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czajka/Documents/GradSchool/projectYlipMetabolicEngineeringResponse/Revision/"/>
    </mc:Choice>
  </mc:AlternateContent>
  <xr:revisionPtr revIDLastSave="0" documentId="13_ncr:1_{B1F94A44-42D7-AE41-8393-30EE7D058BF8}" xr6:coauthVersionLast="46" xr6:coauthVersionMax="46" xr10:uidLastSave="{00000000-0000-0000-0000-000000000000}"/>
  <bookViews>
    <workbookView xWindow="0" yWindow="500" windowWidth="25440" windowHeight="15400" tabRatio="500" activeTab="2" xr2:uid="{00000000-000D-0000-FFFF-FFFF00000000}"/>
  </bookViews>
  <sheets>
    <sheet name="info" sheetId="1" r:id="rId1"/>
    <sheet name="dataCharacteristics" sheetId="2" r:id="rId2"/>
    <sheet name="Encoding" sheetId="3" r:id="rId3"/>
    <sheet name="TAGcalculation" sheetId="4" r:id="rId4"/>
    <sheet name="integration" sheetId="5" r:id="rId5"/>
    <sheet name="promoters" sheetId="6" r:id="rId6"/>
  </sheets>
  <definedNames>
    <definedName name="_xlnm._FilterDatabase" localSheetId="1" hidden="1">dataCharacteristics!$CI$1:$CJ$1</definedName>
    <definedName name="_xlnm._FilterDatabase" localSheetId="2" hidden="1">Encoding!$A$1:$CA$242</definedName>
    <definedName name="_xlnm._FilterDatabase" localSheetId="4" hidden="1">integration!$A$1:$E$1</definedName>
    <definedName name="_xlnm._FilterDatabase" localSheetId="5">promoters!#REF!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5" i="6" l="1"/>
  <c r="F125" i="6"/>
  <c r="E125" i="6"/>
  <c r="H125" i="6" s="1"/>
  <c r="K125" i="6" s="1"/>
  <c r="I124" i="6"/>
  <c r="H124" i="6"/>
  <c r="K124" i="6" s="1"/>
  <c r="F124" i="6"/>
  <c r="E124" i="6"/>
  <c r="C110" i="6"/>
  <c r="C107" i="6"/>
  <c r="C114" i="6" s="1"/>
  <c r="Z79" i="6"/>
  <c r="Y79" i="6"/>
  <c r="X79" i="6"/>
  <c r="W79" i="6"/>
  <c r="V79" i="6"/>
  <c r="U79" i="6"/>
  <c r="C79" i="6"/>
  <c r="Z78" i="6"/>
  <c r="X78" i="6"/>
  <c r="W78" i="6"/>
  <c r="U78" i="6"/>
  <c r="D78" i="6"/>
  <c r="C78" i="6" s="1"/>
  <c r="Z77" i="6"/>
  <c r="X77" i="6"/>
  <c r="W77" i="6"/>
  <c r="U77" i="6"/>
  <c r="D77" i="6"/>
  <c r="Z76" i="6"/>
  <c r="Y76" i="6"/>
  <c r="X76" i="6"/>
  <c r="W76" i="6"/>
  <c r="V76" i="6"/>
  <c r="U76" i="6"/>
  <c r="C76" i="6"/>
  <c r="C77" i="6" s="1"/>
  <c r="Z75" i="6"/>
  <c r="Y75" i="6"/>
  <c r="X75" i="6"/>
  <c r="W75" i="6"/>
  <c r="V75" i="6"/>
  <c r="U75" i="6"/>
  <c r="Z74" i="6"/>
  <c r="Y74" i="6"/>
  <c r="X74" i="6"/>
  <c r="W74" i="6"/>
  <c r="V74" i="6"/>
  <c r="U74" i="6"/>
  <c r="Z73" i="6"/>
  <c r="Y73" i="6"/>
  <c r="X73" i="6"/>
  <c r="W73" i="6"/>
  <c r="V73" i="6"/>
  <c r="U73" i="6"/>
  <c r="Z72" i="6"/>
  <c r="Y72" i="6"/>
  <c r="X72" i="6"/>
  <c r="W72" i="6"/>
  <c r="V72" i="6"/>
  <c r="U72" i="6"/>
  <c r="Z71" i="6"/>
  <c r="Y71" i="6"/>
  <c r="W71" i="6"/>
  <c r="U71" i="6"/>
  <c r="Z70" i="6"/>
  <c r="Y70" i="6"/>
  <c r="W70" i="6"/>
  <c r="V70" i="6"/>
  <c r="U70" i="6"/>
  <c r="Z69" i="6"/>
  <c r="Y69" i="6"/>
  <c r="X69" i="6"/>
  <c r="W69" i="6"/>
  <c r="V69" i="6"/>
  <c r="U69" i="6"/>
  <c r="Z68" i="6"/>
  <c r="Y68" i="6"/>
  <c r="X68" i="6"/>
  <c r="V68" i="6"/>
  <c r="U68" i="6"/>
  <c r="Z67" i="6"/>
  <c r="Y67" i="6"/>
  <c r="X67" i="6"/>
  <c r="W67" i="6"/>
  <c r="V67" i="6"/>
  <c r="U67" i="6"/>
  <c r="Z66" i="6"/>
  <c r="W66" i="6"/>
  <c r="U66" i="6"/>
  <c r="Z65" i="6"/>
  <c r="Y65" i="6"/>
  <c r="X65" i="6"/>
  <c r="W65" i="6"/>
  <c r="U65" i="6"/>
  <c r="K65" i="6"/>
  <c r="J65" i="6"/>
  <c r="Z64" i="6"/>
  <c r="X64" i="6"/>
  <c r="W64" i="6"/>
  <c r="U64" i="6"/>
  <c r="Z63" i="6"/>
  <c r="Y63" i="6"/>
  <c r="X63" i="6"/>
  <c r="U63" i="6"/>
  <c r="Z62" i="6"/>
  <c r="W62" i="6"/>
  <c r="U62" i="6"/>
  <c r="Z61" i="6"/>
  <c r="W61" i="6"/>
  <c r="Z60" i="6"/>
  <c r="X60" i="6"/>
  <c r="W60" i="6"/>
  <c r="Z59" i="6"/>
  <c r="W59" i="6"/>
  <c r="Z55" i="6"/>
  <c r="J55" i="6"/>
  <c r="D55" i="6"/>
  <c r="C55" i="6"/>
  <c r="Z54" i="6"/>
  <c r="Y78" i="6" s="1"/>
  <c r="X54" i="6"/>
  <c r="W54" i="6"/>
  <c r="V78" i="6" s="1"/>
  <c r="D54" i="6"/>
  <c r="C54" i="6"/>
  <c r="D53" i="6"/>
  <c r="C53" i="6"/>
  <c r="X52" i="6"/>
  <c r="D52" i="6"/>
  <c r="C52" i="6"/>
  <c r="X51" i="6"/>
  <c r="J49" i="6"/>
  <c r="Y48" i="6"/>
  <c r="X48" i="6"/>
  <c r="Y47" i="6"/>
  <c r="X71" i="6" s="1"/>
  <c r="W47" i="6"/>
  <c r="V71" i="6" s="1"/>
  <c r="C47" i="6"/>
  <c r="J47" i="6" s="1"/>
  <c r="Y46" i="6"/>
  <c r="X70" i="6" s="1"/>
  <c r="C46" i="6"/>
  <c r="J46" i="6" s="1"/>
  <c r="C45" i="6"/>
  <c r="X44" i="6"/>
  <c r="W68" i="6" s="1"/>
  <c r="Z43" i="6"/>
  <c r="Y42" i="6"/>
  <c r="X66" i="6" s="1"/>
  <c r="X42" i="6"/>
  <c r="W42" i="6"/>
  <c r="V66" i="6" s="1"/>
  <c r="Y41" i="6"/>
  <c r="W41" i="6"/>
  <c r="V65" i="6" s="1"/>
  <c r="Z40" i="6"/>
  <c r="X39" i="6"/>
  <c r="W63" i="6" s="1"/>
  <c r="C39" i="6"/>
  <c r="F39" i="6" s="1"/>
  <c r="Y38" i="6"/>
  <c r="X62" i="6" s="1"/>
  <c r="X38" i="6"/>
  <c r="C38" i="6"/>
  <c r="Y37" i="6"/>
  <c r="X61" i="6" s="1"/>
  <c r="X35" i="6"/>
  <c r="O26" i="6"/>
  <c r="N26" i="6"/>
  <c r="J26" i="6"/>
  <c r="E22" i="6"/>
  <c r="E18" i="6"/>
  <c r="P17" i="6"/>
  <c r="O17" i="6"/>
  <c r="E17" i="6"/>
  <c r="P16" i="6"/>
  <c r="O16" i="6"/>
  <c r="O15" i="6"/>
  <c r="O14" i="6"/>
  <c r="F14" i="6"/>
  <c r="O13" i="6"/>
  <c r="F13" i="6"/>
  <c r="O12" i="6"/>
  <c r="F7" i="6"/>
  <c r="F6" i="6"/>
  <c r="F5" i="6"/>
  <c r="G36" i="4"/>
  <c r="F28" i="4"/>
  <c r="E28" i="4"/>
  <c r="D28" i="4"/>
  <c r="C28" i="4"/>
  <c r="B28" i="4"/>
  <c r="X27" i="4"/>
  <c r="W27" i="4"/>
  <c r="X26" i="4"/>
  <c r="W26" i="4"/>
  <c r="X25" i="4"/>
  <c r="W25" i="4"/>
  <c r="X24" i="4"/>
  <c r="W24" i="4"/>
  <c r="X23" i="4"/>
  <c r="W23" i="4"/>
  <c r="X22" i="4"/>
  <c r="W22" i="4"/>
  <c r="X21" i="4"/>
  <c r="W21" i="4"/>
  <c r="X20" i="4"/>
  <c r="W20" i="4"/>
  <c r="X19" i="4"/>
  <c r="W19" i="4"/>
  <c r="X16" i="4"/>
  <c r="L12" i="4" s="1"/>
  <c r="W16" i="4"/>
  <c r="X15" i="4"/>
  <c r="W15" i="4"/>
  <c r="X14" i="4"/>
  <c r="W14" i="4"/>
  <c r="X13" i="4"/>
  <c r="W13" i="4"/>
  <c r="M13" i="4"/>
  <c r="L13" i="4"/>
  <c r="K13" i="4"/>
  <c r="J13" i="4"/>
  <c r="I13" i="4"/>
  <c r="X12" i="4"/>
  <c r="W12" i="4"/>
  <c r="K12" i="4"/>
  <c r="X11" i="4"/>
  <c r="W11" i="4"/>
  <c r="K11" i="4"/>
  <c r="J11" i="4"/>
  <c r="X10" i="4"/>
  <c r="W10" i="4"/>
  <c r="M10" i="4"/>
  <c r="L10" i="4"/>
  <c r="K10" i="4"/>
  <c r="J10" i="4"/>
  <c r="I10" i="4"/>
  <c r="X9" i="4"/>
  <c r="W9" i="4"/>
  <c r="M11" i="4" s="1"/>
  <c r="M9" i="4"/>
  <c r="L9" i="4"/>
  <c r="K9" i="4"/>
  <c r="J9" i="4"/>
  <c r="I9" i="4"/>
  <c r="X8" i="4"/>
  <c r="W8" i="4"/>
  <c r="I11" i="4" s="1"/>
  <c r="M8" i="4"/>
  <c r="L8" i="4"/>
  <c r="K8" i="4"/>
  <c r="J8" i="4"/>
  <c r="I8" i="4"/>
  <c r="AJ447" i="3"/>
  <c r="AJ440" i="3"/>
  <c r="AJ439" i="3"/>
  <c r="AJ432" i="3"/>
  <c r="AJ431" i="3"/>
  <c r="AJ424" i="3"/>
  <c r="AJ423" i="3"/>
  <c r="AJ416" i="3"/>
  <c r="AJ415" i="3"/>
  <c r="AJ408" i="3"/>
  <c r="AJ407" i="3"/>
  <c r="AJ400" i="3"/>
  <c r="AJ399" i="3"/>
  <c r="AJ392" i="3"/>
  <c r="AJ391" i="3"/>
  <c r="AJ384" i="3"/>
  <c r="AJ383" i="3"/>
  <c r="AJ376" i="3"/>
  <c r="AJ375" i="3"/>
  <c r="AJ368" i="3"/>
  <c r="AJ367" i="3"/>
  <c r="AJ360" i="3"/>
  <c r="AJ359" i="3"/>
  <c r="AJ352" i="3"/>
  <c r="AJ351" i="3"/>
  <c r="AJ344" i="3"/>
  <c r="AJ343" i="3"/>
  <c r="AJ336" i="3"/>
  <c r="AJ335" i="3"/>
  <c r="AJ328" i="3"/>
  <c r="AJ327" i="3"/>
  <c r="AJ320" i="3"/>
  <c r="AJ319" i="3"/>
  <c r="AJ312" i="3"/>
  <c r="AJ311" i="3"/>
  <c r="AJ304" i="3"/>
  <c r="AJ303" i="3"/>
  <c r="AJ296" i="3"/>
  <c r="AJ295" i="3"/>
  <c r="AJ292" i="3"/>
  <c r="AJ288" i="3"/>
  <c r="AJ287" i="3"/>
  <c r="AJ284" i="3"/>
  <c r="AJ280" i="3"/>
  <c r="AJ279" i="3"/>
  <c r="AJ276" i="3"/>
  <c r="AJ272" i="3"/>
  <c r="AJ271" i="3"/>
  <c r="AJ268" i="3"/>
  <c r="AJ264" i="3"/>
  <c r="AJ263" i="3"/>
  <c r="AJ260" i="3"/>
  <c r="AJ256" i="3"/>
  <c r="AJ255" i="3"/>
  <c r="AJ252" i="3"/>
  <c r="AJ249" i="3" a="1"/>
  <c r="AJ446" i="3" s="1"/>
  <c r="AJ249" i="3"/>
  <c r="AK247" i="3"/>
  <c r="L36" i="3"/>
  <c r="L35" i="3"/>
  <c r="L34" i="3"/>
  <c r="L33" i="3"/>
  <c r="L32" i="3"/>
  <c r="L31" i="3"/>
  <c r="L30" i="3"/>
  <c r="L29" i="3"/>
  <c r="L28" i="3"/>
  <c r="AU27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BK38" i="2"/>
  <c r="BK37" i="2"/>
  <c r="BK36" i="2"/>
  <c r="BK35" i="2"/>
  <c r="BK34" i="2"/>
  <c r="BK33" i="2"/>
  <c r="BK32" i="2"/>
  <c r="BK31" i="2"/>
  <c r="BK30" i="2"/>
  <c r="BK29" i="2"/>
  <c r="BK28" i="2"/>
  <c r="BK27" i="2"/>
  <c r="BK26" i="2"/>
  <c r="BK25" i="2"/>
  <c r="AQ25" i="2"/>
  <c r="BK24" i="2"/>
  <c r="BC24" i="2"/>
  <c r="AQ24" i="2"/>
  <c r="BK23" i="2"/>
  <c r="BC23" i="2"/>
  <c r="AQ23" i="2"/>
  <c r="BK22" i="2"/>
  <c r="BC22" i="2"/>
  <c r="AQ22" i="2"/>
  <c r="BK21" i="2"/>
  <c r="BC21" i="2"/>
  <c r="AQ21" i="2"/>
  <c r="BK20" i="2"/>
  <c r="BC20" i="2"/>
  <c r="AQ20" i="2"/>
  <c r="BK19" i="2"/>
  <c r="BC19" i="2"/>
  <c r="AQ19" i="2"/>
  <c r="BK18" i="2"/>
  <c r="BC18" i="2"/>
  <c r="AQ18" i="2"/>
  <c r="BK17" i="2"/>
  <c r="BC17" i="2"/>
  <c r="AQ17" i="2"/>
  <c r="BK16" i="2"/>
  <c r="BC16" i="2"/>
  <c r="AQ16" i="2"/>
  <c r="BK15" i="2"/>
  <c r="BC15" i="2"/>
  <c r="AQ15" i="2"/>
  <c r="BK14" i="2"/>
  <c r="BC14" i="2"/>
  <c r="AQ14" i="2"/>
  <c r="BK13" i="2"/>
  <c r="BC13" i="2"/>
  <c r="AQ13" i="2"/>
  <c r="BK12" i="2"/>
  <c r="BC12" i="2"/>
  <c r="AQ12" i="2"/>
  <c r="BK11" i="2"/>
  <c r="BC11" i="2"/>
  <c r="AQ11" i="2"/>
  <c r="BK10" i="2"/>
  <c r="BC10" i="2"/>
  <c r="AQ10" i="2"/>
  <c r="BK9" i="2"/>
  <c r="BC9" i="2"/>
  <c r="AQ9" i="2"/>
  <c r="BK8" i="2"/>
  <c r="BC8" i="2"/>
  <c r="AQ8" i="2"/>
  <c r="BK7" i="2"/>
  <c r="BC7" i="2"/>
  <c r="AQ7" i="2"/>
  <c r="BK6" i="2"/>
  <c r="BC6" i="2"/>
  <c r="AQ6" i="2"/>
  <c r="BK5" i="2"/>
  <c r="BC5" i="2"/>
  <c r="AQ5" i="2"/>
  <c r="BK4" i="2"/>
  <c r="BC4" i="2"/>
  <c r="AQ4" i="2"/>
  <c r="BK3" i="2"/>
  <c r="BC3" i="2"/>
  <c r="AQ3" i="2"/>
  <c r="BK2" i="2"/>
  <c r="BC2" i="2"/>
  <c r="AQ2" i="2"/>
  <c r="J12" i="4" l="1"/>
  <c r="I12" i="4"/>
  <c r="M12" i="4"/>
  <c r="Y64" i="6"/>
  <c r="W40" i="6"/>
  <c r="V64" i="6" s="1"/>
  <c r="Z42" i="6"/>
  <c r="C48" i="6"/>
  <c r="J48" i="6" s="1"/>
  <c r="J45" i="6"/>
  <c r="AJ257" i="3"/>
  <c r="AJ265" i="3"/>
  <c r="AJ273" i="3"/>
  <c r="AJ281" i="3"/>
  <c r="AJ289" i="3"/>
  <c r="AJ297" i="3"/>
  <c r="AJ305" i="3"/>
  <c r="AJ313" i="3"/>
  <c r="AJ321" i="3"/>
  <c r="AJ329" i="3"/>
  <c r="AJ337" i="3"/>
  <c r="AJ345" i="3"/>
  <c r="AJ353" i="3"/>
  <c r="AJ361" i="3"/>
  <c r="AJ369" i="3"/>
  <c r="AJ377" i="3"/>
  <c r="AJ385" i="3"/>
  <c r="AJ393" i="3"/>
  <c r="AJ401" i="3"/>
  <c r="AJ409" i="3"/>
  <c r="AJ417" i="3"/>
  <c r="AJ425" i="3"/>
  <c r="AJ433" i="3"/>
  <c r="AJ441" i="3"/>
  <c r="L11" i="4"/>
  <c r="AJ250" i="3"/>
  <c r="AJ258" i="3"/>
  <c r="AJ266" i="3"/>
  <c r="AJ274" i="3"/>
  <c r="AJ282" i="3"/>
  <c r="AJ290" i="3"/>
  <c r="AJ298" i="3"/>
  <c r="AJ306" i="3"/>
  <c r="AJ314" i="3"/>
  <c r="AJ322" i="3"/>
  <c r="AJ330" i="3"/>
  <c r="AJ338" i="3"/>
  <c r="AJ346" i="3"/>
  <c r="AJ354" i="3"/>
  <c r="AJ362" i="3"/>
  <c r="AJ370" i="3"/>
  <c r="AJ378" i="3"/>
  <c r="AJ386" i="3"/>
  <c r="AJ394" i="3"/>
  <c r="AJ402" i="3"/>
  <c r="AJ410" i="3"/>
  <c r="AJ418" i="3"/>
  <c r="AJ426" i="3"/>
  <c r="AJ434" i="3"/>
  <c r="AJ442" i="3"/>
  <c r="AJ251" i="3"/>
  <c r="AJ259" i="3"/>
  <c r="AJ267" i="3"/>
  <c r="AJ275" i="3"/>
  <c r="AJ283" i="3"/>
  <c r="AJ291" i="3"/>
  <c r="AJ299" i="3"/>
  <c r="AJ307" i="3"/>
  <c r="AJ315" i="3"/>
  <c r="AJ323" i="3"/>
  <c r="AJ331" i="3"/>
  <c r="AJ339" i="3"/>
  <c r="AJ347" i="3"/>
  <c r="AJ355" i="3"/>
  <c r="AJ363" i="3"/>
  <c r="AJ371" i="3"/>
  <c r="AJ379" i="3"/>
  <c r="AJ387" i="3"/>
  <c r="AJ395" i="3"/>
  <c r="AJ403" i="3"/>
  <c r="AJ411" i="3"/>
  <c r="AJ419" i="3"/>
  <c r="AJ427" i="3"/>
  <c r="AJ435" i="3"/>
  <c r="AJ443" i="3"/>
  <c r="W39" i="6"/>
  <c r="V63" i="6" s="1"/>
  <c r="AJ300" i="3"/>
  <c r="AJ308" i="3"/>
  <c r="AJ316" i="3"/>
  <c r="AJ324" i="3"/>
  <c r="AJ332" i="3"/>
  <c r="AJ340" i="3"/>
  <c r="AJ348" i="3"/>
  <c r="AJ356" i="3"/>
  <c r="AJ364" i="3"/>
  <c r="AJ372" i="3"/>
  <c r="AJ380" i="3"/>
  <c r="AJ388" i="3"/>
  <c r="AJ396" i="3"/>
  <c r="AJ404" i="3"/>
  <c r="AJ412" i="3"/>
  <c r="AJ420" i="3"/>
  <c r="AJ428" i="3"/>
  <c r="AJ436" i="3"/>
  <c r="AJ444" i="3"/>
  <c r="AJ253" i="3"/>
  <c r="AJ261" i="3"/>
  <c r="AJ269" i="3"/>
  <c r="AJ277" i="3"/>
  <c r="AJ285" i="3"/>
  <c r="AJ293" i="3"/>
  <c r="AJ301" i="3"/>
  <c r="AJ309" i="3"/>
  <c r="AJ317" i="3"/>
  <c r="AJ325" i="3"/>
  <c r="AJ333" i="3"/>
  <c r="AJ341" i="3"/>
  <c r="AJ349" i="3"/>
  <c r="AJ357" i="3"/>
  <c r="AJ365" i="3"/>
  <c r="AJ373" i="3"/>
  <c r="AJ381" i="3"/>
  <c r="AJ389" i="3"/>
  <c r="AJ397" i="3"/>
  <c r="AJ405" i="3"/>
  <c r="AJ413" i="3"/>
  <c r="AJ421" i="3"/>
  <c r="AJ429" i="3"/>
  <c r="AJ437" i="3"/>
  <c r="AJ445" i="3"/>
  <c r="AJ254" i="3"/>
  <c r="AJ262" i="3"/>
  <c r="AJ270" i="3"/>
  <c r="AJ278" i="3"/>
  <c r="AJ286" i="3"/>
  <c r="AJ294" i="3"/>
  <c r="AJ302" i="3"/>
  <c r="AJ310" i="3"/>
  <c r="AJ318" i="3"/>
  <c r="AJ326" i="3"/>
  <c r="AJ334" i="3"/>
  <c r="AJ342" i="3"/>
  <c r="AJ350" i="3"/>
  <c r="AJ358" i="3"/>
  <c r="AJ366" i="3"/>
  <c r="AJ374" i="3"/>
  <c r="AJ382" i="3"/>
  <c r="AJ390" i="3"/>
  <c r="AJ398" i="3"/>
  <c r="AJ406" i="3"/>
  <c r="AJ414" i="3"/>
  <c r="AJ422" i="3"/>
  <c r="AJ430" i="3"/>
  <c r="AJ438" i="3"/>
  <c r="AK249" i="3" l="1"/>
  <c r="Y35" i="6"/>
  <c r="Z53" i="6"/>
  <c r="Y66" i="6"/>
  <c r="Z37" i="6"/>
  <c r="Z38" i="6"/>
  <c r="Z36" i="6"/>
  <c r="X59" i="6" l="1"/>
  <c r="W35" i="6"/>
  <c r="V59" i="6" s="1"/>
  <c r="W36" i="6"/>
  <c r="V60" i="6" s="1"/>
  <c r="Y60" i="6"/>
  <c r="Y62" i="6"/>
  <c r="W38" i="6"/>
  <c r="V62" i="6" s="1"/>
  <c r="Y61" i="6"/>
  <c r="W37" i="6"/>
  <c r="V61" i="6" s="1"/>
  <c r="Z35" i="6"/>
  <c r="Y59" i="6" s="1"/>
  <c r="W53" i="6"/>
  <c r="V77" i="6" s="1"/>
  <c r="Y7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tc={2BDE68CE-8A6C-48FF-98B8-276A1A8F3BCF}</author>
    <author>tc={B74AD4FA-B8FB-4A0D-8F53-AF7B27756C29}</author>
    <author>tc={544BA86A-8989-49B0-A030-F809B17924DF}</author>
    <author>tc={0D9F78D5-13C4-4709-9F44-119C13E47BDC}</author>
  </authors>
  <commentList>
    <comment ref="AU12" authorId="0" shapeId="0" xr:uid="{2BDE68CE-8A6C-48FF-98B8-276A1A8F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pubchem, fatty acids</t>
      </text>
    </comment>
    <comment ref="AU20" authorId="1" shapeId="0" xr:uid="{B74AD4FA-B8FB-4A0D-8F53-AF7B27756C29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approximate, pubchem</t>
      </text>
    </comment>
    <comment ref="AI99" authorId="2" shapeId="0" xr:uid="{544BA86A-8989-49B0-A030-F809B17924DF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same gene GND1, GND2</t>
      </text>
    </comment>
    <comment ref="AI100" authorId="3" shapeId="0" xr:uid="{0D9F78D5-13C4-4709-9F44-119C13E47BDC}">
      <text>
        <t>[Threaded comment]
Your version of Excel allows you to read this threaded comment; however, any edits to it will get removed if the file is opened in a newer version of Excel. Learn more: https://go.microsoft.com/fwlink/?linkid=870924
Comment:
    [Threaded comment]
Your version of Excel allows you to read this threaded comment; however, any edits to it will get removed if the file is opened in a newer version of Excel. Learn more: https://go.microsoft.com/fwlink/?linkid=870924
Comment:
    same gene GND1, GND2</t>
      </text>
    </comment>
  </commentList>
</comments>
</file>

<file path=xl/sharedStrings.xml><?xml version="1.0" encoding="utf-8"?>
<sst xmlns="http://schemas.openxmlformats.org/spreadsheetml/2006/main" count="4630" uniqueCount="1585">
  <si>
    <t>Supplemental Excel File 2- DataCharateristics &amp; Encoding</t>
  </si>
  <si>
    <t>Description: charactistics of information contained within the database and encoding used for compiling machine learning features as described in the publication.</t>
  </si>
  <si>
    <t>Sheets.</t>
  </si>
  <si>
    <t>dataCharacteristics</t>
  </si>
  <si>
    <t>Summary of information contained within the database</t>
  </si>
  <si>
    <t>Encoding</t>
  </si>
  <si>
    <t>Feature encoding dictionaries used.</t>
  </si>
  <si>
    <t>integration</t>
  </si>
  <si>
    <t>List of classes used for the integration site encoding</t>
  </si>
  <si>
    <t>promoters</t>
  </si>
  <si>
    <t>List of data from publications used to create the promoter strenght dict for encoding</t>
  </si>
  <si>
    <t>TAGcalculation</t>
  </si>
  <si>
    <t>method used for calculating the TAG product thermodynamic properties based on the measured fatty acid/lipid composition. Values obtaned from the equilibrator calculator for uncharged species</t>
  </si>
  <si>
    <t>product_name</t>
  </si>
  <si>
    <t>percent</t>
  </si>
  <si>
    <t>counts</t>
  </si>
  <si>
    <t>genes_modified</t>
  </si>
  <si>
    <t>strain_background</t>
  </si>
  <si>
    <t>oxygen</t>
  </si>
  <si>
    <t>pH</t>
  </si>
  <si>
    <t>cs1</t>
  </si>
  <si>
    <t>cs2</t>
  </si>
  <si>
    <t>reactor_type</t>
  </si>
  <si>
    <t>rxt_volume</t>
  </si>
  <si>
    <t>media</t>
  </si>
  <si>
    <t>temp</t>
  </si>
  <si>
    <t>N2_content</t>
  </si>
  <si>
    <t>N2Source</t>
  </si>
  <si>
    <t>#N2 sources</t>
  </si>
  <si>
    <t>Gene</t>
  </si>
  <si>
    <t>Times Engineered</t>
  </si>
  <si>
    <t>Native Genes</t>
  </si>
  <si>
    <t>Heterologous genes</t>
  </si>
  <si>
    <t>GeneKO</t>
  </si>
  <si>
    <t>Times</t>
  </si>
  <si>
    <t>OverExpressed</t>
  </si>
  <si>
    <t>NativeOverExpressed</t>
  </si>
  <si>
    <t>Genes not overexpressed/nor engineered</t>
  </si>
  <si>
    <t>NativeGene</t>
  </si>
  <si>
    <t>(Traditional name)</t>
  </si>
  <si>
    <t>in_iYLI647</t>
  </si>
  <si>
    <t>in_iMK735</t>
  </si>
  <si>
    <t>in_YALi4</t>
  </si>
  <si>
    <t>in_iNL895</t>
  </si>
  <si>
    <t>in_iYL_2.0</t>
  </si>
  <si>
    <t>Promoter</t>
  </si>
  <si>
    <t>Counts</t>
  </si>
  <si>
    <t>Directed Evo</t>
  </si>
  <si>
    <t>Integration Site</t>
  </si>
  <si>
    <t>Plasmid</t>
  </si>
  <si>
    <t>Directprecurser</t>
  </si>
  <si>
    <t>Central Carbon</t>
  </si>
  <si>
    <t>products (387) &lt;= 10 mg/L</t>
  </si>
  <si>
    <t>product (1017) &lt;= 100 mg/L</t>
  </si>
  <si>
    <t>Lipids</t>
  </si>
  <si>
    <t>PO1f</t>
  </si>
  <si>
    <t>YP</t>
  </si>
  <si>
    <t>1 source</t>
  </si>
  <si>
    <t>HMG1</t>
  </si>
  <si>
    <t>xdCrtI</t>
  </si>
  <si>
    <t>PEX10</t>
  </si>
  <si>
    <t>SQS1</t>
  </si>
  <si>
    <t>AAT1</t>
  </si>
  <si>
    <t>NA</t>
  </si>
  <si>
    <t>No</t>
  </si>
  <si>
    <t>rDNA</t>
  </si>
  <si>
    <t>Malonyl-CoA</t>
  </si>
  <si>
    <t>Acetyl-CoA</t>
  </si>
  <si>
    <t>Limonene          99</t>
  </si>
  <si>
    <t>Limonene            145</t>
  </si>
  <si>
    <t>Citrate</t>
  </si>
  <si>
    <t>GB20</t>
  </si>
  <si>
    <t>YNB</t>
  </si>
  <si>
    <t>AS</t>
  </si>
  <si>
    <t>2 sources</t>
  </si>
  <si>
    <t>AS,YE</t>
  </si>
  <si>
    <t>xdCrtYB</t>
  </si>
  <si>
    <t>SDH5</t>
  </si>
  <si>
    <t>hpBKT</t>
  </si>
  <si>
    <t>tHMG1</t>
  </si>
  <si>
    <t>LEU2</t>
  </si>
  <si>
    <t>AAT1-2</t>
  </si>
  <si>
    <t>pTEFin</t>
  </si>
  <si>
    <t>Yes</t>
  </si>
  <si>
    <t>Dihydroxyacetone phosphate</t>
  </si>
  <si>
    <t>Canthaxanthin     49</t>
  </si>
  <si>
    <t>b-Carotene          129</t>
  </si>
  <si>
    <t>b-Carotene</t>
  </si>
  <si>
    <t>ATCC 201249</t>
  </si>
  <si>
    <t>MM</t>
  </si>
  <si>
    <t>YE</t>
  </si>
  <si>
    <t>3 sources</t>
  </si>
  <si>
    <t>xdCrtE</t>
  </si>
  <si>
    <t>ACH1</t>
  </si>
  <si>
    <t>ACC1</t>
  </si>
  <si>
    <t>URA3</t>
  </si>
  <si>
    <t>ACBP</t>
  </si>
  <si>
    <t>pTEF1</t>
  </si>
  <si>
    <t>RA</t>
  </si>
  <si>
    <t>Squalene          37</t>
  </si>
  <si>
    <t>Canthaxanthin        98</t>
  </si>
  <si>
    <t>Succinate</t>
  </si>
  <si>
    <t>PO1g</t>
  </si>
  <si>
    <t>2a</t>
  </si>
  <si>
    <t>EPMG</t>
  </si>
  <si>
    <t>AC</t>
  </si>
  <si>
    <t>synGGPPs7</t>
  </si>
  <si>
    <t>KU70</t>
  </si>
  <si>
    <t>paCrtZ</t>
  </si>
  <si>
    <t>GGS1</t>
  </si>
  <si>
    <t>FAS1</t>
  </si>
  <si>
    <t>hp4d</t>
  </si>
  <si>
    <t>IntF</t>
  </si>
  <si>
    <t>Lycopene</t>
  </si>
  <si>
    <t>Betulinic acid    30</t>
  </si>
  <si>
    <t>Astaxanthin          86</t>
  </si>
  <si>
    <t>Limonene</t>
  </si>
  <si>
    <t>PO1d</t>
  </si>
  <si>
    <t>MMye</t>
  </si>
  <si>
    <t>AA</t>
  </si>
  <si>
    <t>AS,AC</t>
  </si>
  <si>
    <t>DGA1</t>
  </si>
  <si>
    <t>POX2</t>
  </si>
  <si>
    <t>psCrtW</t>
  </si>
  <si>
    <t>ERG12</t>
  </si>
  <si>
    <t>pFBA1</t>
  </si>
  <si>
    <t>Zeta</t>
  </si>
  <si>
    <t>pINA1269</t>
  </si>
  <si>
    <t>E4P</t>
  </si>
  <si>
    <t>Lycopene          28</t>
  </si>
  <si>
    <t>Echinenone           84</t>
  </si>
  <si>
    <t>Triacetic acid lactone</t>
  </si>
  <si>
    <t>W29</t>
  </si>
  <si>
    <t>CSM</t>
  </si>
  <si>
    <t>Urea</t>
  </si>
  <si>
    <t>AS,AA</t>
  </si>
  <si>
    <t>POX6</t>
  </si>
  <si>
    <t>ERG20</t>
  </si>
  <si>
    <t>ACL1</t>
  </si>
  <si>
    <t>pGPD1</t>
  </si>
  <si>
    <t>BR3</t>
  </si>
  <si>
    <t>IntB</t>
  </si>
  <si>
    <t>FPP</t>
  </si>
  <si>
    <t>Pyruvate</t>
  </si>
  <si>
    <t>Astaxanthin       26</t>
  </si>
  <si>
    <t>Squalene             56</t>
  </si>
  <si>
    <t>H222</t>
  </si>
  <si>
    <t>DSMue</t>
  </si>
  <si>
    <t>CSL</t>
  </si>
  <si>
    <t>AC,YE</t>
  </si>
  <si>
    <t>hpCrtZ</t>
  </si>
  <si>
    <t>POX5</t>
  </si>
  <si>
    <t>ACL2</t>
  </si>
  <si>
    <t>pEXP1</t>
  </si>
  <si>
    <t>PA</t>
  </si>
  <si>
    <t>pINA1312</t>
  </si>
  <si>
    <t>AKG</t>
  </si>
  <si>
    <t>Linalool          20</t>
  </si>
  <si>
    <t>Betulin              52</t>
  </si>
  <si>
    <t>SWJ-1b</t>
  </si>
  <si>
    <t>YNBaa</t>
  </si>
  <si>
    <t>T</t>
  </si>
  <si>
    <t>POX4</t>
  </si>
  <si>
    <t>DGA2</t>
  </si>
  <si>
    <t>ACO1</t>
  </si>
  <si>
    <t>16dTEF1</t>
  </si>
  <si>
    <t>F6P</t>
  </si>
  <si>
    <t>b-Carotene        16</t>
  </si>
  <si>
    <t>Lycopene             48</t>
  </si>
  <si>
    <t>Erythritol</t>
  </si>
  <si>
    <t>Wratislavia K1</t>
  </si>
  <si>
    <t>S2</t>
  </si>
  <si>
    <t>YT</t>
  </si>
  <si>
    <t>LUP1</t>
  </si>
  <si>
    <t>POX3</t>
  </si>
  <si>
    <t>ERG9</t>
  </si>
  <si>
    <t>ACOAAT1</t>
  </si>
  <si>
    <t>ACO2</t>
  </si>
  <si>
    <t>pFBAin</t>
  </si>
  <si>
    <t>IntE</t>
  </si>
  <si>
    <t>Isocitrate</t>
  </si>
  <si>
    <t>Betulin           13</t>
  </si>
  <si>
    <t>Protopanaxadiol      31</t>
  </si>
  <si>
    <t>Canthaxanthin</t>
  </si>
  <si>
    <t>ACA-DC 50109</t>
  </si>
  <si>
    <t>YNBye</t>
  </si>
  <si>
    <t>P</t>
  </si>
  <si>
    <t>AC,AA</t>
  </si>
  <si>
    <t>POX1</t>
  </si>
  <si>
    <t>ghP2SG1</t>
  </si>
  <si>
    <t>ERG8</t>
  </si>
  <si>
    <t>ACOAAT2</t>
  </si>
  <si>
    <t>pUAS1b16TEF</t>
  </si>
  <si>
    <t>BR31</t>
  </si>
  <si>
    <t>Erythrose</t>
  </si>
  <si>
    <t>PEP</t>
  </si>
  <si>
    <t>a-Santalene       12</t>
  </si>
  <si>
    <t>Betulinic acid       31</t>
  </si>
  <si>
    <t>Astaxanthin</t>
  </si>
  <si>
    <t>A-10</t>
  </si>
  <si>
    <t>PM1</t>
  </si>
  <si>
    <t>AmA</t>
  </si>
  <si>
    <t>CSL,T</t>
  </si>
  <si>
    <t>paCrtB</t>
  </si>
  <si>
    <t>TGL4</t>
  </si>
  <si>
    <t>HMGS</t>
  </si>
  <si>
    <t>ACS1</t>
  </si>
  <si>
    <t>pGPD2</t>
  </si>
  <si>
    <t>KU80</t>
  </si>
  <si>
    <t>pYLEX1</t>
  </si>
  <si>
    <t>OAA</t>
  </si>
  <si>
    <t>Pregnenolone      11</t>
  </si>
  <si>
    <t>a-Farnesene          28</t>
  </si>
  <si>
    <t>Echinenone</t>
  </si>
  <si>
    <t>H355</t>
  </si>
  <si>
    <t>YSC</t>
  </si>
  <si>
    <t>AT</t>
  </si>
  <si>
    <t>paCrtI</t>
  </si>
  <si>
    <t>MFE1</t>
  </si>
  <si>
    <t>GPD1</t>
  </si>
  <si>
    <t>ACS2</t>
  </si>
  <si>
    <t>ACS</t>
  </si>
  <si>
    <t>ut8</t>
  </si>
  <si>
    <t>Malate</t>
  </si>
  <si>
    <t>a-Farnesene       10</t>
  </si>
  <si>
    <t>Linalool             20</t>
  </si>
  <si>
    <t>Betulin</t>
  </si>
  <si>
    <t>CICC 31596</t>
  </si>
  <si>
    <t>CA</t>
  </si>
  <si>
    <t>AA,AS</t>
  </si>
  <si>
    <t>paCrtE</t>
  </si>
  <si>
    <t>FAA1</t>
  </si>
  <si>
    <t>IDI</t>
  </si>
  <si>
    <t>ADX</t>
  </si>
  <si>
    <t>pUC19</t>
  </si>
  <si>
    <t>GPP</t>
  </si>
  <si>
    <t>Glucose-6-phosphate</t>
  </si>
  <si>
    <t>Pentane            8</t>
  </si>
  <si>
    <t>Naringenin           20</t>
  </si>
  <si>
    <t>Mannitol</t>
  </si>
  <si>
    <t>PO1h</t>
  </si>
  <si>
    <t>PM</t>
  </si>
  <si>
    <t>AN</t>
  </si>
  <si>
    <t>AA,Urea</t>
  </si>
  <si>
    <t>CYP716A180</t>
  </si>
  <si>
    <t>ALD1</t>
  </si>
  <si>
    <t>pTUB1</t>
  </si>
  <si>
    <t>Ku70</t>
  </si>
  <si>
    <t>Lupeol</t>
  </si>
  <si>
    <t>Fumarate</t>
  </si>
  <si>
    <t>b-Ionone           7</t>
  </si>
  <si>
    <t>b-Ionone             19</t>
  </si>
  <si>
    <t>VKM Y-2373</t>
  </si>
  <si>
    <t>K&amp;R</t>
  </si>
  <si>
    <t>AP</t>
  </si>
  <si>
    <t>TNDPS1</t>
  </si>
  <si>
    <t>ERG19</t>
  </si>
  <si>
    <t>ALD2</t>
  </si>
  <si>
    <t>ADH</t>
  </si>
  <si>
    <t>pUAS4bTEF</t>
  </si>
  <si>
    <t>Ku80</t>
  </si>
  <si>
    <t>Mannitol-1-phosphate</t>
  </si>
  <si>
    <t>Ribulose-5-phosphate</t>
  </si>
  <si>
    <t>Riboflavin         5</t>
  </si>
  <si>
    <t>a-Santalene          18</t>
  </si>
  <si>
    <t>WSH-Z06</t>
  </si>
  <si>
    <t>MP</t>
  </si>
  <si>
    <t>TE</t>
  </si>
  <si>
    <t>AA,AS,Urea</t>
  </si>
  <si>
    <t>tLS</t>
  </si>
  <si>
    <t>ERG5</t>
  </si>
  <si>
    <t>XKS</t>
  </si>
  <si>
    <t>ALD3</t>
  </si>
  <si>
    <t>URA2</t>
  </si>
  <si>
    <t>1-decanol          5</t>
  </si>
  <si>
    <t>Amorphadiene         17</t>
  </si>
  <si>
    <t>Squalene</t>
  </si>
  <si>
    <t>VKM Y-2378</t>
  </si>
  <si>
    <t>KY</t>
  </si>
  <si>
    <t>FWH</t>
  </si>
  <si>
    <t>CSL,YE</t>
  </si>
  <si>
    <t>carB</t>
  </si>
  <si>
    <t>ARE1</t>
  </si>
  <si>
    <t>ALD4</t>
  </si>
  <si>
    <t>PYC1</t>
  </si>
  <si>
    <t>Phytoene</t>
  </si>
  <si>
    <t>1-butanol          4</t>
  </si>
  <si>
    <t>Pregnenolone         15</t>
  </si>
  <si>
    <t>Acetate</t>
  </si>
  <si>
    <t>CLIB138</t>
  </si>
  <si>
    <t>MMte</t>
  </si>
  <si>
    <t>ecAtob</t>
  </si>
  <si>
    <t>LRO1</t>
  </si>
  <si>
    <t>TKL</t>
  </si>
  <si>
    <t>ALD5</t>
  </si>
  <si>
    <t>FUM1</t>
  </si>
  <si>
    <t>pUC</t>
  </si>
  <si>
    <t>NPP</t>
  </si>
  <si>
    <t>Valencene          3</t>
  </si>
  <si>
    <t>Riboflavin           12</t>
  </si>
  <si>
    <t>FAEE</t>
  </si>
  <si>
    <t>LGAM S7</t>
  </si>
  <si>
    <t>CM3</t>
  </si>
  <si>
    <t>BE</t>
  </si>
  <si>
    <t>AC,CA</t>
  </si>
  <si>
    <t>bpHMG1</t>
  </si>
  <si>
    <t>GUT2</t>
  </si>
  <si>
    <t>TAL</t>
  </si>
  <si>
    <t>ALD6</t>
  </si>
  <si>
    <t>pXPR2</t>
  </si>
  <si>
    <t>Acetaldehyde</t>
  </si>
  <si>
    <t>Lupeol             1</t>
  </si>
  <si>
    <t>1-butanol            10</t>
  </si>
  <si>
    <t>Protopanaxadiol</t>
  </si>
  <si>
    <t>ATCC 20362</t>
  </si>
  <si>
    <t>MMmp</t>
  </si>
  <si>
    <t>Glutamate</t>
  </si>
  <si>
    <t>ssXYL2</t>
  </si>
  <si>
    <t>TX</t>
  </si>
  <si>
    <t>ALK5</t>
  </si>
  <si>
    <t>pPGM</t>
  </si>
  <si>
    <t>IntD</t>
  </si>
  <si>
    <t>pox5</t>
  </si>
  <si>
    <t>Dammarenediol-II</t>
  </si>
  <si>
    <t>Naringenin         1</t>
  </si>
  <si>
    <t>Arachidonic acid      9</t>
  </si>
  <si>
    <t>a-Farnesene</t>
  </si>
  <si>
    <t>CGMCC7326</t>
  </si>
  <si>
    <t>CM1</t>
  </si>
  <si>
    <t>KN</t>
  </si>
  <si>
    <t>ssXYL1</t>
  </si>
  <si>
    <t>mga2</t>
  </si>
  <si>
    <t>PDC2</t>
  </si>
  <si>
    <t>AMPD</t>
  </si>
  <si>
    <t>UAS1B16TEF</t>
  </si>
  <si>
    <t>lip1</t>
  </si>
  <si>
    <t>Naringenin chalcone</t>
  </si>
  <si>
    <t>Echinenone         1</t>
  </si>
  <si>
    <t>Pentane               8</t>
  </si>
  <si>
    <t>b-Ionone</t>
  </si>
  <si>
    <t>374/4</t>
  </si>
  <si>
    <t>YPr</t>
  </si>
  <si>
    <t>SCP</t>
  </si>
  <si>
    <t>ljCPR</t>
  </si>
  <si>
    <t>YALI0E17787g</t>
  </si>
  <si>
    <t>ylXK</t>
  </si>
  <si>
    <t>AMPD1</t>
  </si>
  <si>
    <t>pGAPDH</t>
  </si>
  <si>
    <t>pYLEX</t>
  </si>
  <si>
    <t>Butyraldehyde</t>
  </si>
  <si>
    <t>Reservatrol        1</t>
  </si>
  <si>
    <t>Methyl-ketones        8</t>
  </si>
  <si>
    <t>Naringenin</t>
  </si>
  <si>
    <t>YB-392</t>
  </si>
  <si>
    <t>SN</t>
  </si>
  <si>
    <t>mcCarRP</t>
  </si>
  <si>
    <t>POT1</t>
  </si>
  <si>
    <t>PDC1</t>
  </si>
  <si>
    <t>ALE1</t>
  </si>
  <si>
    <t>pGPAT</t>
  </si>
  <si>
    <t>Name: name</t>
  </si>
  <si>
    <t>1-decanol             7</t>
  </si>
  <si>
    <t>1-butanol</t>
  </si>
  <si>
    <t>CM2</t>
  </si>
  <si>
    <t>mcCarB</t>
  </si>
  <si>
    <t>ARO1</t>
  </si>
  <si>
    <t>ALK1</t>
  </si>
  <si>
    <t>pGPM</t>
  </si>
  <si>
    <t>D17</t>
  </si>
  <si>
    <t>HMG-CoA</t>
  </si>
  <si>
    <t>Taxifolin             6</t>
  </si>
  <si>
    <t>Betulinic acid</t>
  </si>
  <si>
    <t>H222-S4</t>
  </si>
  <si>
    <t>T,P</t>
  </si>
  <si>
    <t>PPDS</t>
  </si>
  <si>
    <t>bbPK</t>
  </si>
  <si>
    <t>clSTS</t>
  </si>
  <si>
    <t>ERG1</t>
  </si>
  <si>
    <t>ARO10</t>
  </si>
  <si>
    <t>ALK10</t>
  </si>
  <si>
    <t>YAT1</t>
  </si>
  <si>
    <t>XPR2</t>
  </si>
  <si>
    <t>Eriodictyol           6</t>
  </si>
  <si>
    <t>Mevalonate</t>
  </si>
  <si>
    <t>CSL,P</t>
  </si>
  <si>
    <t>DS</t>
  </si>
  <si>
    <t>bsPTA</t>
  </si>
  <si>
    <t>ARO4</t>
  </si>
  <si>
    <t>ALK11</t>
  </si>
  <si>
    <t>IDP1</t>
  </si>
  <si>
    <t>pox3</t>
  </si>
  <si>
    <t>Linoleic acid</t>
  </si>
  <si>
    <t>Lipids                6</t>
  </si>
  <si>
    <t>A-101</t>
  </si>
  <si>
    <t>AmA,YE</t>
  </si>
  <si>
    <t>ATR1</t>
  </si>
  <si>
    <t>MAE</t>
  </si>
  <si>
    <t>aroC</t>
  </si>
  <si>
    <t>ALK12</t>
  </si>
  <si>
    <t>pUAS1b16</t>
  </si>
  <si>
    <t>a-Ionone              5</t>
  </si>
  <si>
    <t>FFA</t>
  </si>
  <si>
    <t>CICC1778</t>
  </si>
  <si>
    <t>AT,YE</t>
  </si>
  <si>
    <t>msLS(L)</t>
  </si>
  <si>
    <t>snf1</t>
  </si>
  <si>
    <t>phCHS</t>
  </si>
  <si>
    <t>aroM</t>
  </si>
  <si>
    <t>ALK2</t>
  </si>
  <si>
    <t>hp8d</t>
  </si>
  <si>
    <t>Erg5</t>
  </si>
  <si>
    <t>Hydroquinone,UDPG</t>
  </si>
  <si>
    <t>Valencene             5</t>
  </si>
  <si>
    <t>Linalool</t>
  </si>
  <si>
    <t>12a</t>
  </si>
  <si>
    <t>FWH,YE</t>
  </si>
  <si>
    <t>clLS(d)</t>
  </si>
  <si>
    <t>ylGSY1</t>
  </si>
  <si>
    <t>mhWS</t>
  </si>
  <si>
    <t>SCS2</t>
  </si>
  <si>
    <t>BPL1</t>
  </si>
  <si>
    <t>ALK3</t>
  </si>
  <si>
    <t>pERG1</t>
  </si>
  <si>
    <t>6,7-Dimethyl-8-(D-ribityl)lumazine</t>
  </si>
  <si>
    <t>Campersterol          5</t>
  </si>
  <si>
    <t>Arbutin</t>
  </si>
  <si>
    <t>snNAT1</t>
  </si>
  <si>
    <t>TGL3</t>
  </si>
  <si>
    <t>CHA1</t>
  </si>
  <si>
    <t>ALK4</t>
  </si>
  <si>
    <t>pERG11</t>
  </si>
  <si>
    <t>KU8</t>
  </si>
  <si>
    <t>Decanoyl-CoA</t>
  </si>
  <si>
    <t>Hexadecanol           5</t>
  </si>
  <si>
    <t>msCHI</t>
  </si>
  <si>
    <t>UGA2</t>
  </si>
  <si>
    <t>CIT1</t>
  </si>
  <si>
    <t>pUAS4bTEFin</t>
  </si>
  <si>
    <t>pBR322</t>
  </si>
  <si>
    <t>Dihomo-gamma-linolenic acid</t>
  </si>
  <si>
    <t>Octadecanol           5</t>
  </si>
  <si>
    <t>α-Santalene</t>
  </si>
  <si>
    <t>PDC</t>
  </si>
  <si>
    <t>CIT2</t>
  </si>
  <si>
    <t>ALK6</t>
  </si>
  <si>
    <t>pQK</t>
  </si>
  <si>
    <t>a-Carotene</t>
  </si>
  <si>
    <t>Arbutin               4</t>
  </si>
  <si>
    <t>Amorphadiene</t>
  </si>
  <si>
    <t>pc4CL</t>
  </si>
  <si>
    <t>PHD1</t>
  </si>
  <si>
    <t>CPR1</t>
  </si>
  <si>
    <t>ALK7</t>
  </si>
  <si>
    <t>pINA1292</t>
  </si>
  <si>
    <t>Eriodictyol</t>
  </si>
  <si>
    <t>Fumarate              3</t>
  </si>
  <si>
    <t>Pregnenolone</t>
  </si>
  <si>
    <t>S11080</t>
  </si>
  <si>
    <t>rtTAL</t>
  </si>
  <si>
    <t>ER27</t>
  </si>
  <si>
    <t>ERG13</t>
  </si>
  <si>
    <t>CRT</t>
  </si>
  <si>
    <t>ALK8</t>
  </si>
  <si>
    <t>rRNA</t>
  </si>
  <si>
    <t>Alkanes               3</t>
  </si>
  <si>
    <t>Methyl-ketones</t>
  </si>
  <si>
    <t>S11076</t>
  </si>
  <si>
    <t>CYP716A12</t>
  </si>
  <si>
    <t>ER25</t>
  </si>
  <si>
    <t>GPS</t>
  </si>
  <si>
    <t>ALK9</t>
  </si>
  <si>
    <t>intB</t>
  </si>
  <si>
    <t>UDP-glucose</t>
  </si>
  <si>
    <t>Acetate               2</t>
  </si>
  <si>
    <t>Riboflavin</t>
  </si>
  <si>
    <t>S11070</t>
  </si>
  <si>
    <t>ER10</t>
  </si>
  <si>
    <t>pMT15</t>
  </si>
  <si>
    <t>Octanoyl-CoA</t>
  </si>
  <si>
    <t>Pyruvate              2</t>
  </si>
  <si>
    <t>1-decanol</t>
  </si>
  <si>
    <t>S11075</t>
  </si>
  <si>
    <t>aFS</t>
  </si>
  <si>
    <t>TEc1</t>
  </si>
  <si>
    <t>DHS1</t>
  </si>
  <si>
    <t>pINa1269</t>
  </si>
  <si>
    <t>Valencene</t>
  </si>
  <si>
    <t>Citrate               2</t>
  </si>
  <si>
    <t>Arachidonic acid</t>
  </si>
  <si>
    <t>S11071</t>
  </si>
  <si>
    <t>scPCK</t>
  </si>
  <si>
    <t>xlDHCR7</t>
  </si>
  <si>
    <t>ERG10</t>
  </si>
  <si>
    <t>DHS2</t>
  </si>
  <si>
    <t>ANT1</t>
  </si>
  <si>
    <t>JMP62</t>
  </si>
  <si>
    <t>Hexanoyl-CoA</t>
  </si>
  <si>
    <t>Nootkatone            1</t>
  </si>
  <si>
    <t>Pentane</t>
  </si>
  <si>
    <t>CCY29-26-36</t>
  </si>
  <si>
    <t>carRP</t>
  </si>
  <si>
    <t>MLS1</t>
  </si>
  <si>
    <t>DHS3</t>
  </si>
  <si>
    <t>APP1</t>
  </si>
  <si>
    <t>p0</t>
  </si>
  <si>
    <t>Crotonyl-CoA</t>
  </si>
  <si>
    <t>Reservatrol           1</t>
  </si>
  <si>
    <t>a-Linolenic acid</t>
  </si>
  <si>
    <t>K57</t>
  </si>
  <si>
    <t>atCPR11</t>
  </si>
  <si>
    <t>PDA1</t>
  </si>
  <si>
    <t>pox4</t>
  </si>
  <si>
    <t>3-Hydroxybutryrl-CoA</t>
  </si>
  <si>
    <t>Fatty Alcohol         1</t>
  </si>
  <si>
    <t>Campersterol</t>
  </si>
  <si>
    <t>MTR</t>
  </si>
  <si>
    <t>RIB1</t>
  </si>
  <si>
    <t>4-coumaroyl-CoA</t>
  </si>
  <si>
    <t>Crotonic acid         1</t>
  </si>
  <si>
    <t>a-Ionone</t>
  </si>
  <si>
    <t>carPR</t>
  </si>
  <si>
    <t>2,3-Epoxysqualene</t>
  </si>
  <si>
    <t>Succinate             1</t>
  </si>
  <si>
    <t>IMUFRJ 50682</t>
  </si>
  <si>
    <t>atFAR6</t>
  </si>
  <si>
    <t>RIB3</t>
  </si>
  <si>
    <t>FFA                   1</t>
  </si>
  <si>
    <t>Glycogen</t>
  </si>
  <si>
    <t>ZWF</t>
  </si>
  <si>
    <t>Lupeol                1</t>
  </si>
  <si>
    <t>Taxifolin</t>
  </si>
  <si>
    <t>VKM Y-2412</t>
  </si>
  <si>
    <t>apFS</t>
  </si>
  <si>
    <t>PDE2</t>
  </si>
  <si>
    <t>Name: name, dtype: int64</t>
  </si>
  <si>
    <t>Hexadecanol</t>
  </si>
  <si>
    <t>ssXDH</t>
  </si>
  <si>
    <t>PDE3</t>
  </si>
  <si>
    <t>Octadecanol</t>
  </si>
  <si>
    <t>704-UV4-A/NG50</t>
  </si>
  <si>
    <t>ssXR</t>
  </si>
  <si>
    <t>XYL2</t>
  </si>
  <si>
    <t>CDS1</t>
  </si>
  <si>
    <t>Nootkatone</t>
  </si>
  <si>
    <t>VKM Y-57</t>
  </si>
  <si>
    <t>phCCD1</t>
  </si>
  <si>
    <t>LCDCA</t>
  </si>
  <si>
    <t>CHO1</t>
  </si>
  <si>
    <t>VKM Y-47</t>
  </si>
  <si>
    <t>scSUC2</t>
  </si>
  <si>
    <t>ylHXK1</t>
  </si>
  <si>
    <t>CHO2</t>
  </si>
  <si>
    <t>Decanoic Acid</t>
  </si>
  <si>
    <t>aaLIS</t>
  </si>
  <si>
    <t>Crotonic acid</t>
  </si>
  <si>
    <t>cpMNX1</t>
  </si>
  <si>
    <t>XYL1</t>
  </si>
  <si>
    <t>PHB</t>
  </si>
  <si>
    <t>rsAS</t>
  </si>
  <si>
    <t>FAO1</t>
  </si>
  <si>
    <t>Alkanes</t>
  </si>
  <si>
    <t>ecUbiC</t>
  </si>
  <si>
    <t>Fatty Alcohol</t>
  </si>
  <si>
    <t>rkD12-15</t>
  </si>
  <si>
    <t>Reservatrol</t>
  </si>
  <si>
    <t>crCPR</t>
  </si>
  <si>
    <t>ofCCD1</t>
  </si>
  <si>
    <t>ICL1</t>
  </si>
  <si>
    <t>GND1</t>
  </si>
  <si>
    <t>aaADS</t>
  </si>
  <si>
    <t>GND2</t>
  </si>
  <si>
    <t>VKM Y-1521</t>
  </si>
  <si>
    <t>ssCYP11A1</t>
  </si>
  <si>
    <t>PDB1</t>
  </si>
  <si>
    <t>btAdr</t>
  </si>
  <si>
    <t>PCK1</t>
  </si>
  <si>
    <t>GPO</t>
  </si>
  <si>
    <t>DPP1</t>
  </si>
  <si>
    <t>YEF1</t>
  </si>
  <si>
    <t>GSR</t>
  </si>
  <si>
    <t>ER14</t>
  </si>
  <si>
    <t>EMT</t>
  </si>
  <si>
    <t>GUT1</t>
  </si>
  <si>
    <t>ER16</t>
  </si>
  <si>
    <t>ATCC46482</t>
  </si>
  <si>
    <t>ecACS</t>
  </si>
  <si>
    <t>ER17</t>
  </si>
  <si>
    <t>S11073</t>
  </si>
  <si>
    <t>EMC</t>
  </si>
  <si>
    <t>HBD</t>
  </si>
  <si>
    <t>ER18</t>
  </si>
  <si>
    <t>S11079</t>
  </si>
  <si>
    <t>ecPDH</t>
  </si>
  <si>
    <t>NphT7</t>
  </si>
  <si>
    <t>ER20</t>
  </si>
  <si>
    <t>Y-7149</t>
  </si>
  <si>
    <t>btCarRA</t>
  </si>
  <si>
    <t>PXA1</t>
  </si>
  <si>
    <t>ER22</t>
  </si>
  <si>
    <t>YB-437</t>
  </si>
  <si>
    <t>caGAPc</t>
  </si>
  <si>
    <t>HOM2</t>
  </si>
  <si>
    <t>ER24</t>
  </si>
  <si>
    <t>S11074</t>
  </si>
  <si>
    <t>btCarB</t>
  </si>
  <si>
    <t>HOM3</t>
  </si>
  <si>
    <t>DBVPG5858</t>
  </si>
  <si>
    <t>ecALDH</t>
  </si>
  <si>
    <t>ssIPI</t>
  </si>
  <si>
    <t>HOM6</t>
  </si>
  <si>
    <t>Ain19</t>
  </si>
  <si>
    <t>igd9E</t>
  </si>
  <si>
    <t>scZWF</t>
  </si>
  <si>
    <t>ER5</t>
  </si>
  <si>
    <t>TISTR 5151</t>
  </si>
  <si>
    <t>igd8D</t>
  </si>
  <si>
    <t>scACS</t>
  </si>
  <si>
    <t>SCD1</t>
  </si>
  <si>
    <t>ER8</t>
  </si>
  <si>
    <t>Peggy</t>
  </si>
  <si>
    <t>igd5D</t>
  </si>
  <si>
    <t>ATCC34088</t>
  </si>
  <si>
    <t>ILV1</t>
  </si>
  <si>
    <t>N155</t>
  </si>
  <si>
    <t>KGD1</t>
  </si>
  <si>
    <t>ATCC18942</t>
  </si>
  <si>
    <t>ecLPlA</t>
  </si>
  <si>
    <t>DSM-3286</t>
  </si>
  <si>
    <t>ecFadM</t>
  </si>
  <si>
    <t>Zu110</t>
  </si>
  <si>
    <t>cnVS</t>
  </si>
  <si>
    <t>TEm2</t>
  </si>
  <si>
    <t>LEU1</t>
  </si>
  <si>
    <t>Ain16</t>
  </si>
  <si>
    <t>atCPR1</t>
  </si>
  <si>
    <t>Y-5383</t>
  </si>
  <si>
    <t>CYP706M1</t>
  </si>
  <si>
    <t>LEU4</t>
  </si>
  <si>
    <t>H917</t>
  </si>
  <si>
    <t>S11050</t>
  </si>
  <si>
    <t>ssNphT7</t>
  </si>
  <si>
    <t>EYD1</t>
  </si>
  <si>
    <t>ATCC20114</t>
  </si>
  <si>
    <t>hpIPI</t>
  </si>
  <si>
    <t>MDH</t>
  </si>
  <si>
    <t>EYI1</t>
  </si>
  <si>
    <t>ATCC24060</t>
  </si>
  <si>
    <t>TEm3</t>
  </si>
  <si>
    <t>EYI2</t>
  </si>
  <si>
    <t>DBVPG 4558</t>
  </si>
  <si>
    <t>chFAT</t>
  </si>
  <si>
    <t>EYK1</t>
  </si>
  <si>
    <t>S11078</t>
  </si>
  <si>
    <t>nt4CL</t>
  </si>
  <si>
    <t>MK</t>
  </si>
  <si>
    <t>ATCC20177</t>
  </si>
  <si>
    <t>ucFAT</t>
  </si>
  <si>
    <t>FAD2</t>
  </si>
  <si>
    <t>S11077</t>
  </si>
  <si>
    <t>lsLCYe</t>
  </si>
  <si>
    <t>MNDH1</t>
  </si>
  <si>
    <t>FALDH1</t>
  </si>
  <si>
    <t>cpaFAT</t>
  </si>
  <si>
    <t>MNDH2</t>
  </si>
  <si>
    <t>FALDH2</t>
  </si>
  <si>
    <t>cpeFAT</t>
  </si>
  <si>
    <t>MPD</t>
  </si>
  <si>
    <t>FALDH3</t>
  </si>
  <si>
    <t>seSam8</t>
  </si>
  <si>
    <t>MVD1</t>
  </si>
  <si>
    <t>FALDH4</t>
  </si>
  <si>
    <t>atFAT</t>
  </si>
  <si>
    <t>PAT1</t>
  </si>
  <si>
    <t>rtME</t>
  </si>
  <si>
    <t>PMK</t>
  </si>
  <si>
    <t>btADX</t>
  </si>
  <si>
    <t>TEc2</t>
  </si>
  <si>
    <t>FAS2</t>
  </si>
  <si>
    <t>hsPKS1</t>
  </si>
  <si>
    <t>TEm1</t>
  </si>
  <si>
    <t>FPPS</t>
  </si>
  <si>
    <t>CYP716A15</t>
  </si>
  <si>
    <t>ecFadB</t>
  </si>
  <si>
    <t>scACS2</t>
  </si>
  <si>
    <t>TKL1</t>
  </si>
  <si>
    <t>CrtW</t>
  </si>
  <si>
    <t>SOD1</t>
  </si>
  <si>
    <t>CYP716A17</t>
  </si>
  <si>
    <t>PDC5</t>
  </si>
  <si>
    <t>CYP716AL1</t>
  </si>
  <si>
    <t>maACO</t>
  </si>
  <si>
    <t>UTR1</t>
  </si>
  <si>
    <t>siF3H</t>
  </si>
  <si>
    <t>ghF3'H</t>
  </si>
  <si>
    <t>YALI0D03597g</t>
  </si>
  <si>
    <t>TRX</t>
  </si>
  <si>
    <t>ghF3H</t>
  </si>
  <si>
    <t>YALI0F14729g</t>
  </si>
  <si>
    <t>POR1</t>
  </si>
  <si>
    <t>scPYC</t>
  </si>
  <si>
    <t>POS5</t>
  </si>
  <si>
    <t>d5D</t>
  </si>
  <si>
    <t>THR4</t>
  </si>
  <si>
    <t>Hexaprenyl-diphosphatesynthase</t>
  </si>
  <si>
    <t>ATR2</t>
  </si>
  <si>
    <t>THR1</t>
  </si>
  <si>
    <t>HFD1</t>
  </si>
  <si>
    <t>d6D</t>
  </si>
  <si>
    <t>tMAE</t>
  </si>
  <si>
    <t>HFD2</t>
  </si>
  <si>
    <t>d6E</t>
  </si>
  <si>
    <t>HFD3</t>
  </si>
  <si>
    <t>guCPR</t>
  </si>
  <si>
    <t>HFD4</t>
  </si>
  <si>
    <t>rtDGA1</t>
  </si>
  <si>
    <t>ecEutE</t>
  </si>
  <si>
    <t>cpDGA2</t>
  </si>
  <si>
    <t>scCAT2</t>
  </si>
  <si>
    <t>klTGL3</t>
  </si>
  <si>
    <t>scETR1</t>
  </si>
  <si>
    <t>rePhaA</t>
  </si>
  <si>
    <t>rePhaB</t>
  </si>
  <si>
    <t>rePhaC</t>
  </si>
  <si>
    <t>mcMCE2</t>
  </si>
  <si>
    <t>IPS</t>
  </si>
  <si>
    <t>klGPD1</t>
  </si>
  <si>
    <t>hpP2SG1</t>
  </si>
  <si>
    <t>KGD2</t>
  </si>
  <si>
    <t>btTE</t>
  </si>
  <si>
    <t>pmADO</t>
  </si>
  <si>
    <t>cbCRT</t>
  </si>
  <si>
    <t>cbHBD</t>
  </si>
  <si>
    <t>scPDC1</t>
  </si>
  <si>
    <t>ecFadD</t>
  </si>
  <si>
    <t>LPD1</t>
  </si>
  <si>
    <t>ecACC</t>
  </si>
  <si>
    <t>LPP1</t>
  </si>
  <si>
    <t>mmCAR</t>
  </si>
  <si>
    <t>mmACOT5</t>
  </si>
  <si>
    <t>GAPc</t>
  </si>
  <si>
    <t>scERG10</t>
  </si>
  <si>
    <t>rnTEII</t>
  </si>
  <si>
    <t>lmPK</t>
  </si>
  <si>
    <t>MFE2</t>
  </si>
  <si>
    <t>maQU2220</t>
  </si>
  <si>
    <t>sctHMG1</t>
  </si>
  <si>
    <t>MIG1</t>
  </si>
  <si>
    <t>ssADX</t>
  </si>
  <si>
    <t>MLS2</t>
  </si>
  <si>
    <t>ckPTA</t>
  </si>
  <si>
    <t>abACR1</t>
  </si>
  <si>
    <t>ecTESA</t>
  </si>
  <si>
    <t>MVAK</t>
  </si>
  <si>
    <t>gmLOX1</t>
  </si>
  <si>
    <t>MVAPK</t>
  </si>
  <si>
    <t>scTGL3</t>
  </si>
  <si>
    <t>bsSFP</t>
  </si>
  <si>
    <t>OLE1</t>
  </si>
  <si>
    <t>rnDHCR7</t>
  </si>
  <si>
    <t>OLE2</t>
  </si>
  <si>
    <t>ecPFLA</t>
  </si>
  <si>
    <t>OPI3</t>
  </si>
  <si>
    <t>osDHCR7</t>
  </si>
  <si>
    <t>OSH1</t>
  </si>
  <si>
    <t>oaADX</t>
  </si>
  <si>
    <t>spHMG1</t>
  </si>
  <si>
    <t>OSH3</t>
  </si>
  <si>
    <t>ecACC1</t>
  </si>
  <si>
    <t>OSH4</t>
  </si>
  <si>
    <t>ecADX</t>
  </si>
  <si>
    <t>OSH6</t>
  </si>
  <si>
    <t>caGAPC</t>
  </si>
  <si>
    <t>PAH1</t>
  </si>
  <si>
    <t>mmADX</t>
  </si>
  <si>
    <t>ecPFLB</t>
  </si>
  <si>
    <t>mfADX</t>
  </si>
  <si>
    <t>ecAHR</t>
  </si>
  <si>
    <t>ecBirA</t>
  </si>
  <si>
    <t>ecPNTAA</t>
  </si>
  <si>
    <t>ecPNTB</t>
  </si>
  <si>
    <t>atADX</t>
  </si>
  <si>
    <t>ssAdr</t>
  </si>
  <si>
    <t>ecudhA</t>
  </si>
  <si>
    <t>cgACC1</t>
  </si>
  <si>
    <t>abAtfA</t>
  </si>
  <si>
    <t>PIS1</t>
  </si>
  <si>
    <t>ahsTS</t>
  </si>
  <si>
    <t>anPK</t>
  </si>
  <si>
    <t>hsADX</t>
  </si>
  <si>
    <t>ppAAD</t>
  </si>
  <si>
    <t>PSD1</t>
  </si>
  <si>
    <t>PXA2</t>
  </si>
  <si>
    <t>RKI</t>
  </si>
  <si>
    <t>RPE</t>
  </si>
  <si>
    <t>SCT1</t>
  </si>
  <si>
    <t>SDH1</t>
  </si>
  <si>
    <t>SDH2</t>
  </si>
  <si>
    <t>SLC1</t>
  </si>
  <si>
    <t>TRP22</t>
  </si>
  <si>
    <t>TRP6</t>
  </si>
  <si>
    <t>YALI0A15147g</t>
  </si>
  <si>
    <t>YALI0B10175g</t>
  </si>
  <si>
    <t>YALI0D02167g</t>
  </si>
  <si>
    <t>YALI0D25630g</t>
  </si>
  <si>
    <t>YALI0E07766g</t>
  </si>
  <si>
    <t>YALI0E07810g</t>
  </si>
  <si>
    <t>YALI0E15818g</t>
  </si>
  <si>
    <t>YALI0F08129g</t>
  </si>
  <si>
    <t>YALI0F09603g</t>
  </si>
  <si>
    <t>ylGLK1</t>
  </si>
  <si>
    <t>ylME</t>
  </si>
  <si>
    <t>ylXDH</t>
  </si>
  <si>
    <t>ylXR</t>
  </si>
  <si>
    <t>YOX1</t>
  </si>
  <si>
    <t>Product</t>
  </si>
  <si>
    <t>product_superclass2</t>
  </si>
  <si>
    <t>prdt_class</t>
  </si>
  <si>
    <t>StrainName</t>
  </si>
  <si>
    <t>strain_superclass</t>
  </si>
  <si>
    <t>strain_class</t>
  </si>
  <si>
    <t>rxtVol_class</t>
  </si>
  <si>
    <t>media_class</t>
  </si>
  <si>
    <t>N2_type</t>
  </si>
  <si>
    <t>N2source_class</t>
  </si>
  <si>
    <t>rct_type</t>
  </si>
  <si>
    <t>integrationSite</t>
  </si>
  <si>
    <t>int_class</t>
  </si>
  <si>
    <t>Promoters</t>
  </si>
  <si>
    <t>promoterS2</t>
  </si>
  <si>
    <t>promoter_Strength</t>
  </si>
  <si>
    <t>prom_class</t>
  </si>
  <si>
    <t>traditionalName</t>
  </si>
  <si>
    <t>bname</t>
  </si>
  <si>
    <t>in_iYali4</t>
  </si>
  <si>
    <t>New2*</t>
  </si>
  <si>
    <t>carbon___</t>
  </si>
  <si>
    <t>carbonSource</t>
  </si>
  <si>
    <t>carbonSourceMW</t>
  </si>
  <si>
    <t>iMK735metabolites</t>
  </si>
  <si>
    <t>iYLI647metabolites</t>
  </si>
  <si>
    <t>iYali4metabolites</t>
  </si>
  <si>
    <t>iNL895metabolites</t>
  </si>
  <si>
    <t>iYL_2metabolites</t>
  </si>
  <si>
    <t>Coleaginous_metabolites</t>
  </si>
  <si>
    <t>iRhtoC_metabolites</t>
  </si>
  <si>
    <t>yeastGEMv8_metabolites</t>
  </si>
  <si>
    <t>PichiaiMT1026_metabolites</t>
  </si>
  <si>
    <t>iWV1213_metabolites</t>
  </si>
  <si>
    <t>iNI1159_metabolites</t>
  </si>
  <si>
    <t>rhot_metabolites</t>
  </si>
  <si>
    <t>Rxn</t>
  </si>
  <si>
    <t>iNL895_normFlux</t>
  </si>
  <si>
    <t>iYLI647NormalFlux</t>
  </si>
  <si>
    <t>iMK735NormalFlux</t>
  </si>
  <si>
    <t>iYL_2.0NormalFlux</t>
  </si>
  <si>
    <t>iYali4NormalFlux</t>
  </si>
  <si>
    <t>iRhotCNormalFlux</t>
  </si>
  <si>
    <t>ColeaginousNormalFlux</t>
  </si>
  <si>
    <t>Fatty acid-derived</t>
  </si>
  <si>
    <t>W29-derived</t>
  </si>
  <si>
    <t>O</t>
  </si>
  <si>
    <t>YALI0B02178g</t>
  </si>
  <si>
    <t>1 glucose</t>
  </si>
  <si>
    <t>accoa[c]</t>
  </si>
  <si>
    <t>m68</t>
  </si>
  <si>
    <t>s_0380</t>
  </si>
  <si>
    <t>'M00024[c]'</t>
  </si>
  <si>
    <t>'acetyl-CoA'</t>
  </si>
  <si>
    <t>'accoa__c'</t>
  </si>
  <si>
    <t>'accoa_c'</t>
  </si>
  <si>
    <t>'s_0367[c]'</t>
  </si>
  <si>
    <t>'ACCOA_c'</t>
  </si>
  <si>
    <t>'ACCOA__91__c__93__[cytoplasm]'</t>
  </si>
  <si>
    <t>'s_0373'</t>
  </si>
  <si>
    <t>EMP</t>
  </si>
  <si>
    <t>German strain (p5)</t>
  </si>
  <si>
    <t>I</t>
  </si>
  <si>
    <t>YALI0F29337g</t>
  </si>
  <si>
    <t>2 glycerol</t>
  </si>
  <si>
    <t>dhap[c]</t>
  </si>
  <si>
    <t>m456</t>
  </si>
  <si>
    <t>s_0735</t>
  </si>
  <si>
    <t>M00092[c]'</t>
  </si>
  <si>
    <t>'dihydroxyacetone phosphate'</t>
  </si>
  <si>
    <t>'dhap__c'</t>
  </si>
  <si>
    <t>'dhap_c'</t>
  </si>
  <si>
    <t>'s_0629[c]'</t>
  </si>
  <si>
    <t>'T3P2_c'</t>
  </si>
  <si>
    <t>'T3P2__91__c__93__[cytoplasm]'</t>
  </si>
  <si>
    <t>'s_0629'</t>
  </si>
  <si>
    <t>TCA</t>
  </si>
  <si>
    <t>Organic acid</t>
  </si>
  <si>
    <t>PEX 17 regulation; variety of products</t>
  </si>
  <si>
    <t>YALI0E23185g</t>
  </si>
  <si>
    <t>2a crude glycerol</t>
  </si>
  <si>
    <t>cit[c]</t>
  </si>
  <si>
    <t>m435</t>
  </si>
  <si>
    <t>s_0507</t>
  </si>
  <si>
    <t>'M00156[c]'</t>
  </si>
  <si>
    <t>'cit__c'</t>
  </si>
  <si>
    <t>'cit_c'</t>
  </si>
  <si>
    <t>'s_0522[c]'</t>
  </si>
  <si>
    <t>'CIT_c'</t>
  </si>
  <si>
    <t>'CIT__91__c__93__[cytoplasm]'</t>
  </si>
  <si>
    <t>'s_0522'</t>
  </si>
  <si>
    <t>PPP</t>
  </si>
  <si>
    <t>Small terpene</t>
  </si>
  <si>
    <t>EPMGr</t>
  </si>
  <si>
    <t>YALI0C11407g</t>
  </si>
  <si>
    <t>3 citrate</t>
  </si>
  <si>
    <t>succ[c]</t>
  </si>
  <si>
    <t>m541</t>
  </si>
  <si>
    <t>s_1338</t>
  </si>
  <si>
    <t>'M00043[c]'</t>
  </si>
  <si>
    <t>'succ__c'</t>
  </si>
  <si>
    <t>'succ_c'</t>
  </si>
  <si>
    <t>'s_1458[c]'</t>
  </si>
  <si>
    <t>SUCC_C</t>
  </si>
  <si>
    <t>'SUCC__91__c__93__[cytoplasm]'</t>
  </si>
  <si>
    <t>'s_1458'</t>
  </si>
  <si>
    <t>O2</t>
  </si>
  <si>
    <t>Large terpene</t>
  </si>
  <si>
    <t>A</t>
  </si>
  <si>
    <t>YALI0E30965g</t>
  </si>
  <si>
    <t>e4p[c]</t>
  </si>
  <si>
    <t>m106</t>
  </si>
  <si>
    <t>s_0533</t>
  </si>
  <si>
    <t>'M00275[c]'</t>
  </si>
  <si>
    <t>'16897__c'</t>
  </si>
  <si>
    <t>'e4p_c'</t>
  </si>
  <si>
    <t>'s_0551[c]'</t>
  </si>
  <si>
    <t>'E4P_c'</t>
  </si>
  <si>
    <t>'E4P__91__c__93__[cytoplasm]'</t>
  </si>
  <si>
    <t>'s_0551'</t>
  </si>
  <si>
    <t>Biomass</t>
  </si>
  <si>
    <t>YALI0E34793g</t>
  </si>
  <si>
    <t>5 pyruvate</t>
  </si>
  <si>
    <t>pyr[c]</t>
  </si>
  <si>
    <t>m4</t>
  </si>
  <si>
    <t>s_1277</t>
  </si>
  <si>
    <t>'M00022[c]'</t>
  </si>
  <si>
    <t>'pyr__c'</t>
  </si>
  <si>
    <t>'pyr_c'</t>
  </si>
  <si>
    <t>'s_1399[c]'</t>
  </si>
  <si>
    <t>'PYR_c'</t>
  </si>
  <si>
    <t>'PYR__91__c__93__[cytoplasm]'</t>
  </si>
  <si>
    <t>'s_1399'</t>
  </si>
  <si>
    <t>ATP2</t>
  </si>
  <si>
    <t>Lipid</t>
  </si>
  <si>
    <t>H222-derived</t>
  </si>
  <si>
    <t>H-derived</t>
  </si>
  <si>
    <t>YALI0D24431g</t>
  </si>
  <si>
    <t>6 ethanol</t>
  </si>
  <si>
    <t>akg[c]</t>
  </si>
  <si>
    <t>m51</t>
  </si>
  <si>
    <t>s_0185</t>
  </si>
  <si>
    <t>'M00026[c]'</t>
  </si>
  <si>
    <t>'akg__c'</t>
  </si>
  <si>
    <t>'akg_c'</t>
  </si>
  <si>
    <t>'s_0180[c]'</t>
  </si>
  <si>
    <t>'AKG_c'</t>
  </si>
  <si>
    <t>'AKG__91__c__93__[cytoplasm]'</t>
  </si>
  <si>
    <t>'s_0180'</t>
  </si>
  <si>
    <t>NADPH2</t>
  </si>
  <si>
    <t>Erythritol producing; fish isolated</t>
  </si>
  <si>
    <t>DSMye</t>
  </si>
  <si>
    <t>YALI0D09361g</t>
  </si>
  <si>
    <t>7 xylose</t>
  </si>
  <si>
    <t>f6p[c]</t>
  </si>
  <si>
    <t>m166</t>
  </si>
  <si>
    <t>s_0539</t>
  </si>
  <si>
    <t>'M02573[c]'</t>
  </si>
  <si>
    <t>'D-fructose 6-phosphate'</t>
  </si>
  <si>
    <t>'f6p__c'</t>
  </si>
  <si>
    <t>'f6p_c'</t>
  </si>
  <si>
    <t>'s_0557[c]'</t>
  </si>
  <si>
    <t>'F6P_c'</t>
  </si>
  <si>
    <t>'F6P__91__c__93__[cytoplasm]'</t>
  </si>
  <si>
    <t>'s_0557'</t>
  </si>
  <si>
    <t>A101-derived</t>
  </si>
  <si>
    <t>A-101 derived (acetate negative);polish</t>
  </si>
  <si>
    <t>YALI0E14949g</t>
  </si>
  <si>
    <t>8 fructose</t>
  </si>
  <si>
    <t>icit[c]</t>
  </si>
  <si>
    <t>m738</t>
  </si>
  <si>
    <t>s_0847</t>
  </si>
  <si>
    <t>'M00305[c]'</t>
  </si>
  <si>
    <t>'isocitrate'</t>
  </si>
  <si>
    <t>'icit__c'</t>
  </si>
  <si>
    <t>'icit_c'</t>
  </si>
  <si>
    <t>'s_0940[c]'</t>
  </si>
  <si>
    <t>ICIT_c</t>
  </si>
  <si>
    <t>'ICIT__91__c__93__[cytoplasm]'</t>
  </si>
  <si>
    <t>'s_0940'</t>
  </si>
  <si>
    <t>Lipids/acids</t>
  </si>
  <si>
    <t>YALI0B08536g</t>
  </si>
  <si>
    <t>9 sucrose</t>
  </si>
  <si>
    <t>pep[c]</t>
  </si>
  <si>
    <t>m107</t>
  </si>
  <si>
    <t>s_1243</t>
  </si>
  <si>
    <t>'M00073[c]'</t>
  </si>
  <si>
    <t>'pep__c'</t>
  </si>
  <si>
    <t>'pep_c'</t>
  </si>
  <si>
    <t>'s_1360[c]'</t>
  </si>
  <si>
    <t>'PEP_c'</t>
  </si>
  <si>
    <t>'PEP__91__c__93__[cytoplasm]'</t>
  </si>
  <si>
    <t>'s_1360'</t>
  </si>
  <si>
    <t>Glycan</t>
  </si>
  <si>
    <t>A10</t>
  </si>
  <si>
    <t>High acid producer; also polish</t>
  </si>
  <si>
    <t>YALI0E11099g</t>
  </si>
  <si>
    <t>10 olive oil/soybean/corn oil/caster oil/rapeseed oil/sunflower oil/palm oil mill effluent</t>
  </si>
  <si>
    <t>oaa[c]</t>
  </si>
  <si>
    <t>m328</t>
  </si>
  <si>
    <t>s_1156</t>
  </si>
  <si>
    <t>'M00037[c]'</t>
  </si>
  <si>
    <t>'oaa__c'</t>
  </si>
  <si>
    <t>'oaa_c'</t>
  </si>
  <si>
    <t>'s_1271[c]'</t>
  </si>
  <si>
    <t>'OA_c'</t>
  </si>
  <si>
    <t>'OA__91__c__93__[cytoplasm]'</t>
  </si>
  <si>
    <t>'s_1271'</t>
  </si>
  <si>
    <t>a-Santalene</t>
  </si>
  <si>
    <t>YALI0F05962g</t>
  </si>
  <si>
    <t>12 arbinose</t>
  </si>
  <si>
    <t>mal_L[c]</t>
  </si>
  <si>
    <t>m539</t>
  </si>
  <si>
    <t>s_0069</t>
  </si>
  <si>
    <t>'M00147[c]'</t>
  </si>
  <si>
    <t>'C00149__c'</t>
  </si>
  <si>
    <t>'mal__L_c'</t>
  </si>
  <si>
    <t>'s_0066[c]'</t>
  </si>
  <si>
    <t>'mal_L_c'</t>
  </si>
  <si>
    <t>'MAL_c'</t>
  </si>
  <si>
    <t>'MAL__91__c__93__[cytoplasm]'</t>
  </si>
  <si>
    <t>'s_0066'</t>
  </si>
  <si>
    <t>China; p72 (lipids)</t>
  </si>
  <si>
    <t>13 maltose</t>
  </si>
  <si>
    <t>g6p[c]</t>
  </si>
  <si>
    <t>m296</t>
  </si>
  <si>
    <t>s_0410</t>
  </si>
  <si>
    <t>'M00605[c]'</t>
  </si>
  <si>
    <t>'g6p__c'</t>
  </si>
  <si>
    <t>'g6p_c'</t>
  </si>
  <si>
    <t>'s_0568[c]'</t>
  </si>
  <si>
    <t>'G6P_c'</t>
  </si>
  <si>
    <t>'G6P__91__c__93__[cytoplasm]'</t>
  </si>
  <si>
    <t>'s_0568'</t>
  </si>
  <si>
    <t>pUAS1b4TEF</t>
  </si>
  <si>
    <t>15 mannose</t>
  </si>
  <si>
    <t>fum[c]</t>
  </si>
  <si>
    <t>m264</t>
  </si>
  <si>
    <t>s_0692</t>
  </si>
  <si>
    <t>'M00121[c]'</t>
  </si>
  <si>
    <t>'fum__c'</t>
  </si>
  <si>
    <t>'fum_c'</t>
  </si>
  <si>
    <t>'s_0725[c]'</t>
  </si>
  <si>
    <t>'FUM_c'</t>
  </si>
  <si>
    <t>'FUM__91__c__93__[cytoplasm]'</t>
  </si>
  <si>
    <t>'s_0725'</t>
  </si>
  <si>
    <t>High acid producer; russian strain</t>
  </si>
  <si>
    <t>Native</t>
  </si>
  <si>
    <t>YALI0E12463g</t>
  </si>
  <si>
    <t>16 galactose</t>
  </si>
  <si>
    <t>'ru5p_D[c]'</t>
  </si>
  <si>
    <t>m96</t>
  </si>
  <si>
    <t>s_0557</t>
  </si>
  <si>
    <t>'M00196[c]'</t>
  </si>
  <si>
    <t>'ru5p__D__c'</t>
  </si>
  <si>
    <t>'ru5p__D_c'</t>
  </si>
  <si>
    <t>'s_0577[c]'</t>
  </si>
  <si>
    <t>'ru5p_D_c'</t>
  </si>
  <si>
    <t>'RL5P_c'</t>
  </si>
  <si>
    <t>'RL5P__91__c__93__[cytoplasm]'</t>
  </si>
  <si>
    <t>'s_0577'</t>
  </si>
  <si>
    <t>Other</t>
  </si>
  <si>
    <t>High acid producer</t>
  </si>
  <si>
    <t>YALI0B14839g</t>
  </si>
  <si>
    <t>17 malate</t>
  </si>
  <si>
    <t>ATP</t>
  </si>
  <si>
    <t>atp[c]</t>
  </si>
  <si>
    <t>m141</t>
  </si>
  <si>
    <t>s_0446</t>
  </si>
  <si>
    <t>'M00002[c]'</t>
  </si>
  <si>
    <t>'atp__c'</t>
  </si>
  <si>
    <t>'atp_c'</t>
  </si>
  <si>
    <t>'s_0434[c]'</t>
  </si>
  <si>
    <t>'ATP_c'</t>
  </si>
  <si>
    <t>'ATP__91__c__93__[cytoplasm]'</t>
  </si>
  <si>
    <t>'s_0434'</t>
  </si>
  <si>
    <t>YALI0B01298g</t>
  </si>
  <si>
    <t>18 mevalonate</t>
  </si>
  <si>
    <t>NADPH</t>
  </si>
  <si>
    <t>nadph[c]</t>
  </si>
  <si>
    <t>m40</t>
  </si>
  <si>
    <t>s_1096</t>
  </si>
  <si>
    <t>'M00005[c]'</t>
  </si>
  <si>
    <t>'nadph__c'</t>
  </si>
  <si>
    <t>'nadph_c'</t>
  </si>
  <si>
    <t>'s_1212[c]'</t>
  </si>
  <si>
    <t>'NADPH_c'</t>
  </si>
  <si>
    <t>'NADPH__91__c__93__[cytoplasm]'</t>
  </si>
  <si>
    <t>'s_1212'</t>
  </si>
  <si>
    <t>JM23 (ATCC 90812); control of XPR2 gene expression</t>
  </si>
  <si>
    <t>YALI0C03025g</t>
  </si>
  <si>
    <t>19 itaconic acid</t>
  </si>
  <si>
    <t>TAG</t>
  </si>
  <si>
    <t>'triglyc_SC[e]'</t>
  </si>
  <si>
    <t>m1400</t>
  </si>
  <si>
    <t>'s_1000'</t>
  </si>
  <si>
    <t>'M00403[c]'</t>
  </si>
  <si>
    <t>'lipid__c'</t>
  </si>
  <si>
    <t>'tag_c'</t>
  </si>
  <si>
    <t>'s_3043[lp]'</t>
  </si>
  <si>
    <t>'triglyc_SC_c'</t>
  </si>
  <si>
    <t>'s_1524'</t>
  </si>
  <si>
    <t>Greek (citrate)</t>
  </si>
  <si>
    <t>YALI0E00264g</t>
  </si>
  <si>
    <t>20 Inulin</t>
  </si>
  <si>
    <t>ADP</t>
  </si>
  <si>
    <t>adp[c]</t>
  </si>
  <si>
    <t>m143</t>
  </si>
  <si>
    <t>'s_0400'</t>
  </si>
  <si>
    <t>'M00008[c]'</t>
  </si>
  <si>
    <t>'adp__c'</t>
  </si>
  <si>
    <t>'adp_c'</t>
  </si>
  <si>
    <t>'s_0394[c]'</t>
  </si>
  <si>
    <t>ADP_c'</t>
  </si>
  <si>
    <t>'ADP__91__c__93__[cytoplasm]'</t>
  </si>
  <si>
    <t>'s_0394'</t>
  </si>
  <si>
    <t>carotene product</t>
  </si>
  <si>
    <t>YALI0F23793g</t>
  </si>
  <si>
    <t>21 ribose</t>
  </si>
  <si>
    <t>NADP</t>
  </si>
  <si>
    <t>nadp[c]</t>
  </si>
  <si>
    <t>m41</t>
  </si>
  <si>
    <t>'s_1091'</t>
  </si>
  <si>
    <t>'M00006[c]'</t>
  </si>
  <si>
    <t>'nadp__c'</t>
  </si>
  <si>
    <t>'nadp_c'</t>
  </si>
  <si>
    <t>'s_1207[c]'</t>
  </si>
  <si>
    <t>'NADP_c'</t>
  </si>
  <si>
    <t>'NADP__91__c__93__[cytoplasm]'</t>
  </si>
  <si>
    <t>'s_1207'</t>
  </si>
  <si>
    <t>p84; erythritol</t>
  </si>
  <si>
    <t>YALI0D07942g</t>
  </si>
  <si>
    <t>25 oleic acid</t>
  </si>
  <si>
    <t>CoenzymeA</t>
  </si>
  <si>
    <t>coa[c]</t>
  </si>
  <si>
    <t>m69</t>
  </si>
  <si>
    <t>'s_0514'</t>
  </si>
  <si>
    <t>'M00010[c]'</t>
  </si>
  <si>
    <t>'coa__c'</t>
  </si>
  <si>
    <t>'coa_c'</t>
  </si>
  <si>
    <t>'s_0529[c]'</t>
  </si>
  <si>
    <t>COA_c'</t>
  </si>
  <si>
    <t>'COA__91__c__93__[cytoplasm]'</t>
  </si>
  <si>
    <t>'s_0529'</t>
  </si>
  <si>
    <t>acids;p37</t>
  </si>
  <si>
    <t>YALI0F04444g</t>
  </si>
  <si>
    <t>26 ricinoleic acid</t>
  </si>
  <si>
    <t>Oxygen</t>
  </si>
  <si>
    <t>'o2[e]'</t>
  </si>
  <si>
    <t>'m1339'</t>
  </si>
  <si>
    <t>'s_1162'</t>
  </si>
  <si>
    <t>'M00007[e]'</t>
  </si>
  <si>
    <t>O2_e</t>
  </si>
  <si>
    <t>'25805__e'</t>
  </si>
  <si>
    <t>'o2_e'</t>
  </si>
  <si>
    <t>'s_1277[e]'</t>
  </si>
  <si>
    <t>'O2_e'</t>
  </si>
  <si>
    <t>'O2__91__c__93__[cytoplasm]'</t>
  </si>
  <si>
    <t>lipids/acids</t>
  </si>
  <si>
    <t>YALI0F19514g</t>
  </si>
  <si>
    <t>30 glutamate</t>
  </si>
  <si>
    <t>Flavonoid</t>
  </si>
  <si>
    <t>Polish strain</t>
  </si>
  <si>
    <t>CN</t>
  </si>
  <si>
    <t>YALI0E25982g</t>
  </si>
  <si>
    <t>40 proponic acid</t>
  </si>
  <si>
    <t>Alcohol</t>
  </si>
  <si>
    <t>PN</t>
  </si>
  <si>
    <t>YALI0B20702g</t>
  </si>
  <si>
    <t>41 butryic acid</t>
  </si>
  <si>
    <t>DSMyer</t>
  </si>
  <si>
    <t>YALI0C10054g</t>
  </si>
  <si>
    <t>42 acetic:proionic:butyric acid (5:2:3)</t>
  </si>
  <si>
    <t>YNByer</t>
  </si>
  <si>
    <t>YALI0A20130g</t>
  </si>
  <si>
    <t>Sorbitol</t>
  </si>
  <si>
    <t xml:space="preserve">p49; lipids;AKA  ATCC 20460 </t>
  </si>
  <si>
    <t>pUAS1b4TEFin</t>
  </si>
  <si>
    <t>YALI0F01320g</t>
  </si>
  <si>
    <t>Arabinose</t>
  </si>
  <si>
    <t>Lactose</t>
  </si>
  <si>
    <t>YALI0B13816g</t>
  </si>
  <si>
    <t>oleic acid</t>
  </si>
  <si>
    <t>YALI0B13838g</t>
  </si>
  <si>
    <t>acids;p36</t>
  </si>
  <si>
    <t>YALI0B01848g</t>
  </si>
  <si>
    <t>YALI0A15488g</t>
  </si>
  <si>
    <t>YALI0C12122g</t>
  </si>
  <si>
    <t>YALI0B06248g</t>
  </si>
  <si>
    <t>YALI0E11495g</t>
  </si>
  <si>
    <t>YALI0E03058g</t>
  </si>
  <si>
    <t>YALI0D02233g</t>
  </si>
  <si>
    <t>YALI0F06578g</t>
  </si>
  <si>
    <t>YALI0F12639g</t>
  </si>
  <si>
    <t>YALI0D06930g</t>
  </si>
  <si>
    <t>p88,erythritol</t>
  </si>
  <si>
    <t>YALI0B22440g</t>
  </si>
  <si>
    <t>YALI0D17930g</t>
  </si>
  <si>
    <t>YALI0E30591g</t>
  </si>
  <si>
    <t>VKM Y-2373 derived</t>
  </si>
  <si>
    <t>YALI0E14443g</t>
  </si>
  <si>
    <t>YALI0E10307g</t>
  </si>
  <si>
    <t>YALI0D08514g</t>
  </si>
  <si>
    <t>YALI0E06061g</t>
  </si>
  <si>
    <t>YALI0E00638g</t>
  </si>
  <si>
    <t>YALI0E02684g</t>
  </si>
  <si>
    <t>YALI0D04422g</t>
  </si>
  <si>
    <t>YALI0B10406g</t>
  </si>
  <si>
    <t>YALI0E32769g</t>
  </si>
  <si>
    <t>Polyketide</t>
  </si>
  <si>
    <t>YALI0D07986g</t>
  </si>
  <si>
    <t>YALI0B20020g</t>
  </si>
  <si>
    <t>YALI0C06952g</t>
  </si>
  <si>
    <t>YALI0C11297g</t>
  </si>
  <si>
    <t>YALI0D07634g</t>
  </si>
  <si>
    <t>YALI0C02805g</t>
  </si>
  <si>
    <t>YALI0B07117g</t>
  </si>
  <si>
    <t>YALI0A15906g</t>
  </si>
  <si>
    <t>YALI0B15268g</t>
  </si>
  <si>
    <t>YALI0C20251g</t>
  </si>
  <si>
    <t>YALI0C06171g</t>
  </si>
  <si>
    <t>YALI0C13508g</t>
  </si>
  <si>
    <t>YALI0F18590g</t>
  </si>
  <si>
    <t>YALI0F09075g</t>
  </si>
  <si>
    <t>YALI0F09097g</t>
  </si>
  <si>
    <t>YALI0E15730g</t>
  </si>
  <si>
    <t>YALI0B16038g</t>
  </si>
  <si>
    <t>YALI0F30481g</t>
  </si>
  <si>
    <t>YALI0F05632g</t>
  </si>
  <si>
    <t>YALI0E05753g</t>
  </si>
  <si>
    <t>YALI0A18062g</t>
  </si>
  <si>
    <t>YALI0E06193g</t>
  </si>
  <si>
    <t>YALI0A10076g</t>
  </si>
  <si>
    <t>YALI0F01650g</t>
  </si>
  <si>
    <t>YALI0F01584g</t>
  </si>
  <si>
    <t>YALI0F01629g</t>
  </si>
  <si>
    <t>YALI0F01606g</t>
  </si>
  <si>
    <t>YALI0D17864g</t>
  </si>
  <si>
    <t>YALI0B10153g</t>
  </si>
  <si>
    <t>YALI0A17875g</t>
  </si>
  <si>
    <t>YALI0E15400g</t>
  </si>
  <si>
    <t>YALI0B14014g</t>
  </si>
  <si>
    <t>YALI0B15059g</t>
  </si>
  <si>
    <t>YALI0B19382g</t>
  </si>
  <si>
    <t>YALI0C06776g</t>
  </si>
  <si>
    <t>YALI0D17050g</t>
  </si>
  <si>
    <t>YALI0B15598g</t>
  </si>
  <si>
    <t>YALI0B02948g</t>
  </si>
  <si>
    <t>YALI0E02310g</t>
  </si>
  <si>
    <t>YALI0E18029g</t>
  </si>
  <si>
    <t>YALI0F00484g</t>
  </si>
  <si>
    <t>YALI0B13970g</t>
  </si>
  <si>
    <t>YALI0C08811g</t>
  </si>
  <si>
    <t>YALI0C18755g</t>
  </si>
  <si>
    <t>YALI0E04807g</t>
  </si>
  <si>
    <t>YALI0D13596g</t>
  </si>
  <si>
    <t>YALI0D11704g</t>
  </si>
  <si>
    <t>YALI0D01089g</t>
  </si>
  <si>
    <t>YALI0C16885g</t>
  </si>
  <si>
    <t>YALI0F04015g</t>
  </si>
  <si>
    <t>YALI0F04095g</t>
  </si>
  <si>
    <t>YALI0D02497g</t>
  </si>
  <si>
    <t>YALI0E33517g</t>
  </si>
  <si>
    <t>YALI0E16929g</t>
  </si>
  <si>
    <t>YALI0C08701g</t>
  </si>
  <si>
    <t>YALI0E02068g</t>
  </si>
  <si>
    <t>YALI0B01364g</t>
  </si>
  <si>
    <t>YALI0C00407g</t>
  </si>
  <si>
    <t>YALI0B07447g</t>
  </si>
  <si>
    <t>YALI0D20768g</t>
  </si>
  <si>
    <t>YALI0B14531g</t>
  </si>
  <si>
    <t>YALI0E16797g</t>
  </si>
  <si>
    <t>YALI0E14190g</t>
  </si>
  <si>
    <t>YALI0D16753g</t>
  </si>
  <si>
    <t>YALI0E15378g</t>
  </si>
  <si>
    <t>YALI0E07942g</t>
  </si>
  <si>
    <t>YALI0D19140g</t>
  </si>
  <si>
    <t>YALI0E15708g</t>
  </si>
  <si>
    <t>YALI0B16192g</t>
  </si>
  <si>
    <t>YALI0D18964g</t>
  </si>
  <si>
    <t>YALI0C05951g</t>
  </si>
  <si>
    <t>YALI0E12441g</t>
  </si>
  <si>
    <t>YALI0F16940g</t>
  </si>
  <si>
    <t>YALI0E22781g</t>
  </si>
  <si>
    <t>YALI0E11693g</t>
  </si>
  <si>
    <t>YALI0E20449g</t>
  </si>
  <si>
    <t>YALI0D27016g</t>
  </si>
  <si>
    <t>YALI0C16995g</t>
  </si>
  <si>
    <t>YALI0F20702g</t>
  </si>
  <si>
    <t>YALI0E27005g</t>
  </si>
  <si>
    <t>YALI0D10131g</t>
  </si>
  <si>
    <t>YALI0E07315g</t>
  </si>
  <si>
    <t>YALI0D23683g</t>
  </si>
  <si>
    <t>YALI0C01023g</t>
  </si>
  <si>
    <t>YALI0F02497g</t>
  </si>
  <si>
    <t>YALI0F20328g</t>
  </si>
  <si>
    <t>YALI0D12628g</t>
  </si>
  <si>
    <t>YALI0E17963g</t>
  </si>
  <si>
    <t>YALI0E18568g</t>
  </si>
  <si>
    <t>YALI0E32835g</t>
  </si>
  <si>
    <t>YALI0F10857g</t>
  </si>
  <si>
    <t>YALI0D24750g</t>
  </si>
  <si>
    <t>YALI0E27654g</t>
  </si>
  <si>
    <t>YALI0C23859g</t>
  </si>
  <si>
    <t>YALI0E06567g</t>
  </si>
  <si>
    <t>YALI0D21604g</t>
  </si>
  <si>
    <t>YALI0A06655g</t>
  </si>
  <si>
    <t>YALI0D04246g</t>
  </si>
  <si>
    <t>YALI0C24101g</t>
  </si>
  <si>
    <t>YALI0E02288g</t>
  </si>
  <si>
    <t>YALI0B08965g</t>
  </si>
  <si>
    <t>YALI0B06941g</t>
  </si>
  <si>
    <t>YALI0C11880g</t>
  </si>
  <si>
    <t>YALI0D04741g</t>
  </si>
  <si>
    <t>YALI0C00209g</t>
  </si>
  <si>
    <t>YALI0D11374g</t>
  </si>
  <si>
    <t>YALI0D23397g</t>
  </si>
  <si>
    <t>YALI0F11957g</t>
  </si>
  <si>
    <t>YALI0E18964g</t>
  </si>
  <si>
    <t>YALI0D08822g</t>
  </si>
  <si>
    <t>YALI0E12133g</t>
  </si>
  <si>
    <t>YALI0F15587g</t>
  </si>
  <si>
    <t>YALI0E18876g</t>
  </si>
  <si>
    <t>YALI0E21472g</t>
  </si>
  <si>
    <t>YALI0B05302g</t>
  </si>
  <si>
    <t>YALI0C15230g</t>
  </si>
  <si>
    <t>YALI0C22121g</t>
  </si>
  <si>
    <t>YALI0D17534g</t>
  </si>
  <si>
    <t>YALI0F10010g</t>
  </si>
  <si>
    <t>YALI0F13453g</t>
  </si>
  <si>
    <t>YALI0F23221g</t>
  </si>
  <si>
    <t>YALI0E06479g</t>
  </si>
  <si>
    <t>YALI0B00396g</t>
  </si>
  <si>
    <t>YALI0C04730g</t>
  </si>
  <si>
    <t>YALI0D27126g</t>
  </si>
  <si>
    <t>YALI0F26191g</t>
  </si>
  <si>
    <t>YALI0E26741g</t>
  </si>
  <si>
    <t>YALI0E27874g</t>
  </si>
  <si>
    <t>YALI0F14583g</t>
  </si>
  <si>
    <t>YALI0E23991g</t>
  </si>
  <si>
    <t>YALI0E15488g</t>
  </si>
  <si>
    <t>YALI0F18502g</t>
  </si>
  <si>
    <t>YALI0B22308g</t>
  </si>
  <si>
    <t>YALI0F10923g</t>
  </si>
  <si>
    <t>YALI0A02354g</t>
  </si>
  <si>
    <t>YALI0E22649g</t>
  </si>
  <si>
    <t>References.</t>
  </si>
  <si>
    <t>(1)</t>
  </si>
  <si>
    <t>Estimation of Heat of Combustion of Triglycerides and Fatty Acid Methyl Esters</t>
  </si>
  <si>
    <t>Kanit Krisnangkura</t>
  </si>
  <si>
    <t>Journal of the American Oil Chemists Society volume 68, pages56–58(1991))</t>
  </si>
  <si>
    <t>User Input: Lipid/FA Composition</t>
  </si>
  <si>
    <t>Output</t>
  </si>
  <si>
    <t xml:space="preserve">Values from Equilibrator Calculator: </t>
  </si>
  <si>
    <t>Triglyceride component information</t>
  </si>
  <si>
    <t>% in Strain</t>
  </si>
  <si>
    <t>strain 1</t>
  </si>
  <si>
    <t>strain 2</t>
  </si>
  <si>
    <t>strain 3</t>
  </si>
  <si>
    <t>strain 4</t>
  </si>
  <si>
    <t>strain 5</t>
  </si>
  <si>
    <t>species</t>
  </si>
  <si>
    <t>Heat of Formation (kJ/mol), obtained from equilibrator</t>
  </si>
  <si>
    <t>Saturated</t>
  </si>
  <si>
    <t>dG'm</t>
  </si>
  <si>
    <t>dGo</t>
  </si>
  <si>
    <t>dG'o</t>
  </si>
  <si>
    <t>C</t>
  </si>
  <si>
    <t>H</t>
  </si>
  <si>
    <t>Fatty acid chain</t>
  </si>
  <si>
    <t>6:0</t>
  </si>
  <si>
    <t>8:0</t>
  </si>
  <si>
    <t>10:0</t>
  </si>
  <si>
    <t>#carbon</t>
  </si>
  <si>
    <t>12:0</t>
  </si>
  <si>
    <t>#hydrogen</t>
  </si>
  <si>
    <t>14:0</t>
  </si>
  <si>
    <t>#oxygen</t>
  </si>
  <si>
    <t>16:0</t>
  </si>
  <si>
    <t>18:0</t>
  </si>
  <si>
    <t>20:0</t>
  </si>
  <si>
    <t>22:0</t>
  </si>
  <si>
    <t>11:1</t>
  </si>
  <si>
    <t>Unsaturated</t>
  </si>
  <si>
    <t>12:1</t>
  </si>
  <si>
    <t>14:1</t>
  </si>
  <si>
    <t>16:1</t>
  </si>
  <si>
    <t>18:1</t>
  </si>
  <si>
    <t>18:2</t>
  </si>
  <si>
    <t>18:3</t>
  </si>
  <si>
    <t>20:1</t>
  </si>
  <si>
    <t>22:1</t>
  </si>
  <si>
    <t>Percentage sum</t>
  </si>
  <si>
    <t>Oil Heat of Combustions (calculated (Estimation of Heat of Combustion of Triglycerides and Fatty Acid Methyl Esters,Journal of the American Oil Chemists Society volume 68, pages56–58(1991)))</t>
  </si>
  <si>
    <t>Average</t>
  </si>
  <si>
    <t>kg-cal/mol</t>
  </si>
  <si>
    <t>Cottonseed</t>
  </si>
  <si>
    <t>Sunflower</t>
  </si>
  <si>
    <t>Soybean (degummed)</t>
  </si>
  <si>
    <t>Sobean(hydrotreated)</t>
  </si>
  <si>
    <t>Soybean methyl ester</t>
  </si>
  <si>
    <t>Peanut (crude)</t>
  </si>
  <si>
    <t>copies</t>
  </si>
  <si>
    <t xml:space="preserve">classify: </t>
  </si>
  <si>
    <t>multiple</t>
  </si>
  <si>
    <t>Non-protein encoding gene site (limited genes)</t>
  </si>
  <si>
    <t>Protein encoding gene site, limited genes</t>
  </si>
  <si>
    <t>uk</t>
  </si>
  <si>
    <t>Random</t>
  </si>
  <si>
    <t xml:space="preserve">Regulatory/maintaining gene site </t>
  </si>
  <si>
    <t>Zeta is a mix between random/single</t>
  </si>
  <si>
    <t>plasmid</t>
  </si>
  <si>
    <t>cost of plasmid maintenance, not genome regulated</t>
  </si>
  <si>
    <t>x</t>
  </si>
  <si>
    <t>Publications and data for promoters</t>
  </si>
  <si>
    <t>Oberservation</t>
  </si>
  <si>
    <t>Tuning gene expression in yarrowia lipolytica by a hybrid promoter approach</t>
  </si>
  <si>
    <t>Promoter strengths</t>
  </si>
  <si>
    <t>Minimal medium, 48 h of growth</t>
  </si>
  <si>
    <t>EXP</t>
  </si>
  <si>
    <t>hp8d is on par with TEF</t>
  </si>
  <si>
    <t>TEF</t>
  </si>
  <si>
    <t>UAS1B8-TEF is 2.4 fold higher</t>
  </si>
  <si>
    <t>GPD</t>
  </si>
  <si>
    <t>Glyceraldehyde-3-phosphate dehydrogenase</t>
  </si>
  <si>
    <t>⫺931 to ⫺1</t>
  </si>
  <si>
    <t>GPAT</t>
  </si>
  <si>
    <t>Glycerol-3-phosphate dehydrogenase</t>
  </si>
  <si>
    <t>YAT</t>
  </si>
  <si>
    <t>(see ref below, assuming non-inducing medium, can equal TEF under right conditions), Juretzek (P6) states xpr2 is not induced in minimal medium)</t>
  </si>
  <si>
    <t>FBA</t>
  </si>
  <si>
    <t>⫺830 to ⫹171</t>
  </si>
  <si>
    <t>intron at +64 to + 165 according to FBA.</t>
  </si>
  <si>
    <t>Miller</t>
  </si>
  <si>
    <t>UAS1B4-Leum (hp4d)</t>
  </si>
  <si>
    <t>UAS1B8-Leum (hp8d)</t>
  </si>
  <si>
    <t>50 x hp4d</t>
  </si>
  <si>
    <t>UAS1B16-Leum (hp16d)</t>
  </si>
  <si>
    <t>Leum</t>
  </si>
  <si>
    <t>estimate difficult</t>
  </si>
  <si>
    <t>x fold higher than TEF</t>
  </si>
  <si>
    <t>hp16d</t>
  </si>
  <si>
    <t>UAS1B24-Leum (hp24d)</t>
  </si>
  <si>
    <t>UAS1B32-Leum (hp32d)</t>
  </si>
  <si>
    <t>UAS1B8-TEF(404)</t>
  </si>
  <si>
    <t>UAS1B16-TEF(404)</t>
  </si>
  <si>
    <t>(2)</t>
  </si>
  <si>
    <t>Strong hybrid promoters and integrative expression/secretion vectors for quasi-constitutive expression of heterologous proteins in the yeast Yarrowia lipolytica.</t>
  </si>
  <si>
    <t>InducingYPD</t>
  </si>
  <si>
    <t>non-inducingYEg</t>
  </si>
  <si>
    <t>Repressing medium</t>
  </si>
  <si>
    <t>Acidic(pH4) YPDm</t>
  </si>
  <si>
    <t>Rich YPD</t>
  </si>
  <si>
    <t>range</t>
  </si>
  <si>
    <t>Observation</t>
  </si>
  <si>
    <t>hp4d (UAS1B4-Leum)</t>
  </si>
  <si>
    <t>250-420</t>
  </si>
  <si>
    <t>x fold &gt; XPR2</t>
  </si>
  <si>
    <t>In range of GPD-GPAT</t>
  </si>
  <si>
    <t>hp4i (UAS1B4-Leum)</t>
  </si>
  <si>
    <t>190-430</t>
  </si>
  <si>
    <t>induced, 300, normal 65-70</t>
  </si>
  <si>
    <t>LEU2m</t>
  </si>
  <si>
    <t>10-20</t>
  </si>
  <si>
    <t>hp4d (UAS1B4-XPR2m)</t>
  </si>
  <si>
    <t>hp4i (UAS1B4-XPR2m)</t>
  </si>
  <si>
    <t>https://www.sciencedirect.com/science/article/pii/S2214030117300238#t0005</t>
  </si>
  <si>
    <t>average</t>
  </si>
  <si>
    <t>min</t>
  </si>
  <si>
    <t>max</t>
  </si>
  <si>
    <t>(7),(1) (ratio in 1)</t>
  </si>
  <si>
    <t>(3)</t>
  </si>
  <si>
    <t>Engineering the push and pull of lipid biosynthesis in oleaginous yeast Yarrowia lipolytica for biofuel production</t>
  </si>
  <si>
    <t>Assume TEF is constant ~50 (shown in peng XU).</t>
  </si>
  <si>
    <t>(7)</t>
  </si>
  <si>
    <t>50 h cultivation</t>
  </si>
  <si>
    <t>YNB + YE</t>
  </si>
  <si>
    <t>pUAS1b16 (aka UAS1B16-Leum)</t>
  </si>
  <si>
    <t>(ratio in (1))</t>
  </si>
  <si>
    <t>17 x increase over TEF</t>
  </si>
  <si>
    <t>x higher than TEF</t>
  </si>
  <si>
    <t>5 x lower than pTEFin</t>
  </si>
  <si>
    <t>FBA1in</t>
  </si>
  <si>
    <t>3400(10)</t>
  </si>
  <si>
    <t>TEFin</t>
  </si>
  <si>
    <t>FBA1</t>
  </si>
  <si>
    <t>685(10)</t>
  </si>
  <si>
    <t>(1),(4),(9)</t>
  </si>
  <si>
    <t>(4)</t>
  </si>
  <si>
    <t>Engineering Yarrowia lipolytica to express secretory invertase with strong FBA1IN promoter</t>
  </si>
  <si>
    <t>glyceraldehyde-3-phosphate dehydrogenase (4)</t>
  </si>
  <si>
    <t>TDH1</t>
  </si>
  <si>
    <t>galactiside</t>
  </si>
  <si>
    <t>96 h in high glucose medium, nitrogen limiting</t>
  </si>
  <si>
    <t>Export protein (1)</t>
  </si>
  <si>
    <t>EXP1</t>
  </si>
  <si>
    <t>2.2 x stronger than TDH1, 5.5 x stronger than GPM1</t>
  </si>
  <si>
    <t>TEF1</t>
  </si>
  <si>
    <t>glyceraldehyde-3-phosphate dehydrogenase</t>
  </si>
  <si>
    <t>phosphoglycerate mutase</t>
  </si>
  <si>
    <t>GPM1 (4,9,10)</t>
  </si>
  <si>
    <t>GPM1</t>
  </si>
  <si>
    <t>Glyceraldehyde-3-phosphate dehydrogenase (1)</t>
  </si>
  <si>
    <t>GPD (GAPDH)</t>
  </si>
  <si>
    <t>5 time stronger than FBA1</t>
  </si>
  <si>
    <t>Glycerol-3-phosphate dehydrogenase (1),Glycerol-3-phsophate-O-acyltransferase(10)</t>
  </si>
  <si>
    <t>PGM</t>
  </si>
  <si>
    <t>mRNA</t>
  </si>
  <si>
    <t>nitrogen limiting conditions</t>
  </si>
  <si>
    <t>Ammonium Transporter(1)</t>
  </si>
  <si>
    <t>hours</t>
  </si>
  <si>
    <t>pIDP1 (6)</t>
  </si>
  <si>
    <t>Glyceraldehyde-3-phosphate dehydrogenase (6)</t>
  </si>
  <si>
    <t>pGAP (6)</t>
  </si>
  <si>
    <t>inducded (~hp4d)</t>
  </si>
  <si>
    <t xml:space="preserve">XPR2 </t>
  </si>
  <si>
    <t>Glycerol-3-Phosphate Dehydrogenase (5)</t>
  </si>
  <si>
    <t>g3p(b2)</t>
  </si>
  <si>
    <t>assumed from YaliBricks</t>
  </si>
  <si>
    <t>(5)</t>
  </si>
  <si>
    <t>Comparison of promoters suitable for regulated overexpression of β-galactosidase in the alkane-utilizing yeast Yarrowia hpolytica</t>
  </si>
  <si>
    <t>Juretzek [P6].</t>
  </si>
  <si>
    <t>Highest expression levles relative to XPR2 (induced ~pTEF)</t>
  </si>
  <si>
    <t>hexadecane</t>
  </si>
  <si>
    <t xml:space="preserve">Miller </t>
  </si>
  <si>
    <t>Glucose</t>
  </si>
  <si>
    <t>Glycerol</t>
  </si>
  <si>
    <t>Oleic acid</t>
  </si>
  <si>
    <t>G3P-B1</t>
  </si>
  <si>
    <t>Glycerol-3-Phosphate Dehydrogenase</t>
  </si>
  <si>
    <t xml:space="preserve">GPAT ranges 1/3-2/3 TEF </t>
  </si>
  <si>
    <t>G3P-B2</t>
  </si>
  <si>
    <t>GPAT (right in line with #1</t>
  </si>
  <si>
    <t>Isocitrate lyase</t>
  </si>
  <si>
    <t>3-oxo-acyl-CoA thiolase</t>
  </si>
  <si>
    <t>acyl-CoA oxidases</t>
  </si>
  <si>
    <t>(6)</t>
  </si>
  <si>
    <t>YaliBricks, a versatile genetic toolkit for streamlined and rapid pathway engineering in Yarrowia lipolytica</t>
  </si>
  <si>
    <t>pGAP</t>
  </si>
  <si>
    <t>pACL2</t>
  </si>
  <si>
    <t>pICLI1</t>
  </si>
  <si>
    <t>pIDP2</t>
  </si>
  <si>
    <r>
      <rPr>
        <sz val="11"/>
        <color rgb="FF000000"/>
        <rFont val="Calibri"/>
        <family val="2"/>
        <charset val="1"/>
      </rPr>
      <t xml:space="preserve">Overproduction of Fatty Acid Ethyl Esters by the Oleaginous Yeast </t>
    </r>
    <r>
      <rPr>
        <i/>
        <sz val="11"/>
        <color rgb="FF000000"/>
        <rFont val="Calibri"/>
        <family val="2"/>
        <charset val="1"/>
      </rPr>
      <t>Yarrowia lipolytica</t>
    </r>
    <r>
      <rPr>
        <sz val="11"/>
        <color rgb="FF000000"/>
        <rFont val="Calibri"/>
        <family val="2"/>
        <charset val="1"/>
      </rPr>
      <t xml:space="preserve"> through Metabolic Engineering and Process Optimization</t>
    </r>
  </si>
  <si>
    <t>YPD, 72 h</t>
  </si>
  <si>
    <t>UAS1B(n=4)TEFin</t>
  </si>
  <si>
    <t>UAS1B(n=4)TEF</t>
  </si>
  <si>
    <t>(8)</t>
  </si>
  <si>
    <t>A synthetic biology approach to transform Yarrowia lipolytica into a competitive biotechnological producer of β-carotene</t>
  </si>
  <si>
    <t>p3</t>
  </si>
  <si>
    <t>Arbritary says</t>
  </si>
  <si>
    <t>TEF high</t>
  </si>
  <si>
    <t>GAPDHp medium</t>
  </si>
  <si>
    <t>PGM low</t>
  </si>
  <si>
    <t>(9)</t>
  </si>
  <si>
    <t>Combinatorial engineering of Yarrowia lipolytica as a promising cell biorefinery platform for the de novo production of multi-purpose long chain dicarboxylic acids</t>
  </si>
  <si>
    <t>FBA1&gt; GPM1~TEF</t>
  </si>
  <si>
    <t>(10)</t>
  </si>
  <si>
    <t>Sustainable source of omega-3 eicosapentaenoicacid from metabolically engineeredYarrowia lipolytica:from fundamental research to commercial production</t>
  </si>
  <si>
    <t>phosphoglyceratemutase</t>
  </si>
  <si>
    <t>ammonium transporter</t>
  </si>
  <si>
    <t>high under nitrogen limiting conditions</t>
  </si>
  <si>
    <t>Glycerol-3-phsophate-O-acyltransferase</t>
  </si>
  <si>
    <t>FBAin</t>
  </si>
  <si>
    <t>FBAin&gt;YAT1&gt;FBA&gt;GPD&gt;EXP&gt;GPAT&gt;GPM=TEF</t>
  </si>
  <si>
    <t>New inducible promoter for gene expression and synthetic biology in Yarrowia lipolytica</t>
  </si>
  <si>
    <t>pTEF</t>
  </si>
  <si>
    <t>pHU4EYK300</t>
  </si>
  <si>
    <t>pEYK300</t>
  </si>
  <si>
    <t>800(noninduced)</t>
  </si>
  <si>
    <t>Integrated knowledge mining, genome-scale modeling, and machine learning for predicting yeast bioproduction.</t>
  </si>
  <si>
    <t>4 acetate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</si>
</sst>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0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ABB2BF"/>
      <name val="Inherit"/>
      <charset val="1"/>
    </font>
    <font>
      <i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8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name val="Calibri"/>
      <family val="2"/>
      <charset val="1"/>
    </font>
    <font>
      <u/>
      <sz val="11"/>
      <color rgb="FFFF0000"/>
      <name val="Calibri"/>
      <family val="2"/>
      <charset val="1"/>
    </font>
    <font>
      <u/>
      <sz val="11"/>
      <color rgb="FFC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EB9C"/>
        <bgColor rgb="FFFFE699"/>
      </patternFill>
    </fill>
    <fill>
      <patternFill patternType="solid">
        <fgColor rgb="FFFFC7CE"/>
        <bgColor rgb="FFFFCC99"/>
      </patternFill>
    </fill>
    <fill>
      <patternFill patternType="solid">
        <fgColor rgb="FFFFCC99"/>
        <bgColor rgb="FFFFC7CE"/>
      </patternFill>
    </fill>
    <fill>
      <patternFill patternType="solid">
        <fgColor rgb="FFC6EFCE"/>
        <bgColor rgb="FFE2F0D9"/>
      </patternFill>
    </fill>
    <fill>
      <patternFill patternType="solid">
        <fgColor rgb="FFD0CECE"/>
        <bgColor rgb="FFDAE3F3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6">
    <xf numFmtId="0" fontId="0" fillId="0" borderId="0"/>
    <xf numFmtId="9" fontId="16" fillId="0" borderId="0" applyBorder="0" applyProtection="0"/>
    <xf numFmtId="0" fontId="3" fillId="2" borderId="0" applyBorder="0" applyProtection="0"/>
    <xf numFmtId="0" fontId="4" fillId="3" borderId="0" applyBorder="0" applyProtection="0"/>
    <xf numFmtId="0" fontId="9" fillId="4" borderId="1" applyProtection="0"/>
    <xf numFmtId="0" fontId="14" fillId="5" borderId="0" applyBorder="0" applyProtection="0"/>
  </cellStyleXfs>
  <cellXfs count="130">
    <xf numFmtId="0" fontId="0" fillId="0" borderId="0" xfId="0"/>
    <xf numFmtId="0" fontId="0" fillId="0" borderId="0" xfId="0" applyFont="1"/>
    <xf numFmtId="0" fontId="1" fillId="0" borderId="0" xfId="0" applyFont="1"/>
    <xf numFmtId="164" fontId="0" fillId="0" borderId="0" xfId="1" applyNumberFormat="1" applyFont="1" applyBorder="1" applyAlignment="1" applyProtecti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2" xfId="0" applyBorder="1" applyAlignment="1">
      <alignment horizontal="left"/>
    </xf>
    <xf numFmtId="164" fontId="0" fillId="0" borderId="2" xfId="1" applyNumberFormat="1" applyFont="1" applyBorder="1" applyAlignment="1" applyProtection="1">
      <alignment horizontal="left"/>
    </xf>
    <xf numFmtId="0" fontId="0" fillId="0" borderId="0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right"/>
    </xf>
    <xf numFmtId="164" fontId="0" fillId="0" borderId="0" xfId="0" applyNumberFormat="1"/>
    <xf numFmtId="0" fontId="2" fillId="0" borderId="0" xfId="0" applyFont="1"/>
    <xf numFmtId="9" fontId="0" fillId="0" borderId="0" xfId="1" applyFont="1" applyBorder="1" applyAlignment="1" applyProtection="1"/>
    <xf numFmtId="0" fontId="0" fillId="0" borderId="0" xfId="0" applyFont="1" applyAlignment="1">
      <alignment horizontal="left"/>
    </xf>
    <xf numFmtId="0" fontId="0" fillId="0" borderId="2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0" borderId="0" xfId="0" applyFont="1" applyBorder="1"/>
    <xf numFmtId="0" fontId="0" fillId="0" borderId="0" xfId="2" applyFont="1" applyFill="1" applyBorder="1" applyAlignment="1" applyProtection="1"/>
    <xf numFmtId="0" fontId="0" fillId="0" borderId="0" xfId="3" applyFont="1" applyFill="1" applyBorder="1" applyAlignment="1" applyProtection="1"/>
    <xf numFmtId="0" fontId="0" fillId="0" borderId="0" xfId="0" applyBorder="1" applyAlignment="1">
      <alignment horizont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Font="1" applyAlignment="1"/>
    <xf numFmtId="0" fontId="0" fillId="0" borderId="0" xfId="0" applyBorder="1"/>
    <xf numFmtId="20" fontId="1" fillId="0" borderId="0" xfId="0" applyNumberFormat="1" applyFont="1"/>
    <xf numFmtId="0" fontId="0" fillId="0" borderId="4" xfId="0" applyFont="1" applyBorder="1" applyAlignment="1">
      <alignment horizontal="center"/>
    </xf>
    <xf numFmtId="0" fontId="0" fillId="0" borderId="5" xfId="0" applyFont="1" applyBorder="1"/>
    <xf numFmtId="1" fontId="0" fillId="0" borderId="5" xfId="0" applyNumberFormat="1" applyFont="1" applyBorder="1"/>
    <xf numFmtId="0" fontId="1" fillId="0" borderId="0" xfId="0" applyFont="1" applyAlignment="1">
      <alignment horizontal="right"/>
    </xf>
    <xf numFmtId="165" fontId="0" fillId="6" borderId="5" xfId="0" applyNumberFormat="1" applyFill="1" applyBorder="1" applyAlignment="1">
      <alignment horizontal="right"/>
    </xf>
    <xf numFmtId="165" fontId="0" fillId="9" borderId="5" xfId="0" applyNumberFormat="1" applyFill="1" applyBorder="1" applyAlignment="1">
      <alignment horizontal="right"/>
    </xf>
    <xf numFmtId="165" fontId="0" fillId="8" borderId="5" xfId="0" applyNumberFormat="1" applyFill="1" applyBorder="1" applyAlignment="1">
      <alignment horizontal="right"/>
    </xf>
    <xf numFmtId="165" fontId="0" fillId="10" borderId="5" xfId="0" applyNumberFormat="1" applyFill="1" applyBorder="1" applyAlignment="1">
      <alignment horizontal="right"/>
    </xf>
    <xf numFmtId="165" fontId="0" fillId="11" borderId="5" xfId="0" applyNumberFormat="1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0" fillId="6" borderId="4" xfId="0" applyFill="1" applyBorder="1"/>
    <xf numFmtId="0" fontId="0" fillId="9" borderId="4" xfId="0" applyFill="1" applyBorder="1"/>
    <xf numFmtId="0" fontId="0" fillId="8" borderId="4" xfId="0" applyFill="1" applyBorder="1"/>
    <xf numFmtId="0" fontId="0" fillId="10" borderId="4" xfId="0" applyFill="1" applyBorder="1"/>
    <xf numFmtId="0" fontId="0" fillId="11" borderId="4" xfId="0" applyFill="1" applyBorder="1"/>
    <xf numFmtId="165" fontId="0" fillId="6" borderId="4" xfId="0" applyNumberFormat="1" applyFill="1" applyBorder="1" applyAlignment="1">
      <alignment horizontal="right"/>
    </xf>
    <xf numFmtId="165" fontId="0" fillId="9" borderId="4" xfId="0" applyNumberFormat="1" applyFill="1" applyBorder="1" applyAlignment="1">
      <alignment horizontal="right"/>
    </xf>
    <xf numFmtId="165" fontId="0" fillId="8" borderId="4" xfId="0" applyNumberFormat="1" applyFill="1" applyBorder="1" applyAlignment="1">
      <alignment horizontal="right"/>
    </xf>
    <xf numFmtId="165" fontId="0" fillId="10" borderId="4" xfId="0" applyNumberFormat="1" applyFill="1" applyBorder="1" applyAlignment="1">
      <alignment horizontal="right"/>
    </xf>
    <xf numFmtId="165" fontId="0" fillId="11" borderId="4" xfId="0" applyNumberFormat="1" applyFill="1" applyBorder="1" applyAlignment="1">
      <alignment horizontal="right"/>
    </xf>
    <xf numFmtId="0" fontId="0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/>
    <xf numFmtId="0" fontId="0" fillId="0" borderId="9" xfId="0" applyFont="1" applyBorder="1"/>
    <xf numFmtId="1" fontId="0" fillId="0" borderId="9" xfId="0" applyNumberFormat="1" applyBorder="1"/>
    <xf numFmtId="1" fontId="0" fillId="0" borderId="0" xfId="0" applyNumberFormat="1" applyBorder="1"/>
    <xf numFmtId="1" fontId="0" fillId="0" borderId="10" xfId="0" applyNumberFormat="1" applyBorder="1"/>
    <xf numFmtId="165" fontId="0" fillId="6" borderId="11" xfId="0" applyNumberFormat="1" applyFill="1" applyBorder="1" applyAlignment="1">
      <alignment horizontal="right"/>
    </xf>
    <xf numFmtId="165" fontId="0" fillId="9" borderId="11" xfId="0" applyNumberFormat="1" applyFill="1" applyBorder="1" applyAlignment="1">
      <alignment horizontal="right"/>
    </xf>
    <xf numFmtId="165" fontId="0" fillId="8" borderId="11" xfId="0" applyNumberFormat="1" applyFill="1" applyBorder="1" applyAlignment="1">
      <alignment horizontal="right"/>
    </xf>
    <xf numFmtId="165" fontId="0" fillId="10" borderId="11" xfId="0" applyNumberFormat="1" applyFill="1" applyBorder="1" applyAlignment="1">
      <alignment horizontal="right"/>
    </xf>
    <xf numFmtId="165" fontId="0" fillId="11" borderId="11" xfId="0" applyNumberFormat="1" applyFill="1" applyBorder="1" applyAlignment="1">
      <alignment horizontal="right"/>
    </xf>
    <xf numFmtId="0" fontId="0" fillId="0" borderId="12" xfId="0" applyFon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0" xfId="0" applyNumberFormat="1"/>
    <xf numFmtId="20" fontId="0" fillId="0" borderId="0" xfId="0" applyNumberFormat="1" applyFont="1"/>
    <xf numFmtId="0" fontId="1" fillId="0" borderId="0" xfId="0" applyFont="1" applyBorder="1"/>
    <xf numFmtId="20" fontId="0" fillId="0" borderId="6" xfId="0" applyNumberFormat="1" applyFont="1" applyBorder="1"/>
    <xf numFmtId="1" fontId="0" fillId="0" borderId="6" xfId="0" applyNumberFormat="1" applyBorder="1"/>
    <xf numFmtId="1" fontId="0" fillId="0" borderId="7" xfId="0" applyNumberFormat="1" applyBorder="1"/>
    <xf numFmtId="20" fontId="0" fillId="0" borderId="9" xfId="0" applyNumberFormat="1" applyFont="1" applyBorder="1"/>
    <xf numFmtId="0" fontId="0" fillId="0" borderId="10" xfId="0" applyBorder="1"/>
    <xf numFmtId="0" fontId="0" fillId="6" borderId="11" xfId="0" applyFill="1" applyBorder="1"/>
    <xf numFmtId="0" fontId="0" fillId="9" borderId="11" xfId="0" applyFill="1" applyBorder="1"/>
    <xf numFmtId="0" fontId="0" fillId="8" borderId="11" xfId="0" applyFill="1" applyBorder="1"/>
    <xf numFmtId="0" fontId="0" fillId="10" borderId="11" xfId="0" applyFill="1" applyBorder="1"/>
    <xf numFmtId="0" fontId="0" fillId="11" borderId="11" xfId="0" applyFill="1" applyBorder="1"/>
    <xf numFmtId="20" fontId="0" fillId="0" borderId="12" xfId="0" applyNumberFormat="1" applyFont="1" applyBorder="1"/>
    <xf numFmtId="0" fontId="0" fillId="0" borderId="15" xfId="0" applyBorder="1"/>
    <xf numFmtId="0" fontId="0" fillId="0" borderId="3" xfId="0" applyBorder="1"/>
    <xf numFmtId="0" fontId="0" fillId="0" borderId="16" xfId="0" applyBorder="1"/>
    <xf numFmtId="0" fontId="1" fillId="0" borderId="17" xfId="0" applyFont="1" applyBorder="1"/>
    <xf numFmtId="0" fontId="0" fillId="0" borderId="18" xfId="0" applyBorder="1"/>
    <xf numFmtId="0" fontId="12" fillId="0" borderId="0" xfId="0" applyFont="1"/>
    <xf numFmtId="0" fontId="0" fillId="11" borderId="17" xfId="0" applyFill="1" applyBorder="1"/>
    <xf numFmtId="0" fontId="0" fillId="11" borderId="19" xfId="0" applyFill="1" applyBorder="1"/>
    <xf numFmtId="0" fontId="0" fillId="11" borderId="18" xfId="0" applyFont="1" applyFill="1" applyBorder="1"/>
    <xf numFmtId="0" fontId="0" fillId="0" borderId="20" xfId="0" applyBorder="1"/>
    <xf numFmtId="0" fontId="0" fillId="0" borderId="21" xfId="0" applyFont="1" applyBorder="1"/>
    <xf numFmtId="0" fontId="0" fillId="11" borderId="22" xfId="0" applyFont="1" applyFill="1" applyBorder="1"/>
    <xf numFmtId="0" fontId="0" fillId="11" borderId="0" xfId="0" applyFill="1"/>
    <xf numFmtId="0" fontId="0" fillId="11" borderId="23" xfId="0" applyFill="1" applyBorder="1"/>
    <xf numFmtId="0" fontId="13" fillId="0" borderId="0" xfId="0" applyFont="1" applyBorder="1"/>
    <xf numFmtId="0" fontId="0" fillId="11" borderId="20" xfId="0" applyFont="1" applyFill="1" applyBorder="1"/>
    <xf numFmtId="0" fontId="0" fillId="11" borderId="2" xfId="0" applyFill="1" applyBorder="1"/>
    <xf numFmtId="0" fontId="0" fillId="11" borderId="21" xfId="0" applyFill="1" applyBorder="1"/>
    <xf numFmtId="20" fontId="0" fillId="0" borderId="0" xfId="0" applyNumberFormat="1" applyBorder="1"/>
    <xf numFmtId="1" fontId="1" fillId="0" borderId="0" xfId="0" applyNumberFormat="1" applyFont="1" applyBorder="1"/>
    <xf numFmtId="0" fontId="1" fillId="0" borderId="7" xfId="0" applyFont="1" applyBorder="1"/>
    <xf numFmtId="0" fontId="4" fillId="0" borderId="0" xfId="3" applyFill="1" applyBorder="1" applyAlignment="1" applyProtection="1">
      <alignment vertical="center" wrapText="1"/>
    </xf>
    <xf numFmtId="0" fontId="14" fillId="0" borderId="0" xfId="5" applyFill="1" applyBorder="1" applyAlignment="1" applyProtection="1">
      <alignment vertical="center" wrapText="1"/>
    </xf>
    <xf numFmtId="0" fontId="1" fillId="0" borderId="0" xfId="0" applyFont="1" applyBorder="1" applyAlignment="1">
      <alignment vertical="center" wrapText="1"/>
    </xf>
    <xf numFmtId="0" fontId="3" fillId="0" borderId="0" xfId="2" applyFill="1" applyBorder="1" applyAlignment="1" applyProtection="1"/>
    <xf numFmtId="0" fontId="14" fillId="0" borderId="0" xfId="5" applyFill="1" applyBorder="1" applyAlignment="1" applyProtection="1"/>
    <xf numFmtId="0" fontId="2" fillId="0" borderId="0" xfId="0" applyFont="1" applyBorder="1"/>
    <xf numFmtId="0" fontId="4" fillId="0" borderId="0" xfId="3" applyFill="1" applyBorder="1" applyAlignment="1" applyProtection="1"/>
    <xf numFmtId="0" fontId="0" fillId="0" borderId="13" xfId="0" applyBorder="1"/>
    <xf numFmtId="165" fontId="0" fillId="0" borderId="0" xfId="0" applyNumberFormat="1"/>
    <xf numFmtId="16" fontId="0" fillId="0" borderId="0" xfId="0" applyNumberFormat="1" applyFont="1"/>
    <xf numFmtId="0" fontId="2" fillId="0" borderId="0" xfId="2" applyFont="1" applyFill="1" applyBorder="1" applyAlignment="1" applyProtection="1"/>
    <xf numFmtId="0" fontId="2" fillId="0" borderId="0" xfId="3" applyFont="1" applyFill="1" applyBorder="1" applyAlignment="1" applyProtection="1"/>
    <xf numFmtId="0" fontId="2" fillId="0" borderId="13" xfId="0" applyFont="1" applyBorder="1"/>
    <xf numFmtId="10" fontId="0" fillId="0" borderId="0" xfId="0" applyNumberFormat="1"/>
    <xf numFmtId="0" fontId="15" fillId="0" borderId="0" xfId="0" applyFont="1" applyBorder="1"/>
    <xf numFmtId="0" fontId="12" fillId="0" borderId="0" xfId="0" applyFont="1" applyBorder="1"/>
    <xf numFmtId="0" fontId="17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8" fillId="4" borderId="3" xfId="4" applyFont="1" applyBorder="1" applyAlignment="1" applyProtection="1">
      <alignment horizontal="center"/>
    </xf>
    <xf numFmtId="0" fontId="10" fillId="7" borderId="3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</cellXfs>
  <cellStyles count="6">
    <cellStyle name="Excel Built-in Bad" xfId="3" xr:uid="{00000000-0005-0000-0000-000007000000}"/>
    <cellStyle name="Excel Built-in Good" xfId="5" xr:uid="{00000000-0005-0000-0000-000009000000}"/>
    <cellStyle name="Excel Built-in Input" xfId="4" xr:uid="{00000000-0005-0000-0000-000008000000}"/>
    <cellStyle name="Excel Built-in Neutral" xfId="2" xr:uid="{00000000-0005-0000-0000-000006000000}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0CECE"/>
      <rgbColor rgb="FF7F7F7F"/>
      <rgbColor rgb="FF9999FF"/>
      <rgbColor rgb="FF993366"/>
      <rgbColor rgb="FFFFF2CC"/>
      <rgbColor rgb="FFE2F0D9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FBE5D6"/>
      <rgbColor rgb="FFC6EFCE"/>
      <rgbColor rgb="FFFFEB9C"/>
      <rgbColor rgb="FF99CCFF"/>
      <rgbColor rgb="FFFFC7CE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BB2BF"/>
      <rgbColor rgb="FF003366"/>
      <rgbColor rgb="FF339966"/>
      <rgbColor rgb="FF003300"/>
      <rgbColor rgb="FF333300"/>
      <rgbColor rgb="FF9C57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U12" personId="{00000000-0000-0000-0000-000000000000}" id="{2BDE68CE-8A6C-48FF-98B8-276A1A8F3BCF}">
    <text>[Threaded comment]
Your version of Excel allows you to read this threaded comment; however, any edits to it will get removed if the file is opened in a newer version of Excel. Learn more: https://go.microsoft.com/fwlink/?linkid=870924
Comment:
    pubchem, fatty acids</text>
  </threadedComment>
  <threadedComment ref="AU20" personId="{00000000-0000-0000-0000-000000000000}" id="{B74AD4FA-B8FB-4A0D-8F53-AF7B27756C29}">
    <text>[Threaded comment]
Your version of Excel allows you to read this threaded comment; however, any edits to it will get removed if the file is opened in a newer version of Excel. Learn more: https://go.microsoft.com/fwlink/?linkid=870924
Comment:
    approximate, pubchem</text>
  </threadedComment>
  <threadedComment ref="AI99" personId="{00000000-0000-0000-0000-000000000000}" id="{544BA86A-8989-49B0-A030-F809B17924DF}">
    <text>[Threaded comment]
Your version of Excel allows you to read this threaded comment; however, any edits to it will get removed if the file is opened in a newer version of Excel. Learn more: https://go.microsoft.com/fwlink/?linkid=870924
Comment:
    same gene GND1, GND2</text>
  </threadedComment>
  <threadedComment ref="AI100" personId="{00000000-0000-0000-0000-000000000000}" id="{0D9F78D5-13C4-4709-9F44-119C13E47BDC}">
    <text>[Threaded comment]
Your version of Excel allows you to read this threaded comment; however, any edits to it will get removed if the file is opened in a newer version of Excel. Learn more: https://go.microsoft.com/fwlink/?linkid=870924
Comment:
    same gene GND1, GND2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="65" zoomScaleNormal="65" workbookViewId="0">
      <selection activeCell="B3" sqref="B3"/>
    </sheetView>
  </sheetViews>
  <sheetFormatPr baseColWidth="10" defaultColWidth="8.5" defaultRowHeight="15"/>
  <sheetData>
    <row r="1" spans="1:4">
      <c r="A1" s="1" t="s">
        <v>0</v>
      </c>
    </row>
    <row r="2" spans="1:4">
      <c r="B2" s="2" t="s">
        <v>1583</v>
      </c>
    </row>
    <row r="4" spans="1:4">
      <c r="A4" s="2"/>
      <c r="B4" s="1" t="s">
        <v>1</v>
      </c>
    </row>
    <row r="6" spans="1:4">
      <c r="B6" s="1" t="s">
        <v>2</v>
      </c>
    </row>
    <row r="7" spans="1:4">
      <c r="C7" s="1" t="s">
        <v>3</v>
      </c>
    </row>
    <row r="8" spans="1:4">
      <c r="D8" s="1" t="s">
        <v>4</v>
      </c>
    </row>
    <row r="9" spans="1:4">
      <c r="C9" s="1" t="s">
        <v>5</v>
      </c>
    </row>
    <row r="10" spans="1:4">
      <c r="D10" s="1" t="s">
        <v>6</v>
      </c>
    </row>
    <row r="11" spans="1:4">
      <c r="C11" s="1" t="s">
        <v>7</v>
      </c>
    </row>
    <row r="12" spans="1:4">
      <c r="D12" s="1" t="s">
        <v>8</v>
      </c>
    </row>
    <row r="13" spans="1:4">
      <c r="C13" s="1" t="s">
        <v>9</v>
      </c>
    </row>
    <row r="14" spans="1:4">
      <c r="D14" s="1" t="s">
        <v>10</v>
      </c>
    </row>
    <row r="15" spans="1:4">
      <c r="C15" s="1" t="s">
        <v>11</v>
      </c>
    </row>
    <row r="16" spans="1:4">
      <c r="D16" s="1" t="s">
        <v>12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V241"/>
  <sheetViews>
    <sheetView zoomScale="65" zoomScaleNormal="65" workbookViewId="0"/>
  </sheetViews>
  <sheetFormatPr baseColWidth="10" defaultColWidth="8.5" defaultRowHeight="15"/>
  <cols>
    <col min="1" max="1" width="17.83203125" style="1" customWidth="1"/>
    <col min="2" max="2" width="19.6640625" style="1" customWidth="1"/>
    <col min="3" max="3" width="9.83203125" style="3" customWidth="1"/>
    <col min="4" max="4" width="9.83203125" style="1" customWidth="1"/>
    <col min="7" max="7" width="15.5" style="1" customWidth="1"/>
    <col min="12" max="12" width="17.5" style="4" customWidth="1"/>
    <col min="13" max="13" width="9.1640625" style="3" customWidth="1"/>
    <col min="18" max="18" width="9.1640625" style="3" customWidth="1"/>
    <col min="22" max="22" width="9.1640625" style="3" customWidth="1"/>
    <col min="25" max="25" width="9.1640625" style="5" customWidth="1"/>
    <col min="26" max="26" width="9.1640625" style="3" customWidth="1"/>
    <col min="29" max="29" width="9.1640625" style="5" customWidth="1"/>
    <col min="30" max="30" width="9.1640625" style="3" customWidth="1"/>
    <col min="34" max="34" width="9.1640625" style="3" customWidth="1"/>
    <col min="38" max="38" width="9.1640625" style="3" customWidth="1"/>
    <col min="42" max="44" width="9.1640625" style="1" customWidth="1"/>
    <col min="63" max="63" width="9.1640625" style="3" customWidth="1"/>
    <col min="72" max="73" width="9.1640625" style="1" customWidth="1"/>
    <col min="87" max="103" width="9.1640625" style="1" customWidth="1"/>
    <col min="123" max="125" width="15" style="1" customWidth="1"/>
    <col min="126" max="126" width="8.5" style="5"/>
  </cols>
  <sheetData>
    <row r="1" spans="1:126" s="6" customFormat="1">
      <c r="B1" s="6" t="s">
        <v>13</v>
      </c>
      <c r="C1" s="7" t="s">
        <v>14</v>
      </c>
      <c r="D1" s="6" t="s">
        <v>15</v>
      </c>
      <c r="G1" s="6" t="s">
        <v>16</v>
      </c>
      <c r="H1" s="6" t="s">
        <v>14</v>
      </c>
      <c r="I1" s="6" t="s">
        <v>15</v>
      </c>
      <c r="L1" s="6" t="s">
        <v>17</v>
      </c>
      <c r="M1" s="7" t="s">
        <v>14</v>
      </c>
      <c r="N1" s="6" t="s">
        <v>15</v>
      </c>
      <c r="Q1" s="6" t="s">
        <v>18</v>
      </c>
      <c r="R1" s="7" t="s">
        <v>14</v>
      </c>
      <c r="S1" s="6" t="s">
        <v>15</v>
      </c>
      <c r="U1" s="6" t="s">
        <v>19</v>
      </c>
      <c r="V1" s="7" t="s">
        <v>14</v>
      </c>
      <c r="W1" s="6" t="s">
        <v>15</v>
      </c>
      <c r="Y1" s="6" t="s">
        <v>20</v>
      </c>
      <c r="Z1" s="7" t="s">
        <v>14</v>
      </c>
      <c r="AA1" s="6" t="s">
        <v>15</v>
      </c>
      <c r="AC1" s="6" t="s">
        <v>21</v>
      </c>
      <c r="AD1" s="7" t="s">
        <v>14</v>
      </c>
      <c r="AE1" s="6" t="s">
        <v>15</v>
      </c>
      <c r="AG1" s="6" t="s">
        <v>22</v>
      </c>
      <c r="AH1" s="7" t="s">
        <v>14</v>
      </c>
      <c r="AI1" s="6" t="s">
        <v>15</v>
      </c>
      <c r="AK1" s="6" t="s">
        <v>23</v>
      </c>
      <c r="AL1" s="7" t="s">
        <v>14</v>
      </c>
      <c r="AM1" s="6" t="s">
        <v>15</v>
      </c>
      <c r="AP1" s="6" t="s">
        <v>24</v>
      </c>
      <c r="AQ1" s="6" t="s">
        <v>14</v>
      </c>
      <c r="AR1" s="6" t="s">
        <v>15</v>
      </c>
      <c r="AT1" s="6" t="s">
        <v>25</v>
      </c>
      <c r="AU1" s="6" t="s">
        <v>14</v>
      </c>
      <c r="AV1" s="6" t="s">
        <v>15</v>
      </c>
      <c r="AX1" s="6" t="s">
        <v>26</v>
      </c>
      <c r="AY1" s="6" t="s">
        <v>14</v>
      </c>
      <c r="AZ1" s="6" t="s">
        <v>15</v>
      </c>
      <c r="BB1" s="6" t="s">
        <v>27</v>
      </c>
      <c r="BC1" s="6" t="s">
        <v>14</v>
      </c>
      <c r="BD1" s="6" t="s">
        <v>15</v>
      </c>
      <c r="BF1" s="6" t="s">
        <v>28</v>
      </c>
      <c r="BG1" s="7" t="s">
        <v>14</v>
      </c>
      <c r="BH1" s="6" t="s">
        <v>15</v>
      </c>
      <c r="BJ1" s="6" t="s">
        <v>27</v>
      </c>
      <c r="BK1" s="7" t="s">
        <v>14</v>
      </c>
      <c r="BL1" s="6" t="s">
        <v>15</v>
      </c>
      <c r="BN1" s="6" t="s">
        <v>29</v>
      </c>
      <c r="BO1" s="6" t="s">
        <v>30</v>
      </c>
      <c r="BQ1" s="6" t="s">
        <v>31</v>
      </c>
      <c r="BR1" s="6" t="s">
        <v>30</v>
      </c>
      <c r="BS1" s="8"/>
      <c r="BT1" s="6" t="s">
        <v>32</v>
      </c>
      <c r="BU1" s="6" t="s">
        <v>30</v>
      </c>
      <c r="BV1" s="8"/>
      <c r="BW1" s="6" t="s">
        <v>33</v>
      </c>
      <c r="BX1" s="6" t="s">
        <v>34</v>
      </c>
      <c r="BY1" s="8"/>
      <c r="BZ1" s="6" t="s">
        <v>35</v>
      </c>
      <c r="CA1" s="6" t="s">
        <v>34</v>
      </c>
      <c r="CB1" s="8"/>
      <c r="CC1" s="6" t="s">
        <v>36</v>
      </c>
      <c r="CD1" s="6" t="s">
        <v>34</v>
      </c>
      <c r="CE1" s="8"/>
      <c r="CF1" s="6" t="s">
        <v>37</v>
      </c>
      <c r="CH1" s="8"/>
      <c r="CI1" s="9" t="s">
        <v>38</v>
      </c>
      <c r="CJ1" s="9" t="s">
        <v>39</v>
      </c>
      <c r="CK1" s="8"/>
      <c r="CL1" s="6" t="s">
        <v>38</v>
      </c>
      <c r="CM1" s="6" t="s">
        <v>40</v>
      </c>
      <c r="CO1" s="6" t="s">
        <v>38</v>
      </c>
      <c r="CP1" s="6" t="s">
        <v>41</v>
      </c>
      <c r="CR1" s="6" t="s">
        <v>38</v>
      </c>
      <c r="CS1" s="6" t="s">
        <v>42</v>
      </c>
      <c r="CT1" s="8"/>
      <c r="CU1" s="6" t="s">
        <v>38</v>
      </c>
      <c r="CV1" s="6" t="s">
        <v>43</v>
      </c>
      <c r="CW1" s="8"/>
      <c r="CX1" s="6" t="s">
        <v>38</v>
      </c>
      <c r="CY1" s="6" t="s">
        <v>44</v>
      </c>
      <c r="CZ1" s="1"/>
      <c r="DA1" s="6" t="s">
        <v>45</v>
      </c>
      <c r="DB1" s="6" t="s">
        <v>46</v>
      </c>
      <c r="DD1" s="6" t="s">
        <v>47</v>
      </c>
      <c r="DE1" s="6" t="s">
        <v>46</v>
      </c>
      <c r="DG1" s="6" t="s">
        <v>48</v>
      </c>
      <c r="DH1" s="6" t="s">
        <v>46</v>
      </c>
      <c r="DJ1" s="6" t="s">
        <v>49</v>
      </c>
      <c r="DK1" s="6" t="s">
        <v>46</v>
      </c>
      <c r="DM1" s="6" t="s">
        <v>50</v>
      </c>
      <c r="DN1" s="6" t="s">
        <v>15</v>
      </c>
      <c r="DP1" s="6" t="s">
        <v>51</v>
      </c>
      <c r="DQ1" s="6" t="s">
        <v>46</v>
      </c>
      <c r="DS1" s="10" t="s">
        <v>52</v>
      </c>
      <c r="DT1" s="10"/>
      <c r="DU1" s="10" t="s">
        <v>53</v>
      </c>
      <c r="DV1" s="11"/>
    </row>
    <row r="2" spans="1:126">
      <c r="A2" s="1">
        <v>1</v>
      </c>
      <c r="B2" s="1" t="s">
        <v>54</v>
      </c>
      <c r="C2" s="3">
        <v>0.14039099999999999</v>
      </c>
      <c r="D2" s="1">
        <v>431</v>
      </c>
      <c r="G2" s="1">
        <v>0</v>
      </c>
      <c r="H2" s="3">
        <v>0.22117300000000001</v>
      </c>
      <c r="I2" s="1">
        <v>679</v>
      </c>
      <c r="L2" s="4" t="s">
        <v>55</v>
      </c>
      <c r="M2" s="3">
        <v>0.28013029315960902</v>
      </c>
      <c r="N2" s="1">
        <v>860</v>
      </c>
      <c r="Q2" s="1">
        <v>1</v>
      </c>
      <c r="R2" s="3">
        <v>0.77524400000000004</v>
      </c>
      <c r="S2" s="1">
        <v>2380</v>
      </c>
      <c r="U2" s="1">
        <v>6</v>
      </c>
      <c r="V2" s="3">
        <v>0.114658</v>
      </c>
      <c r="W2" s="1">
        <v>352</v>
      </c>
      <c r="Y2" s="5">
        <v>1</v>
      </c>
      <c r="Z2" s="3">
        <v>0.59511400000000003</v>
      </c>
      <c r="AA2" s="1">
        <v>1827</v>
      </c>
      <c r="AC2" s="5">
        <v>0</v>
      </c>
      <c r="AD2" s="3">
        <v>0.90390899999999996</v>
      </c>
      <c r="AE2" s="1">
        <v>2775</v>
      </c>
      <c r="AG2" s="1">
        <v>1</v>
      </c>
      <c r="AH2" s="3">
        <v>0.67166099999999995</v>
      </c>
      <c r="AI2" s="1">
        <v>2062</v>
      </c>
      <c r="AK2" s="1">
        <v>0.05</v>
      </c>
      <c r="AL2" s="3">
        <v>0.43648199999999998</v>
      </c>
      <c r="AM2" s="1">
        <v>1340</v>
      </c>
      <c r="AO2" s="1">
        <v>0</v>
      </c>
      <c r="AP2" s="1" t="s">
        <v>56</v>
      </c>
      <c r="AQ2" s="3">
        <f t="shared" ref="AQ2:AQ25" si="0">AR2/SUM($AR$2:$AR$25)</f>
        <v>0.47850162866449514</v>
      </c>
      <c r="AR2" s="1">
        <v>1469</v>
      </c>
      <c r="AT2" s="1">
        <v>30</v>
      </c>
      <c r="AU2" s="3">
        <v>0.52573300000000001</v>
      </c>
      <c r="AV2" s="1">
        <v>1614</v>
      </c>
      <c r="AX2" s="1">
        <v>2</v>
      </c>
      <c r="AY2" s="3">
        <v>0.59055400000000002</v>
      </c>
      <c r="AZ2" s="1">
        <v>1813</v>
      </c>
      <c r="BB2" s="1" t="s">
        <v>56</v>
      </c>
      <c r="BC2" s="3">
        <f t="shared" ref="BC2:BC24" si="1">BD2/SUM($BD$2:$BD$24)</f>
        <v>0.34698492462311559</v>
      </c>
      <c r="BD2" s="1">
        <v>1381</v>
      </c>
      <c r="BF2" s="1" t="s">
        <v>57</v>
      </c>
      <c r="BG2" s="3">
        <v>0.70749200000000001</v>
      </c>
      <c r="BH2" s="1">
        <v>2172</v>
      </c>
      <c r="BJ2" s="1" t="s">
        <v>56</v>
      </c>
      <c r="BK2" s="3">
        <f t="shared" ref="BK2:BK38" si="2">BL2/SUM($BL$2:$BL$38)</f>
        <v>0.4498371335504886</v>
      </c>
      <c r="BL2" s="1">
        <v>1381</v>
      </c>
      <c r="BQ2" s="1" t="s">
        <v>58</v>
      </c>
      <c r="BR2" s="1">
        <v>637</v>
      </c>
      <c r="BT2" s="1" t="s">
        <v>59</v>
      </c>
      <c r="BU2" s="1">
        <v>443</v>
      </c>
      <c r="BW2" s="1" t="s">
        <v>60</v>
      </c>
      <c r="BX2" s="1">
        <v>118</v>
      </c>
      <c r="BZ2" s="1" t="s">
        <v>58</v>
      </c>
      <c r="CA2" s="1">
        <v>637</v>
      </c>
      <c r="CC2" s="1" t="s">
        <v>58</v>
      </c>
      <c r="CD2" s="1">
        <v>637</v>
      </c>
      <c r="CF2" s="1" t="s">
        <v>61</v>
      </c>
      <c r="CG2" s="1">
        <v>421</v>
      </c>
      <c r="CI2" s="1" t="s">
        <v>62</v>
      </c>
      <c r="CJ2" s="1">
        <v>1</v>
      </c>
      <c r="CL2" s="1" t="s">
        <v>62</v>
      </c>
      <c r="CM2" s="1">
        <v>1</v>
      </c>
      <c r="CO2" s="1" t="s">
        <v>62</v>
      </c>
      <c r="CP2" s="1">
        <v>1</v>
      </c>
      <c r="CR2" s="1" t="s">
        <v>62</v>
      </c>
      <c r="CS2" s="1">
        <v>1</v>
      </c>
      <c r="CU2" s="1" t="s">
        <v>62</v>
      </c>
      <c r="CV2" s="1">
        <v>0</v>
      </c>
      <c r="CX2" s="1" t="s">
        <v>62</v>
      </c>
      <c r="CY2" s="1">
        <v>1</v>
      </c>
      <c r="DA2" s="1" t="s">
        <v>63</v>
      </c>
      <c r="DB2" s="1">
        <v>2616</v>
      </c>
      <c r="DD2" s="1" t="s">
        <v>64</v>
      </c>
      <c r="DE2" s="1">
        <v>2834</v>
      </c>
      <c r="DG2" s="1" t="s">
        <v>65</v>
      </c>
      <c r="DH2" s="1">
        <v>2162</v>
      </c>
      <c r="DJ2" s="1" t="s">
        <v>65</v>
      </c>
      <c r="DK2" s="1">
        <v>2148</v>
      </c>
      <c r="DM2" s="1" t="s">
        <v>66</v>
      </c>
      <c r="DN2" s="1">
        <v>594</v>
      </c>
      <c r="DP2" s="1" t="s">
        <v>67</v>
      </c>
      <c r="DQ2" s="1">
        <v>2002</v>
      </c>
      <c r="DS2" s="1" t="s">
        <v>68</v>
      </c>
      <c r="DU2" s="1" t="s">
        <v>69</v>
      </c>
    </row>
    <row r="3" spans="1:126">
      <c r="A3" s="1">
        <v>2</v>
      </c>
      <c r="B3" s="1" t="s">
        <v>70</v>
      </c>
      <c r="C3" s="3">
        <v>8.8598999999999997E-2</v>
      </c>
      <c r="D3" s="1">
        <v>272</v>
      </c>
      <c r="G3" s="1">
        <v>1</v>
      </c>
      <c r="H3" s="3">
        <v>0.16775200000000001</v>
      </c>
      <c r="I3" s="1">
        <v>515</v>
      </c>
      <c r="L3" s="4" t="s">
        <v>71</v>
      </c>
      <c r="M3" s="3">
        <v>0.14071661237784999</v>
      </c>
      <c r="N3" s="1">
        <v>432</v>
      </c>
      <c r="Q3" s="1">
        <v>3</v>
      </c>
      <c r="R3" s="3">
        <v>0.185668</v>
      </c>
      <c r="S3" s="1">
        <v>570</v>
      </c>
      <c r="U3" s="1">
        <v>5.5</v>
      </c>
      <c r="V3" s="3">
        <v>5.9609000000000002E-2</v>
      </c>
      <c r="W3" s="1">
        <v>183</v>
      </c>
      <c r="Y3" s="5">
        <v>2</v>
      </c>
      <c r="Z3" s="3">
        <v>0.23452799999999999</v>
      </c>
      <c r="AA3" s="1">
        <v>720</v>
      </c>
      <c r="AC3" s="5">
        <v>8</v>
      </c>
      <c r="AD3" s="3">
        <v>2.5732999999999999E-2</v>
      </c>
      <c r="AE3" s="1">
        <v>79</v>
      </c>
      <c r="AG3" s="1">
        <v>5</v>
      </c>
      <c r="AH3" s="3">
        <v>0.157329</v>
      </c>
      <c r="AI3" s="1">
        <v>483</v>
      </c>
      <c r="AK3" s="1">
        <v>3.0000000000000001E-3</v>
      </c>
      <c r="AL3" s="3">
        <v>0.14299700000000001</v>
      </c>
      <c r="AM3" s="1">
        <v>439</v>
      </c>
      <c r="AO3" s="1">
        <v>1</v>
      </c>
      <c r="AP3" s="1" t="s">
        <v>72</v>
      </c>
      <c r="AQ3" s="3">
        <f t="shared" si="0"/>
        <v>0.16710097719869707</v>
      </c>
      <c r="AR3" s="1">
        <v>513</v>
      </c>
      <c r="AT3" s="1">
        <v>28</v>
      </c>
      <c r="AU3" s="3">
        <v>0.42866399999999999</v>
      </c>
      <c r="AV3" s="1">
        <v>1316</v>
      </c>
      <c r="AX3" s="1">
        <v>1</v>
      </c>
      <c r="AY3" s="3">
        <v>0.31530900000000001</v>
      </c>
      <c r="AZ3" s="1">
        <v>968</v>
      </c>
      <c r="BB3" s="1" t="s">
        <v>73</v>
      </c>
      <c r="BC3" s="3">
        <f t="shared" si="1"/>
        <v>0.28567839195979899</v>
      </c>
      <c r="BD3" s="1">
        <v>1137</v>
      </c>
      <c r="BF3" s="1" t="s">
        <v>74</v>
      </c>
      <c r="BG3" s="3">
        <v>0.28859899999999999</v>
      </c>
      <c r="BH3" s="1">
        <v>886</v>
      </c>
      <c r="BJ3" s="1" t="s">
        <v>75</v>
      </c>
      <c r="BK3" s="3">
        <f t="shared" si="2"/>
        <v>0.14267100977198696</v>
      </c>
      <c r="BL3" s="1">
        <v>438</v>
      </c>
      <c r="BQ3" s="1" t="s">
        <v>61</v>
      </c>
      <c r="BR3" s="1">
        <v>421</v>
      </c>
      <c r="BT3" s="1" t="s">
        <v>76</v>
      </c>
      <c r="BU3" s="1">
        <v>443</v>
      </c>
      <c r="BW3" s="1" t="s">
        <v>77</v>
      </c>
      <c r="BX3" s="1">
        <v>88</v>
      </c>
      <c r="BZ3" s="1" t="s">
        <v>78</v>
      </c>
      <c r="CA3" s="1">
        <v>228</v>
      </c>
      <c r="CC3" s="1" t="s">
        <v>79</v>
      </c>
      <c r="CD3" s="1">
        <v>167</v>
      </c>
      <c r="CF3" s="1" t="s">
        <v>80</v>
      </c>
      <c r="CG3" s="1">
        <v>39</v>
      </c>
      <c r="CI3" s="1" t="s">
        <v>81</v>
      </c>
      <c r="CJ3" s="1">
        <v>1</v>
      </c>
      <c r="CL3" s="1" t="s">
        <v>81</v>
      </c>
      <c r="CM3" s="1">
        <v>1</v>
      </c>
      <c r="CO3" s="1" t="s">
        <v>81</v>
      </c>
      <c r="CP3" s="1">
        <v>1</v>
      </c>
      <c r="CR3" s="1" t="s">
        <v>81</v>
      </c>
      <c r="CS3" s="1">
        <v>1</v>
      </c>
      <c r="CU3" s="1" t="s">
        <v>81</v>
      </c>
      <c r="CV3" s="1">
        <v>1</v>
      </c>
      <c r="CX3" s="1" t="s">
        <v>81</v>
      </c>
      <c r="CY3" s="1">
        <v>1</v>
      </c>
      <c r="DA3" s="1" t="s">
        <v>82</v>
      </c>
      <c r="DB3" s="1">
        <v>1669</v>
      </c>
      <c r="DD3" s="1" t="s">
        <v>83</v>
      </c>
      <c r="DE3" s="1">
        <v>227</v>
      </c>
      <c r="DG3" s="1" t="s">
        <v>63</v>
      </c>
      <c r="DH3" s="1">
        <v>1564</v>
      </c>
      <c r="DJ3" s="1" t="s">
        <v>63</v>
      </c>
      <c r="DK3" s="1">
        <v>1564</v>
      </c>
      <c r="DM3" s="1" t="s">
        <v>70</v>
      </c>
      <c r="DN3" s="1">
        <v>272</v>
      </c>
      <c r="DP3" s="1" t="s">
        <v>84</v>
      </c>
      <c r="DQ3" s="1">
        <v>424</v>
      </c>
      <c r="DS3" s="1" t="s">
        <v>85</v>
      </c>
      <c r="DU3" s="1" t="s">
        <v>86</v>
      </c>
    </row>
    <row r="4" spans="1:126">
      <c r="A4" s="1">
        <v>3</v>
      </c>
      <c r="B4" s="1" t="s">
        <v>87</v>
      </c>
      <c r="C4" s="3">
        <v>6.3518000000000005E-2</v>
      </c>
      <c r="D4" s="1">
        <v>195</v>
      </c>
      <c r="G4" s="1">
        <v>2</v>
      </c>
      <c r="H4" s="3">
        <v>9.3811000000000005E-2</v>
      </c>
      <c r="I4" s="1">
        <v>288</v>
      </c>
      <c r="L4" s="4" t="s">
        <v>88</v>
      </c>
      <c r="M4" s="3">
        <v>8.3387622149837096E-2</v>
      </c>
      <c r="N4" s="1">
        <v>256</v>
      </c>
      <c r="Q4" s="1">
        <v>2</v>
      </c>
      <c r="R4" s="3">
        <v>3.9087999999999998E-2</v>
      </c>
      <c r="S4" s="1">
        <v>120</v>
      </c>
      <c r="U4" s="1">
        <v>5</v>
      </c>
      <c r="V4" s="3">
        <v>4.9836999999999999E-2</v>
      </c>
      <c r="W4" s="1">
        <v>153</v>
      </c>
      <c r="Y4" s="5">
        <v>10</v>
      </c>
      <c r="Z4" s="3">
        <v>3.9738999999999997E-2</v>
      </c>
      <c r="AA4" s="1">
        <v>122</v>
      </c>
      <c r="AC4" s="5">
        <v>2</v>
      </c>
      <c r="AD4" s="3">
        <v>2.3453000000000002E-2</v>
      </c>
      <c r="AE4" s="1">
        <v>72</v>
      </c>
      <c r="AG4" s="1">
        <v>2</v>
      </c>
      <c r="AH4" s="3">
        <v>9.1531000000000001E-2</v>
      </c>
      <c r="AI4" s="1">
        <v>281</v>
      </c>
      <c r="AK4" s="1">
        <v>0.01</v>
      </c>
      <c r="AL4" s="3">
        <v>5.9283000000000002E-2</v>
      </c>
      <c r="AM4" s="1">
        <v>182</v>
      </c>
      <c r="AO4" s="1">
        <v>2</v>
      </c>
      <c r="AP4" s="1" t="s">
        <v>89</v>
      </c>
      <c r="AQ4" s="3">
        <f t="shared" si="0"/>
        <v>0.14267100977198696</v>
      </c>
      <c r="AR4" s="1">
        <v>438</v>
      </c>
      <c r="AT4" s="1">
        <v>28.5</v>
      </c>
      <c r="AU4" s="3">
        <v>2.4756E-2</v>
      </c>
      <c r="AV4" s="1">
        <v>76</v>
      </c>
      <c r="AX4" s="1">
        <v>3</v>
      </c>
      <c r="AY4" s="3">
        <v>9.4136999999999998E-2</v>
      </c>
      <c r="AZ4" s="1">
        <v>289</v>
      </c>
      <c r="BB4" s="1" t="s">
        <v>90</v>
      </c>
      <c r="BC4" s="3">
        <f t="shared" si="1"/>
        <v>0.14547738693467338</v>
      </c>
      <c r="BD4" s="1">
        <v>579</v>
      </c>
      <c r="BF4" s="1" t="s">
        <v>91</v>
      </c>
      <c r="BG4" s="3">
        <v>3.9090000000000001E-3</v>
      </c>
      <c r="BH4" s="1">
        <v>12</v>
      </c>
      <c r="BJ4" s="1" t="s">
        <v>73</v>
      </c>
      <c r="BK4" s="3">
        <f t="shared" si="2"/>
        <v>0.12833876221498372</v>
      </c>
      <c r="BL4" s="1">
        <v>394</v>
      </c>
      <c r="BQ4" s="1" t="s">
        <v>79</v>
      </c>
      <c r="BR4" s="1">
        <v>167</v>
      </c>
      <c r="BT4" s="1" t="s">
        <v>92</v>
      </c>
      <c r="BU4" s="1">
        <v>416</v>
      </c>
      <c r="BW4" s="1" t="s">
        <v>93</v>
      </c>
      <c r="BX4" s="1">
        <v>77</v>
      </c>
      <c r="BZ4" s="1" t="s">
        <v>79</v>
      </c>
      <c r="CA4" s="1">
        <v>167</v>
      </c>
      <c r="CC4" s="1" t="s">
        <v>94</v>
      </c>
      <c r="CD4" s="1">
        <v>150</v>
      </c>
      <c r="CF4" s="1" t="s">
        <v>95</v>
      </c>
      <c r="CG4" s="1">
        <v>25</v>
      </c>
      <c r="CI4" s="1" t="s">
        <v>96</v>
      </c>
      <c r="CJ4" s="1">
        <v>1</v>
      </c>
      <c r="CL4" s="1" t="s">
        <v>96</v>
      </c>
      <c r="CM4" s="1">
        <v>1</v>
      </c>
      <c r="CO4" s="1" t="s">
        <v>96</v>
      </c>
      <c r="CP4" s="1">
        <v>1</v>
      </c>
      <c r="CR4" s="1" t="s">
        <v>96</v>
      </c>
      <c r="CS4" s="1">
        <v>0</v>
      </c>
      <c r="CU4" s="1" t="s">
        <v>96</v>
      </c>
      <c r="CV4" s="1">
        <v>1</v>
      </c>
      <c r="CX4" s="1" t="s">
        <v>96</v>
      </c>
      <c r="CY4" s="1">
        <v>0</v>
      </c>
      <c r="DA4" s="1" t="s">
        <v>97</v>
      </c>
      <c r="DB4" s="1">
        <v>1395</v>
      </c>
      <c r="DG4" s="1" t="s">
        <v>98</v>
      </c>
      <c r="DH4" s="1">
        <v>1483</v>
      </c>
      <c r="DJ4" s="1" t="s">
        <v>98</v>
      </c>
      <c r="DK4" s="1">
        <v>1479</v>
      </c>
      <c r="DM4" s="1" t="s">
        <v>67</v>
      </c>
      <c r="DN4" s="1">
        <v>208</v>
      </c>
      <c r="DP4" s="1" t="s">
        <v>70</v>
      </c>
      <c r="DQ4" s="1">
        <v>272</v>
      </c>
      <c r="DS4" s="1" t="s">
        <v>99</v>
      </c>
      <c r="DU4" s="1" t="s">
        <v>100</v>
      </c>
    </row>
    <row r="5" spans="1:126">
      <c r="A5" s="1">
        <v>4</v>
      </c>
      <c r="B5" s="1" t="s">
        <v>101</v>
      </c>
      <c r="C5" s="3">
        <v>6.0586000000000001E-2</v>
      </c>
      <c r="D5" s="1">
        <v>186</v>
      </c>
      <c r="G5" s="1">
        <v>3</v>
      </c>
      <c r="H5" s="3">
        <v>0.144951</v>
      </c>
      <c r="I5" s="1">
        <v>445</v>
      </c>
      <c r="L5" s="4" t="s">
        <v>102</v>
      </c>
      <c r="M5" s="3">
        <v>8.1433224755700306E-2</v>
      </c>
      <c r="N5" s="1">
        <v>250</v>
      </c>
      <c r="U5" s="1">
        <v>6.8</v>
      </c>
      <c r="V5" s="3">
        <v>4.7557000000000002E-2</v>
      </c>
      <c r="W5" s="1">
        <v>146</v>
      </c>
      <c r="Y5" s="5" t="s">
        <v>103</v>
      </c>
      <c r="Z5" s="3">
        <v>3.7134E-2</v>
      </c>
      <c r="AA5" s="1">
        <v>114</v>
      </c>
      <c r="AC5" s="5">
        <v>4</v>
      </c>
      <c r="AD5" s="3">
        <v>8.7950000000000007E-3</v>
      </c>
      <c r="AE5" s="1">
        <v>27</v>
      </c>
      <c r="AG5" s="1">
        <v>4</v>
      </c>
      <c r="AH5" s="3">
        <v>7.3289999999999994E-2</v>
      </c>
      <c r="AI5" s="1">
        <v>225</v>
      </c>
      <c r="AK5" s="1">
        <v>0.03</v>
      </c>
      <c r="AL5" s="3">
        <v>4.8860000000000001E-2</v>
      </c>
      <c r="AM5" s="1">
        <v>150</v>
      </c>
      <c r="AO5" s="1">
        <v>3</v>
      </c>
      <c r="AP5" s="1" t="s">
        <v>104</v>
      </c>
      <c r="AQ5" s="3">
        <f t="shared" si="0"/>
        <v>4.4299674267100977E-2</v>
      </c>
      <c r="AR5" s="1">
        <v>136</v>
      </c>
      <c r="AT5" s="1">
        <v>20</v>
      </c>
      <c r="AU5" s="3">
        <v>1.6611999999999998E-2</v>
      </c>
      <c r="AV5" s="1">
        <v>51</v>
      </c>
      <c r="AY5" s="12"/>
      <c r="BB5" s="1" t="s">
        <v>105</v>
      </c>
      <c r="BC5" s="3">
        <f t="shared" si="1"/>
        <v>0.13366834170854272</v>
      </c>
      <c r="BD5" s="1">
        <v>532</v>
      </c>
      <c r="BJ5" s="1" t="s">
        <v>105</v>
      </c>
      <c r="BK5" s="3">
        <f t="shared" si="2"/>
        <v>8.1107491856677524E-2</v>
      </c>
      <c r="BL5" s="1">
        <v>249</v>
      </c>
      <c r="BQ5" s="1" t="s">
        <v>94</v>
      </c>
      <c r="BR5" s="1">
        <v>156</v>
      </c>
      <c r="BT5" s="1" t="s">
        <v>106</v>
      </c>
      <c r="BU5" s="1">
        <v>368</v>
      </c>
      <c r="BW5" s="1" t="s">
        <v>107</v>
      </c>
      <c r="BX5" s="1">
        <v>76</v>
      </c>
      <c r="BZ5" s="1" t="s">
        <v>108</v>
      </c>
      <c r="CA5" s="1">
        <v>161</v>
      </c>
      <c r="CC5" s="1" t="s">
        <v>109</v>
      </c>
      <c r="CD5" s="1">
        <v>135</v>
      </c>
      <c r="CF5" s="1" t="s">
        <v>110</v>
      </c>
      <c r="CG5" s="1">
        <v>2</v>
      </c>
      <c r="CI5" s="1" t="s">
        <v>94</v>
      </c>
      <c r="CJ5" s="1">
        <v>1</v>
      </c>
      <c r="CL5" s="1" t="s">
        <v>94</v>
      </c>
      <c r="CM5" s="1">
        <v>1</v>
      </c>
      <c r="CO5" s="1" t="s">
        <v>94</v>
      </c>
      <c r="CP5" s="1">
        <v>1</v>
      </c>
      <c r="CR5" s="1" t="s">
        <v>94</v>
      </c>
      <c r="CS5" s="1">
        <v>1</v>
      </c>
      <c r="CU5" s="1" t="s">
        <v>94</v>
      </c>
      <c r="CV5" s="1">
        <v>1</v>
      </c>
      <c r="CX5" s="1" t="s">
        <v>94</v>
      </c>
      <c r="CY5" s="1">
        <v>1</v>
      </c>
      <c r="DA5" s="1" t="s">
        <v>111</v>
      </c>
      <c r="DB5" s="1">
        <v>1338</v>
      </c>
      <c r="DG5" s="1" t="s">
        <v>112</v>
      </c>
      <c r="DH5" s="1">
        <v>883</v>
      </c>
      <c r="DJ5" s="1" t="s">
        <v>112</v>
      </c>
      <c r="DK5" s="1">
        <v>883</v>
      </c>
      <c r="DM5" s="1" t="s">
        <v>113</v>
      </c>
      <c r="DN5" s="1">
        <v>195</v>
      </c>
      <c r="DP5" s="1" t="s">
        <v>101</v>
      </c>
      <c r="DQ5" s="1">
        <v>186</v>
      </c>
      <c r="DS5" s="1" t="s">
        <v>114</v>
      </c>
      <c r="DU5" s="1" t="s">
        <v>115</v>
      </c>
    </row>
    <row r="6" spans="1:126">
      <c r="A6" s="1">
        <v>5</v>
      </c>
      <c r="B6" s="1" t="s">
        <v>116</v>
      </c>
      <c r="C6" s="3">
        <v>4.8208000000000001E-2</v>
      </c>
      <c r="D6" s="1">
        <v>148</v>
      </c>
      <c r="G6" s="1">
        <v>4</v>
      </c>
      <c r="H6" s="3">
        <v>9.3160000000000007E-2</v>
      </c>
      <c r="I6" s="1">
        <v>286</v>
      </c>
      <c r="L6" s="4" t="s">
        <v>117</v>
      </c>
      <c r="M6" s="3">
        <v>5.6351791530944599E-2</v>
      </c>
      <c r="N6" s="1">
        <v>173</v>
      </c>
      <c r="U6" s="1">
        <v>3.5</v>
      </c>
      <c r="V6" s="3">
        <v>3.9738999999999997E-2</v>
      </c>
      <c r="W6" s="1">
        <v>122</v>
      </c>
      <c r="Y6" s="5">
        <v>7</v>
      </c>
      <c r="Z6" s="3">
        <v>2.0847000000000001E-2</v>
      </c>
      <c r="AA6" s="1">
        <v>64</v>
      </c>
      <c r="AC6" s="5">
        <v>3</v>
      </c>
      <c r="AD6" s="3">
        <v>6.515E-3</v>
      </c>
      <c r="AE6" s="1">
        <v>20</v>
      </c>
      <c r="AG6" s="1">
        <v>3</v>
      </c>
      <c r="AH6" s="3">
        <v>6.1890000000000001E-3</v>
      </c>
      <c r="AI6" s="1">
        <v>19</v>
      </c>
      <c r="AK6" s="1">
        <v>2</v>
      </c>
      <c r="AL6" s="3">
        <v>4.8208000000000001E-2</v>
      </c>
      <c r="AM6" s="1">
        <v>148</v>
      </c>
      <c r="AO6" s="1">
        <v>4</v>
      </c>
      <c r="AP6" s="1" t="s">
        <v>118</v>
      </c>
      <c r="AQ6" s="3">
        <f t="shared" si="0"/>
        <v>4.1368078175895766E-2</v>
      </c>
      <c r="AR6" s="1">
        <v>127</v>
      </c>
      <c r="AT6" s="1">
        <v>25</v>
      </c>
      <c r="AU6" s="3">
        <v>3.2569999999999999E-3</v>
      </c>
      <c r="AV6" s="1">
        <v>10</v>
      </c>
      <c r="BB6" s="1" t="s">
        <v>119</v>
      </c>
      <c r="BC6" s="3">
        <f t="shared" si="1"/>
        <v>4.3216080402010047E-2</v>
      </c>
      <c r="BD6" s="1">
        <v>172</v>
      </c>
      <c r="BJ6" s="1" t="s">
        <v>120</v>
      </c>
      <c r="BK6" s="3">
        <f t="shared" si="2"/>
        <v>5.9609120521172641E-2</v>
      </c>
      <c r="BL6" s="1">
        <v>183</v>
      </c>
      <c r="BQ6" s="1" t="s">
        <v>121</v>
      </c>
      <c r="BR6" s="1">
        <v>139</v>
      </c>
      <c r="BT6" s="1" t="s">
        <v>78</v>
      </c>
      <c r="BU6" s="1">
        <v>228</v>
      </c>
      <c r="BW6" s="1" t="s">
        <v>122</v>
      </c>
      <c r="BX6" s="1">
        <v>71</v>
      </c>
      <c r="BZ6" s="1" t="s">
        <v>123</v>
      </c>
      <c r="CA6" s="1">
        <v>153</v>
      </c>
      <c r="CC6" s="1" t="s">
        <v>124</v>
      </c>
      <c r="CD6" s="1">
        <v>129</v>
      </c>
      <c r="CF6" s="1"/>
      <c r="CG6" s="1"/>
      <c r="CI6" s="1" t="s">
        <v>93</v>
      </c>
      <c r="CJ6" s="1">
        <v>1</v>
      </c>
      <c r="CL6" s="1" t="s">
        <v>93</v>
      </c>
      <c r="CM6" s="1">
        <v>1</v>
      </c>
      <c r="CO6" s="1" t="s">
        <v>93</v>
      </c>
      <c r="CP6" s="1">
        <v>1</v>
      </c>
      <c r="CR6" s="1" t="s">
        <v>93</v>
      </c>
      <c r="CS6" s="1">
        <v>1</v>
      </c>
      <c r="CU6" s="1" t="s">
        <v>93</v>
      </c>
      <c r="CV6" s="1">
        <v>1</v>
      </c>
      <c r="CX6" s="1" t="s">
        <v>93</v>
      </c>
      <c r="CY6" s="1">
        <v>1</v>
      </c>
      <c r="DA6" s="1" t="s">
        <v>125</v>
      </c>
      <c r="DB6" s="1">
        <v>1335</v>
      </c>
      <c r="DG6" s="1" t="s">
        <v>126</v>
      </c>
      <c r="DH6" s="1">
        <v>808</v>
      </c>
      <c r="DJ6" s="1" t="s">
        <v>127</v>
      </c>
      <c r="DK6" s="1">
        <v>630</v>
      </c>
      <c r="DM6" s="1" t="s">
        <v>101</v>
      </c>
      <c r="DN6" s="1">
        <v>186</v>
      </c>
      <c r="DP6" s="1" t="s">
        <v>128</v>
      </c>
      <c r="DQ6" s="1">
        <v>176</v>
      </c>
      <c r="DS6" s="1" t="s">
        <v>129</v>
      </c>
      <c r="DU6" s="1" t="s">
        <v>130</v>
      </c>
    </row>
    <row r="7" spans="1:126">
      <c r="A7" s="1">
        <v>6</v>
      </c>
      <c r="B7" s="1" t="s">
        <v>131</v>
      </c>
      <c r="C7" s="3">
        <v>4.3973999999999999E-2</v>
      </c>
      <c r="D7" s="1">
        <v>135</v>
      </c>
      <c r="G7" s="1">
        <v>5</v>
      </c>
      <c r="H7" s="3">
        <v>5.57E-2</v>
      </c>
      <c r="I7" s="1">
        <v>171</v>
      </c>
      <c r="L7" s="4" t="s">
        <v>132</v>
      </c>
      <c r="M7" s="3">
        <v>4.7557003257328902E-2</v>
      </c>
      <c r="N7" s="1">
        <v>146</v>
      </c>
      <c r="U7" s="1">
        <v>4.5</v>
      </c>
      <c r="V7" s="3">
        <v>2.9315999999999998E-2</v>
      </c>
      <c r="W7" s="1">
        <v>90</v>
      </c>
      <c r="Y7" s="5">
        <v>4</v>
      </c>
      <c r="Z7" s="3">
        <v>1.6286999999999999E-2</v>
      </c>
      <c r="AA7" s="1">
        <v>50</v>
      </c>
      <c r="AC7" s="5">
        <v>6</v>
      </c>
      <c r="AD7" s="3">
        <v>6.1890000000000001E-3</v>
      </c>
      <c r="AE7" s="1">
        <v>19</v>
      </c>
      <c r="AK7" s="1">
        <v>0.1</v>
      </c>
      <c r="AL7" s="3">
        <v>3.3224999999999998E-2</v>
      </c>
      <c r="AM7" s="1">
        <v>102</v>
      </c>
      <c r="AO7" s="1">
        <v>5</v>
      </c>
      <c r="AP7" s="1" t="s">
        <v>133</v>
      </c>
      <c r="AQ7" s="3">
        <f t="shared" si="0"/>
        <v>3.4201954397394138E-2</v>
      </c>
      <c r="AR7" s="1">
        <v>105</v>
      </c>
      <c r="AT7" s="1">
        <v>15</v>
      </c>
      <c r="AU7" s="3">
        <v>9.77E-4</v>
      </c>
      <c r="AV7" s="1">
        <v>3</v>
      </c>
      <c r="BB7" s="1" t="s">
        <v>134</v>
      </c>
      <c r="BC7" s="3">
        <f t="shared" si="1"/>
        <v>9.2964824120603008E-3</v>
      </c>
      <c r="BD7" s="1">
        <v>37</v>
      </c>
      <c r="BJ7" s="1" t="s">
        <v>135</v>
      </c>
      <c r="BK7" s="3">
        <f t="shared" si="2"/>
        <v>3.0618892508143321E-2</v>
      </c>
      <c r="BL7" s="1">
        <v>94</v>
      </c>
      <c r="BQ7" s="1" t="s">
        <v>109</v>
      </c>
      <c r="BR7" s="1">
        <v>135</v>
      </c>
      <c r="BT7" s="1" t="s">
        <v>108</v>
      </c>
      <c r="BU7" s="1">
        <v>207</v>
      </c>
      <c r="BW7" s="1" t="s">
        <v>136</v>
      </c>
      <c r="BX7" s="1">
        <v>71</v>
      </c>
      <c r="BZ7" s="1" t="s">
        <v>94</v>
      </c>
      <c r="CA7" s="1">
        <v>150</v>
      </c>
      <c r="CC7" s="1" t="s">
        <v>137</v>
      </c>
      <c r="CD7" s="1">
        <v>128</v>
      </c>
      <c r="CF7" s="1"/>
      <c r="CG7" s="1"/>
      <c r="CI7" s="1" t="s">
        <v>138</v>
      </c>
      <c r="CJ7" s="1">
        <v>1</v>
      </c>
      <c r="CL7" s="1" t="s">
        <v>138</v>
      </c>
      <c r="CM7" s="1">
        <v>1</v>
      </c>
      <c r="CO7" s="1" t="s">
        <v>138</v>
      </c>
      <c r="CP7" s="1">
        <v>1</v>
      </c>
      <c r="CR7" s="1" t="s">
        <v>138</v>
      </c>
      <c r="CS7" s="1">
        <v>1</v>
      </c>
      <c r="CU7" s="1" t="s">
        <v>138</v>
      </c>
      <c r="CV7" s="1">
        <v>1</v>
      </c>
      <c r="CX7" s="1" t="s">
        <v>138</v>
      </c>
      <c r="CY7" s="1">
        <v>0</v>
      </c>
      <c r="DA7" s="1" t="s">
        <v>139</v>
      </c>
      <c r="DB7" s="1">
        <v>1085</v>
      </c>
      <c r="DG7" s="1" t="s">
        <v>140</v>
      </c>
      <c r="DH7" s="1">
        <v>717</v>
      </c>
      <c r="DJ7" s="1" t="s">
        <v>141</v>
      </c>
      <c r="DK7" s="1">
        <v>506</v>
      </c>
      <c r="DM7" s="1" t="s">
        <v>142</v>
      </c>
      <c r="DN7" s="1">
        <v>176</v>
      </c>
      <c r="DP7" s="1" t="s">
        <v>143</v>
      </c>
      <c r="DQ7" s="1">
        <v>137</v>
      </c>
      <c r="DS7" s="1" t="s">
        <v>144</v>
      </c>
      <c r="DU7" s="1" t="s">
        <v>145</v>
      </c>
    </row>
    <row r="8" spans="1:126">
      <c r="A8" s="1">
        <v>7</v>
      </c>
      <c r="B8" s="1" t="s">
        <v>143</v>
      </c>
      <c r="C8" s="3">
        <v>4.2671000000000001E-2</v>
      </c>
      <c r="D8" s="1">
        <v>131</v>
      </c>
      <c r="G8" s="1">
        <v>6</v>
      </c>
      <c r="H8" s="3">
        <v>1.4657999999999999E-2</v>
      </c>
      <c r="I8" s="1">
        <v>45</v>
      </c>
      <c r="L8" s="4" t="s">
        <v>146</v>
      </c>
      <c r="M8" s="3">
        <v>3.8110749185667703E-2</v>
      </c>
      <c r="N8" s="1">
        <v>117</v>
      </c>
      <c r="U8" s="1">
        <v>3</v>
      </c>
      <c r="V8" s="3">
        <v>2.3453000000000002E-2</v>
      </c>
      <c r="W8" s="1">
        <v>72</v>
      </c>
      <c r="Y8" s="5">
        <v>8</v>
      </c>
      <c r="Z8" s="3">
        <v>1.5635E-2</v>
      </c>
      <c r="AA8" s="1">
        <v>48</v>
      </c>
      <c r="AC8" s="5">
        <v>1</v>
      </c>
      <c r="AD8" s="3">
        <v>6.1890000000000001E-3</v>
      </c>
      <c r="AE8" s="1">
        <v>19</v>
      </c>
      <c r="AK8" s="1">
        <v>0.5</v>
      </c>
      <c r="AL8" s="3">
        <v>2.5406999999999999E-2</v>
      </c>
      <c r="AM8" s="1">
        <v>78</v>
      </c>
      <c r="AO8" s="1">
        <v>6</v>
      </c>
      <c r="AP8" s="1" t="s">
        <v>147</v>
      </c>
      <c r="AQ8" s="3">
        <f t="shared" si="0"/>
        <v>2.4755700325732898E-2</v>
      </c>
      <c r="AR8" s="1">
        <v>76</v>
      </c>
      <c r="BB8" s="1" t="s">
        <v>148</v>
      </c>
      <c r="BC8" s="3">
        <f t="shared" si="1"/>
        <v>8.5427135678391962E-3</v>
      </c>
      <c r="BD8" s="1">
        <v>34</v>
      </c>
      <c r="BJ8" s="1" t="s">
        <v>149</v>
      </c>
      <c r="BK8" s="3">
        <f t="shared" si="2"/>
        <v>2.3778501628664496E-2</v>
      </c>
      <c r="BL8" s="1">
        <v>73</v>
      </c>
      <c r="BQ8" s="1" t="s">
        <v>60</v>
      </c>
      <c r="BR8" s="1">
        <v>133</v>
      </c>
      <c r="BT8" s="1" t="s">
        <v>150</v>
      </c>
      <c r="BU8" s="1">
        <v>184</v>
      </c>
      <c r="BW8" s="1" t="s">
        <v>151</v>
      </c>
      <c r="BX8" s="1">
        <v>71</v>
      </c>
      <c r="BZ8" s="1" t="s">
        <v>150</v>
      </c>
      <c r="CA8" s="1">
        <v>136</v>
      </c>
      <c r="CC8" s="1" t="s">
        <v>121</v>
      </c>
      <c r="CD8" s="1">
        <v>108</v>
      </c>
      <c r="CF8" s="1"/>
      <c r="CG8" s="1"/>
      <c r="CI8" s="1" t="s">
        <v>152</v>
      </c>
      <c r="CJ8" s="1">
        <v>1</v>
      </c>
      <c r="CL8" s="1" t="s">
        <v>152</v>
      </c>
      <c r="CM8" s="1">
        <v>1</v>
      </c>
      <c r="CO8" s="1" t="s">
        <v>152</v>
      </c>
      <c r="CP8" s="1">
        <v>1</v>
      </c>
      <c r="CR8" s="1" t="s">
        <v>152</v>
      </c>
      <c r="CS8" s="1">
        <v>1</v>
      </c>
      <c r="CU8" s="1" t="s">
        <v>152</v>
      </c>
      <c r="CV8" s="1">
        <v>1</v>
      </c>
      <c r="CX8" s="1" t="s">
        <v>152</v>
      </c>
      <c r="CY8" s="1">
        <v>0</v>
      </c>
      <c r="DA8" s="1" t="s">
        <v>153</v>
      </c>
      <c r="DB8" s="1">
        <v>451</v>
      </c>
      <c r="DG8" s="1" t="s">
        <v>154</v>
      </c>
      <c r="DH8" s="1">
        <v>562</v>
      </c>
      <c r="DJ8" s="1" t="s">
        <v>155</v>
      </c>
      <c r="DK8" s="1">
        <v>476</v>
      </c>
      <c r="DM8" s="1" t="s">
        <v>87</v>
      </c>
      <c r="DN8" s="1">
        <v>139</v>
      </c>
      <c r="DP8" s="1" t="s">
        <v>156</v>
      </c>
      <c r="DQ8" s="1">
        <v>126</v>
      </c>
      <c r="DS8" s="1" t="s">
        <v>157</v>
      </c>
      <c r="DU8" s="1" t="s">
        <v>158</v>
      </c>
    </row>
    <row r="9" spans="1:126">
      <c r="A9" s="1">
        <v>8</v>
      </c>
      <c r="B9" s="1" t="s">
        <v>156</v>
      </c>
      <c r="C9" s="3">
        <v>4.1042000000000002E-2</v>
      </c>
      <c r="D9" s="1">
        <v>126</v>
      </c>
      <c r="G9" s="1">
        <v>7</v>
      </c>
      <c r="H9" s="3">
        <v>3.3224999999999998E-2</v>
      </c>
      <c r="I9" s="1">
        <v>102</v>
      </c>
      <c r="L9" s="4" t="s">
        <v>159</v>
      </c>
      <c r="M9" s="3">
        <v>3.8110749185667703E-2</v>
      </c>
      <c r="N9" s="1">
        <v>117</v>
      </c>
      <c r="U9" s="1">
        <v>6.5</v>
      </c>
      <c r="V9" s="3">
        <v>1.3681E-2</v>
      </c>
      <c r="W9" s="1">
        <v>42</v>
      </c>
      <c r="Y9" s="5">
        <v>25</v>
      </c>
      <c r="Z9" s="3">
        <v>1.0097999999999999E-2</v>
      </c>
      <c r="AA9" s="1">
        <v>31</v>
      </c>
      <c r="AC9" s="5">
        <v>5</v>
      </c>
      <c r="AD9" s="3">
        <v>4.235E-3</v>
      </c>
      <c r="AE9" s="1">
        <v>13</v>
      </c>
      <c r="AK9" s="1">
        <v>2.5000000000000001E-2</v>
      </c>
      <c r="AL9" s="3">
        <v>1.9217999999999999E-2</v>
      </c>
      <c r="AM9" s="1">
        <v>59</v>
      </c>
      <c r="AO9" s="1">
        <v>7</v>
      </c>
      <c r="AP9" s="1" t="s">
        <v>160</v>
      </c>
      <c r="AQ9" s="3">
        <f t="shared" si="0"/>
        <v>1.5635179153094463E-2</v>
      </c>
      <c r="AR9" s="1">
        <v>48</v>
      </c>
      <c r="BB9" s="1" t="s">
        <v>161</v>
      </c>
      <c r="BC9" s="3">
        <f t="shared" si="1"/>
        <v>5.7788944723618091E-3</v>
      </c>
      <c r="BD9" s="1">
        <v>23</v>
      </c>
      <c r="BJ9" s="1" t="s">
        <v>90</v>
      </c>
      <c r="BK9" s="3">
        <f t="shared" si="2"/>
        <v>1.6612377850162865E-2</v>
      </c>
      <c r="BL9" s="1">
        <v>51</v>
      </c>
      <c r="BQ9" s="1" t="s">
        <v>124</v>
      </c>
      <c r="BR9" s="1">
        <v>129</v>
      </c>
      <c r="BT9" s="1" t="s">
        <v>123</v>
      </c>
      <c r="BU9" s="1">
        <v>165</v>
      </c>
      <c r="BW9" s="1" t="s">
        <v>162</v>
      </c>
      <c r="BX9" s="1">
        <v>71</v>
      </c>
      <c r="BZ9" s="1" t="s">
        <v>109</v>
      </c>
      <c r="CA9" s="1">
        <v>135</v>
      </c>
      <c r="CC9" s="1" t="s">
        <v>163</v>
      </c>
      <c r="CD9" s="1">
        <v>88</v>
      </c>
      <c r="CI9" s="1" t="s">
        <v>164</v>
      </c>
      <c r="CJ9" s="1">
        <v>1</v>
      </c>
      <c r="CL9" s="1" t="s">
        <v>164</v>
      </c>
      <c r="CM9" s="1">
        <v>0</v>
      </c>
      <c r="CO9" s="1" t="s">
        <v>164</v>
      </c>
      <c r="CP9" s="1">
        <v>0</v>
      </c>
      <c r="CR9" s="1" t="s">
        <v>164</v>
      </c>
      <c r="CS9" s="1">
        <v>0</v>
      </c>
      <c r="CU9" s="1" t="s">
        <v>164</v>
      </c>
      <c r="CV9" s="1">
        <v>0</v>
      </c>
      <c r="CX9" s="1" t="s">
        <v>164</v>
      </c>
      <c r="CY9" s="1">
        <v>0</v>
      </c>
      <c r="DA9" s="1" t="s">
        <v>165</v>
      </c>
      <c r="DB9" s="1">
        <v>424</v>
      </c>
      <c r="DG9" s="1" t="s">
        <v>141</v>
      </c>
      <c r="DH9" s="1">
        <v>515</v>
      </c>
      <c r="DJ9" s="1" t="s">
        <v>154</v>
      </c>
      <c r="DK9" s="1">
        <v>388</v>
      </c>
      <c r="DM9" s="1" t="s">
        <v>143</v>
      </c>
      <c r="DN9" s="1">
        <v>131</v>
      </c>
      <c r="DP9" s="1" t="s">
        <v>166</v>
      </c>
      <c r="DQ9" s="1">
        <v>76</v>
      </c>
      <c r="DS9" s="1" t="s">
        <v>167</v>
      </c>
      <c r="DU9" s="1" t="s">
        <v>168</v>
      </c>
    </row>
    <row r="10" spans="1:126">
      <c r="A10" s="1">
        <v>9</v>
      </c>
      <c r="B10" s="1" t="s">
        <v>169</v>
      </c>
      <c r="C10" s="3">
        <v>3.6156000000000001E-2</v>
      </c>
      <c r="D10" s="1">
        <v>111</v>
      </c>
      <c r="G10" s="1">
        <v>8</v>
      </c>
      <c r="H10" s="3">
        <v>0.120521</v>
      </c>
      <c r="I10" s="1">
        <v>370</v>
      </c>
      <c r="L10" s="4" t="s">
        <v>170</v>
      </c>
      <c r="M10" s="3">
        <v>2.8338762214983701E-2</v>
      </c>
      <c r="N10" s="1">
        <v>87</v>
      </c>
      <c r="U10" s="1">
        <v>7.5</v>
      </c>
      <c r="V10" s="3">
        <v>1.3355000000000001E-2</v>
      </c>
      <c r="W10" s="1">
        <v>41</v>
      </c>
      <c r="Y10" s="5">
        <v>20</v>
      </c>
      <c r="Z10" s="3">
        <v>8.4690000000000008E-3</v>
      </c>
      <c r="AA10" s="1">
        <v>26</v>
      </c>
      <c r="AC10" s="5">
        <v>25</v>
      </c>
      <c r="AD10" s="3">
        <v>3.2569999999999999E-3</v>
      </c>
      <c r="AE10" s="1">
        <v>10</v>
      </c>
      <c r="AK10" s="1">
        <v>1</v>
      </c>
      <c r="AL10" s="3">
        <v>1.7915E-2</v>
      </c>
      <c r="AM10" s="1">
        <v>55</v>
      </c>
      <c r="AO10" s="1">
        <v>8</v>
      </c>
      <c r="AP10" s="1" t="s">
        <v>171</v>
      </c>
      <c r="AQ10" s="3">
        <f t="shared" si="0"/>
        <v>1.4983713355048859E-2</v>
      </c>
      <c r="AR10" s="1">
        <v>46</v>
      </c>
      <c r="BB10" s="1" t="s">
        <v>172</v>
      </c>
      <c r="BC10" s="3">
        <f t="shared" si="1"/>
        <v>5.2763819095477385E-3</v>
      </c>
      <c r="BD10" s="1">
        <v>21</v>
      </c>
      <c r="BJ10" s="1" t="s">
        <v>172</v>
      </c>
      <c r="BK10" s="3">
        <f t="shared" si="2"/>
        <v>6.8403908794788275E-3</v>
      </c>
      <c r="BL10" s="1">
        <v>21</v>
      </c>
      <c r="BQ10" s="1" t="s">
        <v>137</v>
      </c>
      <c r="BR10" s="1">
        <v>128</v>
      </c>
      <c r="BT10" s="1" t="s">
        <v>173</v>
      </c>
      <c r="BU10" s="1">
        <v>131</v>
      </c>
      <c r="BW10" s="1" t="s">
        <v>174</v>
      </c>
      <c r="BX10" s="1">
        <v>71</v>
      </c>
      <c r="BZ10" s="1" t="s">
        <v>137</v>
      </c>
      <c r="CA10" s="1">
        <v>130</v>
      </c>
      <c r="CC10" s="1" t="s">
        <v>175</v>
      </c>
      <c r="CD10" s="1">
        <v>86</v>
      </c>
      <c r="CI10" s="1" t="s">
        <v>176</v>
      </c>
      <c r="CJ10" s="1">
        <v>1</v>
      </c>
      <c r="CL10" s="1" t="s">
        <v>177</v>
      </c>
      <c r="CM10" s="1">
        <v>1</v>
      </c>
      <c r="CO10" s="1" t="s">
        <v>177</v>
      </c>
      <c r="CP10" s="1">
        <v>1</v>
      </c>
      <c r="CR10" s="1" t="s">
        <v>177</v>
      </c>
      <c r="CS10" s="1">
        <v>1</v>
      </c>
      <c r="CU10" s="1" t="s">
        <v>177</v>
      </c>
      <c r="CV10" s="1">
        <v>0</v>
      </c>
      <c r="CX10" s="1" t="s">
        <v>177</v>
      </c>
      <c r="CY10" s="1">
        <v>1</v>
      </c>
      <c r="DA10" s="1" t="s">
        <v>178</v>
      </c>
      <c r="DB10" s="1">
        <v>183</v>
      </c>
      <c r="DG10" s="1" t="s">
        <v>179</v>
      </c>
      <c r="DH10" s="1">
        <v>305</v>
      </c>
      <c r="DJ10" s="1" t="s">
        <v>126</v>
      </c>
      <c r="DK10" s="1">
        <v>318</v>
      </c>
      <c r="DM10" s="1" t="s">
        <v>156</v>
      </c>
      <c r="DN10" s="1">
        <v>126</v>
      </c>
      <c r="DP10" s="1" t="s">
        <v>180</v>
      </c>
      <c r="DQ10" s="1">
        <v>75</v>
      </c>
      <c r="DS10" s="1" t="s">
        <v>181</v>
      </c>
      <c r="DU10" s="1" t="s">
        <v>182</v>
      </c>
    </row>
    <row r="11" spans="1:126">
      <c r="A11" s="1">
        <v>10</v>
      </c>
      <c r="B11" s="1" t="s">
        <v>183</v>
      </c>
      <c r="C11" s="3">
        <v>3.4202000000000003E-2</v>
      </c>
      <c r="D11" s="1">
        <v>105</v>
      </c>
      <c r="G11" s="1">
        <v>9</v>
      </c>
      <c r="H11" s="3">
        <v>1.3355000000000001E-2</v>
      </c>
      <c r="I11" s="1">
        <v>41</v>
      </c>
      <c r="L11" s="4" t="s">
        <v>184</v>
      </c>
      <c r="M11" s="3">
        <v>2.0521172638436402E-2</v>
      </c>
      <c r="N11" s="1">
        <v>63</v>
      </c>
      <c r="U11" s="1">
        <v>7</v>
      </c>
      <c r="V11" s="3">
        <v>1.1401E-2</v>
      </c>
      <c r="W11" s="1">
        <v>35</v>
      </c>
      <c r="Y11" s="5">
        <v>9</v>
      </c>
      <c r="Z11" s="3">
        <v>7.1659999999999996E-3</v>
      </c>
      <c r="AA11" s="1">
        <v>22</v>
      </c>
      <c r="AC11" s="5">
        <v>19</v>
      </c>
      <c r="AD11" s="3">
        <v>3.2569999999999999E-3</v>
      </c>
      <c r="AE11" s="1">
        <v>10</v>
      </c>
      <c r="AK11" s="1">
        <v>0.04</v>
      </c>
      <c r="AL11" s="3">
        <v>1.7264000000000002E-2</v>
      </c>
      <c r="AM11" s="1">
        <v>53</v>
      </c>
      <c r="AO11" s="1">
        <v>9</v>
      </c>
      <c r="AP11" s="1" t="s">
        <v>185</v>
      </c>
      <c r="AQ11" s="3">
        <f t="shared" si="0"/>
        <v>1.3029315960912053E-2</v>
      </c>
      <c r="AR11" s="1">
        <v>40</v>
      </c>
      <c r="BB11" s="1" t="s">
        <v>186</v>
      </c>
      <c r="BC11" s="3">
        <f t="shared" si="1"/>
        <v>3.2663316582914573E-3</v>
      </c>
      <c r="BD11" s="1">
        <v>13</v>
      </c>
      <c r="BJ11" s="1" t="s">
        <v>187</v>
      </c>
      <c r="BK11" s="3">
        <f t="shared" si="2"/>
        <v>6.1889250814332244E-3</v>
      </c>
      <c r="BL11" s="1">
        <v>19</v>
      </c>
      <c r="BQ11" s="1" t="s">
        <v>188</v>
      </c>
      <c r="BR11" s="1">
        <v>110</v>
      </c>
      <c r="BT11" s="1" t="s">
        <v>189</v>
      </c>
      <c r="BU11" s="1">
        <v>112</v>
      </c>
      <c r="BW11" s="1" t="s">
        <v>188</v>
      </c>
      <c r="BX11" s="1">
        <v>71</v>
      </c>
      <c r="BZ11" s="1" t="s">
        <v>124</v>
      </c>
      <c r="CA11" s="1">
        <v>129</v>
      </c>
      <c r="CC11" s="1" t="s">
        <v>190</v>
      </c>
      <c r="CD11" s="1">
        <v>75</v>
      </c>
      <c r="CI11" s="1" t="s">
        <v>191</v>
      </c>
      <c r="CJ11" s="1">
        <v>1</v>
      </c>
      <c r="CL11" s="1" t="s">
        <v>176</v>
      </c>
      <c r="CM11" s="1">
        <v>1</v>
      </c>
      <c r="CO11" s="1" t="s">
        <v>176</v>
      </c>
      <c r="CP11" s="1">
        <v>1</v>
      </c>
      <c r="CR11" s="1" t="s">
        <v>176</v>
      </c>
      <c r="CS11" s="1">
        <v>1</v>
      </c>
      <c r="CU11" s="1" t="s">
        <v>176</v>
      </c>
      <c r="CV11" s="1">
        <v>1</v>
      </c>
      <c r="CX11" s="1" t="s">
        <v>176</v>
      </c>
      <c r="CY11" s="1">
        <v>1</v>
      </c>
      <c r="DA11" s="1" t="s">
        <v>192</v>
      </c>
      <c r="DB11" s="1">
        <v>97</v>
      </c>
      <c r="DG11" s="1" t="s">
        <v>193</v>
      </c>
      <c r="DH11" s="1">
        <v>166</v>
      </c>
      <c r="DJ11" s="1" t="s">
        <v>179</v>
      </c>
      <c r="DK11" s="1">
        <v>305</v>
      </c>
      <c r="DM11" s="1" t="s">
        <v>194</v>
      </c>
      <c r="DN11" s="1">
        <v>111</v>
      </c>
      <c r="DP11" s="1" t="s">
        <v>195</v>
      </c>
      <c r="DQ11" s="1">
        <v>65</v>
      </c>
      <c r="DS11" s="1" t="s">
        <v>196</v>
      </c>
      <c r="DU11" s="1" t="s">
        <v>197</v>
      </c>
    </row>
    <row r="12" spans="1:126">
      <c r="A12" s="1">
        <v>11</v>
      </c>
      <c r="B12" s="1" t="s">
        <v>198</v>
      </c>
      <c r="C12" s="3">
        <v>3.4202000000000003E-2</v>
      </c>
      <c r="D12" s="1">
        <v>105</v>
      </c>
      <c r="G12" s="1">
        <v>10</v>
      </c>
      <c r="H12" s="3">
        <v>2.2799999999999999E-3</v>
      </c>
      <c r="I12" s="1">
        <v>7</v>
      </c>
      <c r="L12" s="4" t="s">
        <v>199</v>
      </c>
      <c r="M12" s="3">
        <v>1.9218241042345201E-2</v>
      </c>
      <c r="N12" s="1">
        <v>59</v>
      </c>
      <c r="U12" s="1">
        <v>3.8</v>
      </c>
      <c r="V12" s="3">
        <v>9.7719999999999994E-3</v>
      </c>
      <c r="W12" s="1">
        <v>30</v>
      </c>
      <c r="Y12" s="5">
        <v>3</v>
      </c>
      <c r="Z12" s="3">
        <v>3.5829999999999998E-3</v>
      </c>
      <c r="AA12" s="1">
        <v>11</v>
      </c>
      <c r="AC12" s="5">
        <v>7</v>
      </c>
      <c r="AD12" s="3">
        <v>3.2569999999999999E-3</v>
      </c>
      <c r="AE12" s="1">
        <v>10</v>
      </c>
      <c r="AK12" s="1">
        <v>2E-3</v>
      </c>
      <c r="AL12" s="3">
        <v>1.6611999999999998E-2</v>
      </c>
      <c r="AM12" s="1">
        <v>51</v>
      </c>
      <c r="AO12" s="1">
        <v>10</v>
      </c>
      <c r="AP12" s="1" t="s">
        <v>200</v>
      </c>
      <c r="AQ12" s="3">
        <f t="shared" si="0"/>
        <v>4.560260586319218E-3</v>
      </c>
      <c r="AR12" s="1">
        <v>14</v>
      </c>
      <c r="BB12" s="1" t="s">
        <v>201</v>
      </c>
      <c r="BC12" s="3">
        <f t="shared" si="1"/>
        <v>2.5125628140703518E-3</v>
      </c>
      <c r="BD12" s="1">
        <v>10</v>
      </c>
      <c r="BJ12" s="1" t="s">
        <v>202</v>
      </c>
      <c r="BK12" s="3">
        <f t="shared" si="2"/>
        <v>6.1889250814332244E-3</v>
      </c>
      <c r="BL12" s="1">
        <v>19</v>
      </c>
      <c r="BQ12" s="1" t="s">
        <v>163</v>
      </c>
      <c r="BR12" s="1">
        <v>106</v>
      </c>
      <c r="BT12" s="1" t="s">
        <v>203</v>
      </c>
      <c r="BU12" s="1">
        <v>105</v>
      </c>
      <c r="BW12" s="1" t="s">
        <v>204</v>
      </c>
      <c r="BX12" s="1">
        <v>65</v>
      </c>
      <c r="BZ12" s="1" t="s">
        <v>189</v>
      </c>
      <c r="CA12" s="1">
        <v>112</v>
      </c>
      <c r="CC12" s="1" t="s">
        <v>205</v>
      </c>
      <c r="CD12" s="1">
        <v>71</v>
      </c>
      <c r="CI12" s="1" t="s">
        <v>206</v>
      </c>
      <c r="CJ12" s="1">
        <v>1</v>
      </c>
      <c r="CL12" s="1" t="s">
        <v>191</v>
      </c>
      <c r="CM12" s="1">
        <v>1</v>
      </c>
      <c r="CO12" s="1" t="s">
        <v>191</v>
      </c>
      <c r="CP12" s="1">
        <v>1</v>
      </c>
      <c r="CR12" s="1" t="s">
        <v>191</v>
      </c>
      <c r="CS12" s="1">
        <v>1</v>
      </c>
      <c r="CU12" s="1" t="s">
        <v>191</v>
      </c>
      <c r="CV12" s="1">
        <v>0</v>
      </c>
      <c r="CX12" s="1" t="s">
        <v>191</v>
      </c>
      <c r="CY12" s="1">
        <v>1</v>
      </c>
      <c r="DA12" s="1" t="s">
        <v>207</v>
      </c>
      <c r="DB12" s="1">
        <v>68</v>
      </c>
      <c r="DG12" s="1" t="s">
        <v>208</v>
      </c>
      <c r="DH12" s="1">
        <v>122</v>
      </c>
      <c r="DJ12" s="1" t="s">
        <v>209</v>
      </c>
      <c r="DK12" s="1">
        <v>166</v>
      </c>
      <c r="DM12" s="1" t="s">
        <v>183</v>
      </c>
      <c r="DN12" s="1">
        <v>105</v>
      </c>
      <c r="DP12" s="1" t="s">
        <v>210</v>
      </c>
      <c r="DQ12" s="1">
        <v>32</v>
      </c>
      <c r="DS12" s="1" t="s">
        <v>211</v>
      </c>
      <c r="DU12" s="1" t="s">
        <v>212</v>
      </c>
    </row>
    <row r="13" spans="1:126">
      <c r="A13" s="1">
        <v>12</v>
      </c>
      <c r="B13" s="1" t="s">
        <v>213</v>
      </c>
      <c r="C13" s="3">
        <v>3.4202000000000003E-2</v>
      </c>
      <c r="D13" s="1">
        <v>105</v>
      </c>
      <c r="G13" s="1">
        <v>11</v>
      </c>
      <c r="H13" s="3">
        <v>8.4690000000000008E-3</v>
      </c>
      <c r="I13" s="1">
        <v>26</v>
      </c>
      <c r="L13" s="4" t="s">
        <v>214</v>
      </c>
      <c r="M13" s="3">
        <v>1.628664495114E-2</v>
      </c>
      <c r="N13" s="1">
        <v>50</v>
      </c>
      <c r="U13" s="1">
        <v>5.75</v>
      </c>
      <c r="V13" s="3">
        <v>5.8630000000000002E-3</v>
      </c>
      <c r="W13" s="1">
        <v>18</v>
      </c>
      <c r="Y13" s="5">
        <v>15</v>
      </c>
      <c r="Z13" s="3">
        <v>2.2799999999999999E-3</v>
      </c>
      <c r="AA13" s="1">
        <v>7</v>
      </c>
      <c r="AC13" s="5">
        <v>40</v>
      </c>
      <c r="AD13" s="3">
        <v>2.2799999999999999E-3</v>
      </c>
      <c r="AE13" s="1">
        <v>7</v>
      </c>
      <c r="AK13" s="1">
        <v>0.02</v>
      </c>
      <c r="AL13" s="3">
        <v>1.5309E-2</v>
      </c>
      <c r="AM13" s="1">
        <v>47</v>
      </c>
      <c r="AO13" s="1">
        <v>11</v>
      </c>
      <c r="AP13" s="1" t="s">
        <v>215</v>
      </c>
      <c r="AQ13" s="3">
        <f t="shared" si="0"/>
        <v>2.9315960912052116E-3</v>
      </c>
      <c r="AR13" s="1">
        <v>9</v>
      </c>
      <c r="BB13" s="1" t="s">
        <v>216</v>
      </c>
      <c r="BC13" s="3">
        <f t="shared" si="1"/>
        <v>2.2613065326633165E-3</v>
      </c>
      <c r="BD13" s="1">
        <v>9</v>
      </c>
      <c r="BJ13" s="1" t="s">
        <v>119</v>
      </c>
      <c r="BK13" s="3">
        <f t="shared" si="2"/>
        <v>5.8631921824104233E-3</v>
      </c>
      <c r="BL13" s="1">
        <v>18</v>
      </c>
      <c r="BQ13" s="1" t="s">
        <v>77</v>
      </c>
      <c r="BR13" s="1">
        <v>88</v>
      </c>
      <c r="BT13" s="1" t="s">
        <v>217</v>
      </c>
      <c r="BU13" s="1">
        <v>105</v>
      </c>
      <c r="BW13" s="1" t="s">
        <v>218</v>
      </c>
      <c r="BX13" s="1">
        <v>60</v>
      </c>
      <c r="BZ13" s="1" t="s">
        <v>121</v>
      </c>
      <c r="CA13" s="1">
        <v>108</v>
      </c>
      <c r="CC13" s="1" t="s">
        <v>219</v>
      </c>
      <c r="CD13" s="1">
        <v>70</v>
      </c>
      <c r="CI13" s="1" t="s">
        <v>220</v>
      </c>
      <c r="CJ13" s="1">
        <v>1</v>
      </c>
      <c r="CL13" s="1" t="s">
        <v>221</v>
      </c>
      <c r="CM13" s="1">
        <v>1</v>
      </c>
      <c r="CO13" s="1" t="s">
        <v>221</v>
      </c>
      <c r="CP13" s="1">
        <v>1</v>
      </c>
      <c r="CR13" s="1" t="s">
        <v>221</v>
      </c>
      <c r="CS13" s="1">
        <v>1</v>
      </c>
      <c r="CU13" s="1" t="s">
        <v>221</v>
      </c>
      <c r="CV13" s="1">
        <v>1</v>
      </c>
      <c r="CX13" s="1" t="s">
        <v>221</v>
      </c>
      <c r="CY13" s="1">
        <v>1</v>
      </c>
      <c r="DA13" s="1" t="s">
        <v>222</v>
      </c>
      <c r="DB13" s="1">
        <v>52</v>
      </c>
      <c r="DG13" s="1" t="s">
        <v>188</v>
      </c>
      <c r="DH13" s="1">
        <v>117</v>
      </c>
      <c r="DJ13" s="1" t="s">
        <v>188</v>
      </c>
      <c r="DK13" s="1">
        <v>117</v>
      </c>
      <c r="DM13" s="1" t="s">
        <v>213</v>
      </c>
      <c r="DN13" s="1">
        <v>105</v>
      </c>
      <c r="DP13" s="1" t="s">
        <v>223</v>
      </c>
      <c r="DQ13" s="1">
        <v>28</v>
      </c>
      <c r="DS13" s="1" t="s">
        <v>224</v>
      </c>
      <c r="DU13" s="1" t="s">
        <v>225</v>
      </c>
    </row>
    <row r="14" spans="1:126">
      <c r="A14" s="1">
        <v>13</v>
      </c>
      <c r="B14" s="1" t="s">
        <v>226</v>
      </c>
      <c r="C14" s="3">
        <v>2.5080999999999999E-2</v>
      </c>
      <c r="D14" s="1">
        <v>77</v>
      </c>
      <c r="G14" s="1">
        <v>12</v>
      </c>
      <c r="H14" s="3">
        <v>5.5370000000000003E-3</v>
      </c>
      <c r="I14" s="1">
        <v>17</v>
      </c>
      <c r="L14" s="4" t="s">
        <v>227</v>
      </c>
      <c r="M14" s="3">
        <v>1.5635179153094401E-2</v>
      </c>
      <c r="N14" s="1">
        <v>48</v>
      </c>
      <c r="U14" s="1">
        <v>8</v>
      </c>
      <c r="V14" s="3">
        <v>5.2119999999999996E-3</v>
      </c>
      <c r="W14" s="1">
        <v>16</v>
      </c>
      <c r="Y14" s="5">
        <v>40</v>
      </c>
      <c r="Z14" s="3">
        <v>2.2799999999999999E-3</v>
      </c>
      <c r="AA14" s="1">
        <v>7</v>
      </c>
      <c r="AC14" s="5">
        <v>17</v>
      </c>
      <c r="AD14" s="3">
        <v>1.954E-3</v>
      </c>
      <c r="AE14" s="1">
        <v>6</v>
      </c>
      <c r="AK14" s="1">
        <v>8.0000000000000004E-4</v>
      </c>
      <c r="AL14" s="3">
        <v>1.4331999999999999E-2</v>
      </c>
      <c r="AM14" s="1">
        <v>44</v>
      </c>
      <c r="AO14" s="1">
        <v>12</v>
      </c>
      <c r="AP14" s="1" t="s">
        <v>172</v>
      </c>
      <c r="AQ14" s="3">
        <f t="shared" si="0"/>
        <v>2.9315960912052116E-3</v>
      </c>
      <c r="AR14" s="1">
        <v>9</v>
      </c>
      <c r="BB14" s="1" t="s">
        <v>228</v>
      </c>
      <c r="BC14" s="3">
        <f t="shared" si="1"/>
        <v>2.0100502512562816E-3</v>
      </c>
      <c r="BD14" s="1">
        <v>8</v>
      </c>
      <c r="BJ14" s="1" t="s">
        <v>229</v>
      </c>
      <c r="BK14" s="3">
        <f t="shared" si="2"/>
        <v>5.2117263843648211E-3</v>
      </c>
      <c r="BL14" s="1">
        <v>16</v>
      </c>
      <c r="BQ14" s="1" t="s">
        <v>175</v>
      </c>
      <c r="BR14" s="1">
        <v>86</v>
      </c>
      <c r="BT14" s="1" t="s">
        <v>230</v>
      </c>
      <c r="BU14" s="1">
        <v>96</v>
      </c>
      <c r="BW14" s="1" t="s">
        <v>231</v>
      </c>
      <c r="BX14" s="1">
        <v>32</v>
      </c>
      <c r="BZ14" s="1" t="s">
        <v>163</v>
      </c>
      <c r="CA14" s="1">
        <v>88</v>
      </c>
      <c r="CC14" s="1" t="s">
        <v>232</v>
      </c>
      <c r="CD14" s="1">
        <v>70</v>
      </c>
      <c r="CI14" s="1" t="s">
        <v>233</v>
      </c>
      <c r="CJ14" s="1">
        <v>1</v>
      </c>
      <c r="CL14" s="1" t="s">
        <v>206</v>
      </c>
      <c r="CM14" s="1">
        <v>1</v>
      </c>
      <c r="CO14" s="1" t="s">
        <v>206</v>
      </c>
      <c r="CP14" s="1">
        <v>1</v>
      </c>
      <c r="CR14" s="1" t="s">
        <v>206</v>
      </c>
      <c r="CS14" s="1">
        <v>1</v>
      </c>
      <c r="CU14" s="1" t="s">
        <v>206</v>
      </c>
      <c r="CV14" s="1">
        <v>1</v>
      </c>
      <c r="CX14" s="1" t="s">
        <v>206</v>
      </c>
      <c r="CY14" s="1">
        <v>1</v>
      </c>
      <c r="DA14" s="1" t="s">
        <v>80</v>
      </c>
      <c r="DB14" s="1">
        <v>39</v>
      </c>
      <c r="DG14" s="1" t="s">
        <v>107</v>
      </c>
      <c r="DH14" s="1">
        <v>101</v>
      </c>
      <c r="DJ14" s="1" t="s">
        <v>234</v>
      </c>
      <c r="DK14" s="1">
        <v>107</v>
      </c>
      <c r="DM14" s="1" t="s">
        <v>235</v>
      </c>
      <c r="DN14" s="1">
        <v>104</v>
      </c>
      <c r="DP14" s="1" t="s">
        <v>236</v>
      </c>
      <c r="DQ14" s="1">
        <v>25</v>
      </c>
      <c r="DS14" s="1" t="s">
        <v>237</v>
      </c>
      <c r="DU14" s="1" t="s">
        <v>238</v>
      </c>
    </row>
    <row r="15" spans="1:126">
      <c r="A15" s="1">
        <v>14</v>
      </c>
      <c r="B15" s="1" t="s">
        <v>239</v>
      </c>
      <c r="C15" s="3">
        <v>2.4756E-2</v>
      </c>
      <c r="D15" s="1">
        <v>76</v>
      </c>
      <c r="G15" s="1">
        <v>13</v>
      </c>
      <c r="H15" s="3">
        <v>5.5370000000000003E-3</v>
      </c>
      <c r="I15" s="1">
        <v>17</v>
      </c>
      <c r="L15" s="4" t="s">
        <v>240</v>
      </c>
      <c r="M15" s="3">
        <v>1.49837133550488E-2</v>
      </c>
      <c r="N15" s="1">
        <v>46</v>
      </c>
      <c r="U15" s="1">
        <v>5.7</v>
      </c>
      <c r="V15" s="3">
        <v>4.5599999999999998E-3</v>
      </c>
      <c r="W15" s="1">
        <v>14</v>
      </c>
      <c r="Y15" s="5">
        <v>21</v>
      </c>
      <c r="Z15" s="3">
        <v>1.629E-3</v>
      </c>
      <c r="AA15" s="1">
        <v>5</v>
      </c>
      <c r="AC15" s="5" t="s">
        <v>103</v>
      </c>
      <c r="AD15" s="3">
        <v>3.2600000000000001E-4</v>
      </c>
      <c r="AE15" s="1">
        <v>1</v>
      </c>
      <c r="AK15" s="1">
        <v>0.2</v>
      </c>
      <c r="AL15" s="3">
        <v>1.2378E-2</v>
      </c>
      <c r="AM15" s="1">
        <v>38</v>
      </c>
      <c r="AO15" s="1">
        <v>13</v>
      </c>
      <c r="AP15" s="1" t="s">
        <v>241</v>
      </c>
      <c r="AQ15" s="3">
        <f t="shared" si="0"/>
        <v>2.280130293159609E-3</v>
      </c>
      <c r="AR15" s="1">
        <v>7</v>
      </c>
      <c r="BB15" s="1" t="s">
        <v>242</v>
      </c>
      <c r="BC15" s="3">
        <f t="shared" si="1"/>
        <v>1.507537688442211E-3</v>
      </c>
      <c r="BD15" s="1">
        <v>6</v>
      </c>
      <c r="BJ15" s="1" t="s">
        <v>243</v>
      </c>
      <c r="BK15" s="3">
        <f t="shared" si="2"/>
        <v>4.2345276872964169E-3</v>
      </c>
      <c r="BL15" s="1">
        <v>13</v>
      </c>
      <c r="BQ15" s="1" t="s">
        <v>219</v>
      </c>
      <c r="BR15" s="1">
        <v>79</v>
      </c>
      <c r="BT15" s="1" t="s">
        <v>244</v>
      </c>
      <c r="BU15" s="1">
        <v>76</v>
      </c>
      <c r="BW15" s="1" t="s">
        <v>121</v>
      </c>
      <c r="BX15" s="1">
        <v>31</v>
      </c>
      <c r="BZ15" s="1" t="s">
        <v>175</v>
      </c>
      <c r="CA15" s="1">
        <v>86</v>
      </c>
      <c r="CC15" s="1" t="s">
        <v>206</v>
      </c>
      <c r="CD15" s="1">
        <v>60</v>
      </c>
      <c r="CI15" s="1" t="s">
        <v>245</v>
      </c>
      <c r="CJ15" s="1">
        <v>1</v>
      </c>
      <c r="CL15" s="1" t="s">
        <v>220</v>
      </c>
      <c r="CM15" s="1">
        <v>1</v>
      </c>
      <c r="CO15" s="1" t="s">
        <v>220</v>
      </c>
      <c r="CP15" s="1">
        <v>1</v>
      </c>
      <c r="CR15" s="1" t="s">
        <v>220</v>
      </c>
      <c r="CS15" s="1">
        <v>1</v>
      </c>
      <c r="CU15" s="1" t="s">
        <v>220</v>
      </c>
      <c r="CV15" s="1">
        <v>1</v>
      </c>
      <c r="CX15" s="1" t="s">
        <v>220</v>
      </c>
      <c r="CY15" s="1">
        <v>1</v>
      </c>
      <c r="DA15" s="1" t="s">
        <v>246</v>
      </c>
      <c r="DB15" s="1">
        <v>39</v>
      </c>
      <c r="DG15" s="1" t="s">
        <v>95</v>
      </c>
      <c r="DH15" s="1">
        <v>75</v>
      </c>
      <c r="DJ15" s="1" t="s">
        <v>247</v>
      </c>
      <c r="DK15" s="1">
        <v>101</v>
      </c>
      <c r="DM15" s="1" t="s">
        <v>248</v>
      </c>
      <c r="DN15" s="1">
        <v>77</v>
      </c>
      <c r="DP15" s="1" t="s">
        <v>249</v>
      </c>
      <c r="DQ15" s="1">
        <v>19</v>
      </c>
      <c r="DS15" s="1" t="s">
        <v>250</v>
      </c>
      <c r="DU15" s="1" t="s">
        <v>251</v>
      </c>
    </row>
    <row r="16" spans="1:126">
      <c r="A16" s="1">
        <v>15</v>
      </c>
      <c r="B16" s="1" t="s">
        <v>180</v>
      </c>
      <c r="C16" s="3">
        <v>2.443E-2</v>
      </c>
      <c r="D16" s="1">
        <v>75</v>
      </c>
      <c r="G16" s="1">
        <v>14</v>
      </c>
      <c r="H16" s="3">
        <v>1.6611999999999998E-2</v>
      </c>
      <c r="I16" s="1">
        <v>51</v>
      </c>
      <c r="L16" s="4" t="s">
        <v>252</v>
      </c>
      <c r="M16" s="3">
        <v>1.3680781758957599E-2</v>
      </c>
      <c r="N16" s="1">
        <v>42</v>
      </c>
      <c r="U16" s="1">
        <v>2</v>
      </c>
      <c r="V16" s="3">
        <v>4.235E-3</v>
      </c>
      <c r="W16" s="1">
        <v>13</v>
      </c>
      <c r="Y16" s="5">
        <v>42</v>
      </c>
      <c r="Z16" s="3">
        <v>1.629E-3</v>
      </c>
      <c r="AA16" s="1">
        <v>5</v>
      </c>
      <c r="AC16" s="5">
        <v>30</v>
      </c>
      <c r="AD16" s="3">
        <v>3.2600000000000001E-4</v>
      </c>
      <c r="AE16" s="1">
        <v>1</v>
      </c>
      <c r="AK16" s="1">
        <v>3</v>
      </c>
      <c r="AL16" s="3">
        <v>1.2378E-2</v>
      </c>
      <c r="AM16" s="1">
        <v>38</v>
      </c>
      <c r="AO16" s="1">
        <v>14</v>
      </c>
      <c r="AP16" s="1" t="s">
        <v>253</v>
      </c>
      <c r="AQ16" s="3">
        <f t="shared" si="0"/>
        <v>1.9543973941368079E-3</v>
      </c>
      <c r="AR16" s="1">
        <v>6</v>
      </c>
      <c r="BB16" s="1" t="s">
        <v>254</v>
      </c>
      <c r="BC16" s="3">
        <f t="shared" si="1"/>
        <v>1.2562814070351759E-3</v>
      </c>
      <c r="BD16" s="1">
        <v>5</v>
      </c>
      <c r="BJ16" s="1" t="s">
        <v>134</v>
      </c>
      <c r="BK16" s="3">
        <f t="shared" si="2"/>
        <v>3.9087947882736158E-3</v>
      </c>
      <c r="BL16" s="1">
        <v>12</v>
      </c>
      <c r="BQ16" s="1" t="s">
        <v>93</v>
      </c>
      <c r="BR16" s="1">
        <v>77</v>
      </c>
      <c r="BT16" s="1" t="s">
        <v>255</v>
      </c>
      <c r="BU16" s="1">
        <v>64</v>
      </c>
      <c r="BW16" s="1" t="s">
        <v>208</v>
      </c>
      <c r="BX16" s="1">
        <v>27</v>
      </c>
      <c r="BZ16" s="1" t="s">
        <v>190</v>
      </c>
      <c r="CA16" s="1">
        <v>75</v>
      </c>
      <c r="CC16" s="1" t="s">
        <v>256</v>
      </c>
      <c r="CD16" s="1">
        <v>57</v>
      </c>
      <c r="CI16" s="1" t="s">
        <v>257</v>
      </c>
      <c r="CJ16" s="1">
        <v>1</v>
      </c>
      <c r="CL16" s="1" t="s">
        <v>258</v>
      </c>
      <c r="CM16" s="1">
        <v>1</v>
      </c>
      <c r="CO16" s="1" t="s">
        <v>258</v>
      </c>
      <c r="CP16" s="1">
        <v>1</v>
      </c>
      <c r="CR16" s="1" t="s">
        <v>258</v>
      </c>
      <c r="CS16" s="1">
        <v>1</v>
      </c>
      <c r="CU16" s="1" t="s">
        <v>258</v>
      </c>
      <c r="CV16" s="1">
        <v>1</v>
      </c>
      <c r="CX16" s="1" t="s">
        <v>258</v>
      </c>
      <c r="CY16" s="1">
        <v>1</v>
      </c>
      <c r="DA16" s="1" t="s">
        <v>259</v>
      </c>
      <c r="DB16" s="1">
        <v>31</v>
      </c>
      <c r="DG16" s="1" t="s">
        <v>122</v>
      </c>
      <c r="DH16" s="1">
        <v>72</v>
      </c>
      <c r="DJ16" s="1" t="s">
        <v>260</v>
      </c>
      <c r="DK16" s="1">
        <v>100</v>
      </c>
      <c r="DM16" s="1" t="s">
        <v>261</v>
      </c>
      <c r="DN16" s="1">
        <v>76</v>
      </c>
      <c r="DP16" s="1" t="s">
        <v>262</v>
      </c>
      <c r="DQ16" s="1">
        <v>13</v>
      </c>
      <c r="DR16" s="13"/>
      <c r="DS16" s="1" t="s">
        <v>263</v>
      </c>
      <c r="DU16" s="1" t="s">
        <v>264</v>
      </c>
    </row>
    <row r="17" spans="1:125">
      <c r="A17" s="1">
        <v>16</v>
      </c>
      <c r="B17" s="1" t="s">
        <v>113</v>
      </c>
      <c r="C17" s="3">
        <v>2.443E-2</v>
      </c>
      <c r="D17" s="1">
        <v>75</v>
      </c>
      <c r="G17" s="1">
        <v>16</v>
      </c>
      <c r="H17" s="3">
        <v>3.2569999999999999E-3</v>
      </c>
      <c r="I17" s="1">
        <v>10</v>
      </c>
      <c r="L17" s="4" t="s">
        <v>265</v>
      </c>
      <c r="M17" s="3">
        <v>1.1074918566775199E-2</v>
      </c>
      <c r="N17" s="1">
        <v>34</v>
      </c>
      <c r="U17" s="1">
        <v>4</v>
      </c>
      <c r="V17" s="3">
        <v>3.5829999999999998E-3</v>
      </c>
      <c r="W17" s="1">
        <v>11</v>
      </c>
      <c r="Y17" s="5">
        <v>41</v>
      </c>
      <c r="Z17" s="3">
        <v>1.629E-3</v>
      </c>
      <c r="AA17" s="1">
        <v>5</v>
      </c>
      <c r="AC17" s="5">
        <v>18</v>
      </c>
      <c r="AD17" s="3">
        <v>3.2600000000000001E-4</v>
      </c>
      <c r="AE17" s="1">
        <v>1</v>
      </c>
      <c r="AK17" s="1">
        <v>1.5</v>
      </c>
      <c r="AL17" s="3">
        <v>1.1726E-2</v>
      </c>
      <c r="AM17" s="1">
        <v>36</v>
      </c>
      <c r="AO17" s="1">
        <v>15</v>
      </c>
      <c r="AP17" s="1" t="s">
        <v>266</v>
      </c>
      <c r="AQ17" s="3">
        <f t="shared" si="0"/>
        <v>1.9543973941368079E-3</v>
      </c>
      <c r="AR17" s="1">
        <v>6</v>
      </c>
      <c r="BB17" s="1" t="s">
        <v>267</v>
      </c>
      <c r="BC17" s="3">
        <f t="shared" si="1"/>
        <v>1.0050251256281408E-3</v>
      </c>
      <c r="BD17" s="1">
        <v>4</v>
      </c>
      <c r="BJ17" s="1" t="s">
        <v>268</v>
      </c>
      <c r="BK17" s="3">
        <f t="shared" si="2"/>
        <v>3.9087947882736158E-3</v>
      </c>
      <c r="BL17" s="1">
        <v>12</v>
      </c>
      <c r="BQ17" s="1" t="s">
        <v>107</v>
      </c>
      <c r="BR17" s="1">
        <v>76</v>
      </c>
      <c r="BT17" s="1" t="s">
        <v>269</v>
      </c>
      <c r="BU17" s="1">
        <v>64</v>
      </c>
      <c r="BW17" s="1" t="s">
        <v>270</v>
      </c>
      <c r="BX17" s="1">
        <v>24</v>
      </c>
      <c r="BZ17" s="1" t="s">
        <v>205</v>
      </c>
      <c r="CA17" s="1">
        <v>71</v>
      </c>
      <c r="CC17" s="1" t="s">
        <v>271</v>
      </c>
      <c r="CD17" s="1">
        <v>57</v>
      </c>
      <c r="CI17" s="1" t="s">
        <v>272</v>
      </c>
      <c r="CJ17" s="1">
        <v>1</v>
      </c>
      <c r="CL17" s="1" t="s">
        <v>233</v>
      </c>
      <c r="CM17" s="1">
        <v>0</v>
      </c>
      <c r="CO17" s="1" t="s">
        <v>233</v>
      </c>
      <c r="CP17" s="1">
        <v>0</v>
      </c>
      <c r="CR17" s="1" t="s">
        <v>233</v>
      </c>
      <c r="CS17" s="1">
        <v>1</v>
      </c>
      <c r="CU17" s="1" t="s">
        <v>233</v>
      </c>
      <c r="CV17" s="1">
        <v>1</v>
      </c>
      <c r="CX17" s="1" t="s">
        <v>233</v>
      </c>
      <c r="CY17" s="1">
        <v>0</v>
      </c>
      <c r="DA17" s="1" t="s">
        <v>273</v>
      </c>
      <c r="DB17" s="1">
        <v>25</v>
      </c>
      <c r="DG17" s="1" t="s">
        <v>174</v>
      </c>
      <c r="DH17" s="1">
        <v>61</v>
      </c>
      <c r="DJ17" s="1" t="s">
        <v>95</v>
      </c>
      <c r="DK17" s="1">
        <v>75</v>
      </c>
      <c r="DM17" s="1" t="s">
        <v>180</v>
      </c>
      <c r="DN17" s="1">
        <v>75</v>
      </c>
      <c r="DS17" s="1" t="s">
        <v>274</v>
      </c>
      <c r="DU17" s="1" t="s">
        <v>275</v>
      </c>
    </row>
    <row r="18" spans="1:125">
      <c r="A18" s="1">
        <v>17</v>
      </c>
      <c r="B18" s="1" t="s">
        <v>276</v>
      </c>
      <c r="C18" s="3">
        <v>2.2800999999999998E-2</v>
      </c>
      <c r="D18" s="1">
        <v>70</v>
      </c>
      <c r="L18" s="4" t="s">
        <v>277</v>
      </c>
      <c r="M18" s="3">
        <v>1.0423452768729601E-2</v>
      </c>
      <c r="N18" s="1">
        <v>32</v>
      </c>
      <c r="U18" s="1">
        <v>9</v>
      </c>
      <c r="V18" s="3">
        <v>3.2569999999999999E-3</v>
      </c>
      <c r="W18" s="1">
        <v>10</v>
      </c>
      <c r="Y18" s="5">
        <v>5</v>
      </c>
      <c r="Z18" s="3">
        <v>1.3029999999999999E-3</v>
      </c>
      <c r="AA18" s="1">
        <v>4</v>
      </c>
      <c r="AK18" s="1">
        <v>5</v>
      </c>
      <c r="AL18" s="3">
        <v>1.1075E-2</v>
      </c>
      <c r="AM18" s="1">
        <v>34</v>
      </c>
      <c r="AO18" s="1">
        <v>16</v>
      </c>
      <c r="AP18" s="1" t="s">
        <v>278</v>
      </c>
      <c r="AQ18" s="3">
        <f t="shared" si="0"/>
        <v>1.6286644951140066E-3</v>
      </c>
      <c r="AR18" s="1">
        <v>5</v>
      </c>
      <c r="BB18" s="1" t="s">
        <v>279</v>
      </c>
      <c r="BC18" s="3">
        <f t="shared" si="1"/>
        <v>5.025125628140704E-4</v>
      </c>
      <c r="BD18" s="1">
        <v>2</v>
      </c>
      <c r="BJ18" s="1" t="s">
        <v>280</v>
      </c>
      <c r="BK18" s="3">
        <f t="shared" si="2"/>
        <v>3.5830618892508143E-3</v>
      </c>
      <c r="BL18" s="1">
        <v>11</v>
      </c>
      <c r="BQ18" s="1" t="s">
        <v>190</v>
      </c>
      <c r="BR18" s="1">
        <v>75</v>
      </c>
      <c r="BT18" s="1" t="s">
        <v>281</v>
      </c>
      <c r="BU18" s="1">
        <v>62</v>
      </c>
      <c r="BW18" s="1" t="s">
        <v>282</v>
      </c>
      <c r="BX18" s="1">
        <v>24</v>
      </c>
      <c r="BZ18" s="1" t="s">
        <v>232</v>
      </c>
      <c r="CA18" s="1">
        <v>70</v>
      </c>
      <c r="CC18" s="1" t="s">
        <v>188</v>
      </c>
      <c r="CD18" s="1">
        <v>39</v>
      </c>
      <c r="CI18" s="1" t="s">
        <v>283</v>
      </c>
      <c r="CJ18" s="1">
        <v>1</v>
      </c>
      <c r="CL18" s="1" t="s">
        <v>245</v>
      </c>
      <c r="CM18" s="1">
        <v>1</v>
      </c>
      <c r="CO18" s="1" t="s">
        <v>245</v>
      </c>
      <c r="CP18" s="1">
        <v>1</v>
      </c>
      <c r="CR18" s="1" t="s">
        <v>245</v>
      </c>
      <c r="CS18" s="1">
        <v>0</v>
      </c>
      <c r="CU18" s="1" t="s">
        <v>245</v>
      </c>
      <c r="CV18" s="1">
        <v>1</v>
      </c>
      <c r="CX18" s="1" t="s">
        <v>245</v>
      </c>
      <c r="CY18" s="1">
        <v>1</v>
      </c>
      <c r="DA18" s="1" t="s">
        <v>284</v>
      </c>
      <c r="DB18" s="1">
        <v>22</v>
      </c>
      <c r="DG18" s="1" t="s">
        <v>80</v>
      </c>
      <c r="DH18" s="1">
        <v>53</v>
      </c>
      <c r="DJ18" s="1" t="s">
        <v>122</v>
      </c>
      <c r="DK18" s="1">
        <v>72</v>
      </c>
      <c r="DM18" s="1" t="s">
        <v>285</v>
      </c>
      <c r="DN18" s="1">
        <v>75</v>
      </c>
      <c r="DS18" s="1" t="s">
        <v>286</v>
      </c>
      <c r="DU18" s="1" t="s">
        <v>287</v>
      </c>
    </row>
    <row r="19" spans="1:125">
      <c r="A19" s="1">
        <v>18</v>
      </c>
      <c r="B19" s="1" t="s">
        <v>288</v>
      </c>
      <c r="C19" s="3">
        <v>1.6286999999999999E-2</v>
      </c>
      <c r="D19" s="1">
        <v>50</v>
      </c>
      <c r="L19" s="4" t="s">
        <v>289</v>
      </c>
      <c r="M19" s="3">
        <v>5.5374592833876196E-3</v>
      </c>
      <c r="N19" s="1">
        <v>17</v>
      </c>
      <c r="U19" s="1">
        <v>10</v>
      </c>
      <c r="V19" s="3">
        <v>2.9320000000000001E-3</v>
      </c>
      <c r="W19" s="1">
        <v>9</v>
      </c>
      <c r="Y19" s="5">
        <v>16</v>
      </c>
      <c r="Z19" s="3">
        <v>3.2600000000000001E-4</v>
      </c>
      <c r="AA19" s="1">
        <v>1</v>
      </c>
      <c r="AK19" s="1">
        <v>1.8</v>
      </c>
      <c r="AL19" s="3">
        <v>7.4920000000000004E-3</v>
      </c>
      <c r="AM19" s="1">
        <v>23</v>
      </c>
      <c r="AO19" s="1">
        <v>17</v>
      </c>
      <c r="AP19" s="1" t="s">
        <v>290</v>
      </c>
      <c r="AQ19" s="3">
        <f t="shared" si="0"/>
        <v>1.3029315960912053E-3</v>
      </c>
      <c r="AR19" s="1">
        <v>4</v>
      </c>
      <c r="BB19" s="1" t="s">
        <v>266</v>
      </c>
      <c r="BC19" s="3">
        <f t="shared" si="1"/>
        <v>5.025125628140704E-4</v>
      </c>
      <c r="BD19" s="1">
        <v>2</v>
      </c>
      <c r="BJ19" s="1" t="s">
        <v>201</v>
      </c>
      <c r="BK19" s="3">
        <f t="shared" si="2"/>
        <v>2.6058631921824105E-3</v>
      </c>
      <c r="BL19" s="1">
        <v>8</v>
      </c>
      <c r="BQ19" s="1" t="s">
        <v>162</v>
      </c>
      <c r="BR19" s="1">
        <v>71</v>
      </c>
      <c r="BT19" s="1" t="s">
        <v>291</v>
      </c>
      <c r="BU19" s="1">
        <v>52</v>
      </c>
      <c r="BW19" s="1" t="s">
        <v>292</v>
      </c>
      <c r="BX19" s="1">
        <v>24</v>
      </c>
      <c r="BZ19" s="1" t="s">
        <v>219</v>
      </c>
      <c r="CA19" s="1">
        <v>70</v>
      </c>
      <c r="CC19" s="1" t="s">
        <v>293</v>
      </c>
      <c r="CD19" s="1">
        <v>36</v>
      </c>
      <c r="CI19" s="1" t="s">
        <v>294</v>
      </c>
      <c r="CJ19" s="1">
        <v>1</v>
      </c>
      <c r="CL19" s="1" t="s">
        <v>257</v>
      </c>
      <c r="CM19" s="1">
        <v>1</v>
      </c>
      <c r="CO19" s="1" t="s">
        <v>257</v>
      </c>
      <c r="CP19" s="1">
        <v>1</v>
      </c>
      <c r="CR19" s="1" t="s">
        <v>257</v>
      </c>
      <c r="CS19" s="1">
        <v>1</v>
      </c>
      <c r="CU19" s="1" t="s">
        <v>257</v>
      </c>
      <c r="CV19" s="1">
        <v>1</v>
      </c>
      <c r="CX19" s="1" t="s">
        <v>257</v>
      </c>
      <c r="CY19" s="1">
        <v>1</v>
      </c>
      <c r="DA19" s="1" t="s">
        <v>295</v>
      </c>
      <c r="DB19" s="1">
        <v>16</v>
      </c>
      <c r="DG19" s="1" t="s">
        <v>151</v>
      </c>
      <c r="DH19" s="1">
        <v>42</v>
      </c>
      <c r="DJ19" s="1" t="s">
        <v>296</v>
      </c>
      <c r="DK19" s="1">
        <v>67</v>
      </c>
      <c r="DM19" s="1" t="s">
        <v>297</v>
      </c>
      <c r="DN19" s="1">
        <v>64</v>
      </c>
      <c r="DS19" s="1" t="s">
        <v>298</v>
      </c>
      <c r="DU19" s="1" t="s">
        <v>299</v>
      </c>
    </row>
    <row r="20" spans="1:125">
      <c r="A20" s="1">
        <v>19</v>
      </c>
      <c r="B20" s="1" t="s">
        <v>300</v>
      </c>
      <c r="C20" s="3">
        <v>1.5635E-2</v>
      </c>
      <c r="D20" s="1">
        <v>48</v>
      </c>
      <c r="L20" s="4" t="s">
        <v>301</v>
      </c>
      <c r="M20" s="3">
        <v>4.5602605863192102E-3</v>
      </c>
      <c r="N20" s="1">
        <v>14</v>
      </c>
      <c r="U20" s="1">
        <v>4.3</v>
      </c>
      <c r="V20" s="3">
        <v>2.6059999999999998E-3</v>
      </c>
      <c r="W20" s="1">
        <v>8</v>
      </c>
      <c r="Y20" s="5">
        <v>13</v>
      </c>
      <c r="Z20" s="3">
        <v>3.2600000000000001E-4</v>
      </c>
      <c r="AA20" s="1">
        <v>1</v>
      </c>
      <c r="AK20" s="1">
        <v>0.6</v>
      </c>
      <c r="AL20" s="3">
        <v>7.1659999999999996E-3</v>
      </c>
      <c r="AM20" s="1">
        <v>22</v>
      </c>
      <c r="AO20" s="1">
        <v>18</v>
      </c>
      <c r="AP20" s="1" t="s">
        <v>302</v>
      </c>
      <c r="AQ20" s="3">
        <f t="shared" si="0"/>
        <v>6.5146579804560263E-4</v>
      </c>
      <c r="AR20" s="1">
        <v>2</v>
      </c>
      <c r="BB20" s="1" t="s">
        <v>303</v>
      </c>
      <c r="BC20" s="3">
        <f t="shared" si="1"/>
        <v>2.512562814070352E-4</v>
      </c>
      <c r="BD20" s="1">
        <v>1</v>
      </c>
      <c r="BJ20" s="1" t="s">
        <v>304</v>
      </c>
      <c r="BK20" s="3">
        <f t="shared" si="2"/>
        <v>2.6058631921824105E-3</v>
      </c>
      <c r="BL20" s="1">
        <v>8</v>
      </c>
      <c r="BQ20" s="1" t="s">
        <v>174</v>
      </c>
      <c r="BR20" s="1">
        <v>71</v>
      </c>
      <c r="BT20" s="1" t="s">
        <v>305</v>
      </c>
      <c r="BU20" s="1">
        <v>52</v>
      </c>
      <c r="BW20" s="1" t="s">
        <v>306</v>
      </c>
      <c r="BX20" s="1">
        <v>18</v>
      </c>
      <c r="BZ20" s="1" t="s">
        <v>206</v>
      </c>
      <c r="CA20" s="1">
        <v>60</v>
      </c>
      <c r="CC20" s="1" t="s">
        <v>307</v>
      </c>
      <c r="CD20" s="1">
        <v>34</v>
      </c>
      <c r="CI20" s="1" t="s">
        <v>308</v>
      </c>
      <c r="CJ20" s="1">
        <v>1</v>
      </c>
      <c r="CL20" s="1" t="s">
        <v>272</v>
      </c>
      <c r="CM20" s="1">
        <v>1</v>
      </c>
      <c r="CO20" s="1" t="s">
        <v>272</v>
      </c>
      <c r="CP20" s="1">
        <v>1</v>
      </c>
      <c r="CR20" s="1" t="s">
        <v>272</v>
      </c>
      <c r="CS20" s="1">
        <v>1</v>
      </c>
      <c r="CU20" s="1" t="s">
        <v>272</v>
      </c>
      <c r="CV20" s="1">
        <v>1</v>
      </c>
      <c r="CX20" s="1" t="s">
        <v>272</v>
      </c>
      <c r="CY20" s="1">
        <v>1</v>
      </c>
      <c r="DA20" s="1" t="s">
        <v>309</v>
      </c>
      <c r="DB20" s="1">
        <v>14</v>
      </c>
      <c r="DG20" s="1" t="s">
        <v>61</v>
      </c>
      <c r="DH20" s="1">
        <v>41</v>
      </c>
      <c r="DJ20" s="1" t="s">
        <v>80</v>
      </c>
      <c r="DK20" s="1">
        <v>53</v>
      </c>
      <c r="DM20" s="1" t="s">
        <v>310</v>
      </c>
      <c r="DN20" s="1">
        <v>50</v>
      </c>
      <c r="DS20" s="1" t="s">
        <v>311</v>
      </c>
      <c r="DU20" s="1" t="s">
        <v>312</v>
      </c>
    </row>
    <row r="21" spans="1:125">
      <c r="A21" s="1">
        <v>20</v>
      </c>
      <c r="B21" s="1" t="s">
        <v>313</v>
      </c>
      <c r="C21" s="3">
        <v>1.4331999999999999E-2</v>
      </c>
      <c r="D21" s="1">
        <v>44</v>
      </c>
      <c r="L21" s="4" t="s">
        <v>314</v>
      </c>
      <c r="M21" s="3">
        <v>3.9087947882736097E-3</v>
      </c>
      <c r="N21" s="1">
        <v>12</v>
      </c>
      <c r="U21" s="1">
        <v>5.2</v>
      </c>
      <c r="V21" s="3">
        <v>1.629E-3</v>
      </c>
      <c r="W21" s="1">
        <v>5</v>
      </c>
      <c r="AK21" s="1">
        <v>0.15</v>
      </c>
      <c r="AL21" s="3">
        <v>6.515E-3</v>
      </c>
      <c r="AM21" s="1">
        <v>20</v>
      </c>
      <c r="AO21" s="1">
        <v>19</v>
      </c>
      <c r="AP21" s="1" t="s">
        <v>315</v>
      </c>
      <c r="AQ21" s="3">
        <f t="shared" si="0"/>
        <v>6.5146579804560263E-4</v>
      </c>
      <c r="AR21" s="1">
        <v>2</v>
      </c>
      <c r="BB21" s="1" t="s">
        <v>316</v>
      </c>
      <c r="BC21" s="3">
        <f t="shared" si="1"/>
        <v>2.512562814070352E-4</v>
      </c>
      <c r="BD21" s="1">
        <v>1</v>
      </c>
      <c r="BJ21" s="1" t="s">
        <v>186</v>
      </c>
      <c r="BK21" s="3">
        <f t="shared" si="2"/>
        <v>2.280130293159609E-3</v>
      </c>
      <c r="BL21" s="1">
        <v>7</v>
      </c>
      <c r="BQ21" s="1" t="s">
        <v>151</v>
      </c>
      <c r="BR21" s="1">
        <v>71</v>
      </c>
      <c r="BT21" s="1" t="s">
        <v>317</v>
      </c>
      <c r="BU21" s="1">
        <v>49</v>
      </c>
      <c r="BW21" s="1" t="s">
        <v>163</v>
      </c>
      <c r="BX21" s="1">
        <v>18</v>
      </c>
      <c r="BZ21" s="1" t="s">
        <v>269</v>
      </c>
      <c r="CA21" s="1">
        <v>60</v>
      </c>
      <c r="CC21" s="1" t="s">
        <v>318</v>
      </c>
      <c r="CD21" s="1">
        <v>33</v>
      </c>
      <c r="CI21" s="1" t="s">
        <v>319</v>
      </c>
      <c r="CJ21" s="1">
        <v>1</v>
      </c>
      <c r="CL21" s="1" t="s">
        <v>283</v>
      </c>
      <c r="CM21" s="1">
        <v>1</v>
      </c>
      <c r="CO21" s="1" t="s">
        <v>283</v>
      </c>
      <c r="CP21" s="1">
        <v>1</v>
      </c>
      <c r="CR21" s="1" t="s">
        <v>283</v>
      </c>
      <c r="CS21" s="1">
        <v>0</v>
      </c>
      <c r="CU21" s="1" t="s">
        <v>283</v>
      </c>
      <c r="CV21" s="1">
        <v>0</v>
      </c>
      <c r="CX21" s="1" t="s">
        <v>283</v>
      </c>
      <c r="CY21" s="1">
        <v>1</v>
      </c>
      <c r="DA21" s="1" t="s">
        <v>320</v>
      </c>
      <c r="DB21" s="1">
        <v>14</v>
      </c>
      <c r="DG21" s="1" t="s">
        <v>321</v>
      </c>
      <c r="DH21" s="1">
        <v>32</v>
      </c>
      <c r="DJ21" s="1" t="s">
        <v>322</v>
      </c>
      <c r="DK21" s="1">
        <v>42</v>
      </c>
      <c r="DM21" s="1" t="s">
        <v>323</v>
      </c>
      <c r="DN21" s="1">
        <v>44</v>
      </c>
      <c r="DS21" s="1" t="s">
        <v>324</v>
      </c>
      <c r="DU21" s="1" t="s">
        <v>325</v>
      </c>
    </row>
    <row r="22" spans="1:125">
      <c r="A22" s="1">
        <v>21</v>
      </c>
      <c r="B22" s="1" t="s">
        <v>326</v>
      </c>
      <c r="C22" s="3">
        <v>1.3355000000000001E-2</v>
      </c>
      <c r="D22" s="1">
        <v>41</v>
      </c>
      <c r="L22" s="4" t="s">
        <v>327</v>
      </c>
      <c r="M22" s="3">
        <v>3.5830618892508099E-3</v>
      </c>
      <c r="N22" s="1">
        <v>11</v>
      </c>
      <c r="U22" s="1">
        <v>5.6</v>
      </c>
      <c r="V22" s="3">
        <v>1.3029999999999999E-3</v>
      </c>
      <c r="W22" s="1">
        <v>4</v>
      </c>
      <c r="AK22" s="1">
        <v>0.8</v>
      </c>
      <c r="AL22" s="3">
        <v>5.5370000000000003E-3</v>
      </c>
      <c r="AM22" s="1">
        <v>17</v>
      </c>
      <c r="AO22" s="1">
        <v>20</v>
      </c>
      <c r="AP22" s="1" t="s">
        <v>328</v>
      </c>
      <c r="AQ22" s="3">
        <f t="shared" si="0"/>
        <v>6.5146579804560263E-4</v>
      </c>
      <c r="AR22" s="1">
        <v>2</v>
      </c>
      <c r="BB22" s="1" t="s">
        <v>329</v>
      </c>
      <c r="BC22" s="3">
        <f t="shared" si="1"/>
        <v>2.512562814070352E-4</v>
      </c>
      <c r="BD22" s="1">
        <v>1</v>
      </c>
      <c r="BJ22" s="1" t="s">
        <v>216</v>
      </c>
      <c r="BK22" s="3">
        <f t="shared" si="2"/>
        <v>2.280130293159609E-3</v>
      </c>
      <c r="BL22" s="1">
        <v>7</v>
      </c>
      <c r="BQ22" s="1" t="s">
        <v>122</v>
      </c>
      <c r="BR22" s="1">
        <v>71</v>
      </c>
      <c r="BT22" s="1" t="s">
        <v>330</v>
      </c>
      <c r="BU22" s="1">
        <v>49</v>
      </c>
      <c r="BW22" s="1" t="s">
        <v>331</v>
      </c>
      <c r="BX22" s="1">
        <v>17</v>
      </c>
      <c r="BZ22" s="1" t="s">
        <v>271</v>
      </c>
      <c r="CA22" s="1">
        <v>59</v>
      </c>
      <c r="CC22" s="1" t="s">
        <v>332</v>
      </c>
      <c r="CD22" s="1">
        <v>29</v>
      </c>
      <c r="CI22" s="1" t="s">
        <v>333</v>
      </c>
      <c r="CJ22" s="1">
        <v>1</v>
      </c>
      <c r="CL22" s="1" t="s">
        <v>294</v>
      </c>
      <c r="CM22" s="1">
        <v>1</v>
      </c>
      <c r="CO22" s="1" t="s">
        <v>294</v>
      </c>
      <c r="CP22" s="1">
        <v>1</v>
      </c>
      <c r="CR22" s="1" t="s">
        <v>294</v>
      </c>
      <c r="CS22" s="1">
        <v>1</v>
      </c>
      <c r="CU22" s="1" t="s">
        <v>294</v>
      </c>
      <c r="CV22" s="1">
        <v>0</v>
      </c>
      <c r="CX22" s="1" t="s">
        <v>294</v>
      </c>
      <c r="CY22" s="1">
        <v>1</v>
      </c>
      <c r="DA22" s="1" t="s">
        <v>334</v>
      </c>
      <c r="DB22" s="1">
        <v>14</v>
      </c>
      <c r="DG22" s="1" t="s">
        <v>335</v>
      </c>
      <c r="DH22" s="1">
        <v>28</v>
      </c>
      <c r="DJ22" s="1" t="s">
        <v>61</v>
      </c>
      <c r="DK22" s="1">
        <v>41</v>
      </c>
      <c r="DM22" s="1" t="s">
        <v>336</v>
      </c>
      <c r="DN22" s="1">
        <v>33</v>
      </c>
      <c r="DS22" s="1" t="s">
        <v>337</v>
      </c>
      <c r="DU22" s="1" t="s">
        <v>338</v>
      </c>
    </row>
    <row r="23" spans="1:125">
      <c r="A23" s="1">
        <v>22</v>
      </c>
      <c r="B23" s="1" t="s">
        <v>339</v>
      </c>
      <c r="C23" s="3">
        <v>1.1075E-2</v>
      </c>
      <c r="D23" s="1">
        <v>34</v>
      </c>
      <c r="L23" s="4" t="s">
        <v>340</v>
      </c>
      <c r="M23" s="3">
        <v>3.2573289902280101E-3</v>
      </c>
      <c r="N23" s="1">
        <v>10</v>
      </c>
      <c r="U23" s="1">
        <v>7.8</v>
      </c>
      <c r="V23" s="3">
        <v>1.3029999999999999E-3</v>
      </c>
      <c r="W23" s="1">
        <v>4</v>
      </c>
      <c r="AK23" s="1">
        <v>5.0000000000000001E-3</v>
      </c>
      <c r="AL23" s="3">
        <v>4.8859999999999997E-3</v>
      </c>
      <c r="AM23" s="1">
        <v>15</v>
      </c>
      <c r="AO23" s="1">
        <v>21</v>
      </c>
      <c r="AP23" s="1" t="s">
        <v>341</v>
      </c>
      <c r="AQ23" s="3">
        <f t="shared" si="0"/>
        <v>6.5146579804560263E-4</v>
      </c>
      <c r="AR23" s="1">
        <v>2</v>
      </c>
      <c r="BB23" s="1" t="s">
        <v>342</v>
      </c>
      <c r="BC23" s="3">
        <f t="shared" si="1"/>
        <v>2.512562814070352E-4</v>
      </c>
      <c r="BD23" s="1">
        <v>1</v>
      </c>
      <c r="BJ23" s="1" t="s">
        <v>242</v>
      </c>
      <c r="BK23" s="3">
        <f t="shared" si="2"/>
        <v>1.9543973941368079E-3</v>
      </c>
      <c r="BL23" s="1">
        <v>6</v>
      </c>
      <c r="BQ23" s="1" t="s">
        <v>136</v>
      </c>
      <c r="BR23" s="1">
        <v>71</v>
      </c>
      <c r="BT23" s="1" t="s">
        <v>343</v>
      </c>
      <c r="BU23" s="1">
        <v>49</v>
      </c>
      <c r="BW23" s="1" t="s">
        <v>344</v>
      </c>
      <c r="BX23" s="1">
        <v>16</v>
      </c>
      <c r="BZ23" s="1" t="s">
        <v>256</v>
      </c>
      <c r="CA23" s="1">
        <v>57</v>
      </c>
      <c r="CC23" s="1" t="s">
        <v>345</v>
      </c>
      <c r="CD23" s="1">
        <v>29</v>
      </c>
      <c r="CI23" s="1" t="s">
        <v>346</v>
      </c>
      <c r="CJ23" s="1">
        <v>1</v>
      </c>
      <c r="CL23" s="1" t="s">
        <v>308</v>
      </c>
      <c r="CM23" s="1">
        <v>1</v>
      </c>
      <c r="CO23" s="1" t="s">
        <v>308</v>
      </c>
      <c r="CP23" s="1">
        <v>1</v>
      </c>
      <c r="CR23" s="1" t="s">
        <v>308</v>
      </c>
      <c r="CS23" s="1">
        <v>1</v>
      </c>
      <c r="CU23" s="1" t="s">
        <v>308</v>
      </c>
      <c r="CV23" s="1">
        <v>1</v>
      </c>
      <c r="CX23" s="1" t="s">
        <v>308</v>
      </c>
      <c r="CY23" s="1">
        <v>1</v>
      </c>
      <c r="DA23" s="1" t="s">
        <v>347</v>
      </c>
      <c r="DB23" s="1">
        <v>14</v>
      </c>
      <c r="DG23" s="1" t="s">
        <v>273</v>
      </c>
      <c r="DH23" s="1">
        <v>25</v>
      </c>
      <c r="DJ23" s="1" t="s">
        <v>348</v>
      </c>
      <c r="DK23" s="1">
        <v>38</v>
      </c>
      <c r="DM23" s="1" t="s">
        <v>349</v>
      </c>
      <c r="DN23" s="1">
        <v>32</v>
      </c>
      <c r="DS23" s="1" t="s">
        <v>350</v>
      </c>
      <c r="DU23" s="1" t="s">
        <v>351</v>
      </c>
    </row>
    <row r="24" spans="1:125">
      <c r="A24" s="1">
        <v>23</v>
      </c>
      <c r="B24" s="1" t="s">
        <v>352</v>
      </c>
      <c r="C24" s="3">
        <v>1.0749E-2</v>
      </c>
      <c r="D24" s="1">
        <v>33</v>
      </c>
      <c r="L24" s="4" t="s">
        <v>353</v>
      </c>
      <c r="M24" s="3">
        <v>2.9315960912052099E-3</v>
      </c>
      <c r="N24" s="1">
        <v>9</v>
      </c>
      <c r="U24" s="1">
        <v>2.79</v>
      </c>
      <c r="V24" s="3">
        <v>6.5099999999999999E-4</v>
      </c>
      <c r="W24" s="1">
        <v>2</v>
      </c>
      <c r="AK24" s="1">
        <v>2.5</v>
      </c>
      <c r="AL24" s="3">
        <v>3.5829999999999998E-3</v>
      </c>
      <c r="AM24" s="1">
        <v>11</v>
      </c>
      <c r="AO24" s="1">
        <v>22</v>
      </c>
      <c r="AP24" s="1" t="s">
        <v>279</v>
      </c>
      <c r="AQ24" s="3">
        <f t="shared" si="0"/>
        <v>6.5146579804560263E-4</v>
      </c>
      <c r="AR24" s="1">
        <v>2</v>
      </c>
      <c r="BB24" s="1" t="s">
        <v>354</v>
      </c>
      <c r="BC24" s="3">
        <f t="shared" si="1"/>
        <v>2.512562814070352E-4</v>
      </c>
      <c r="BD24" s="1">
        <v>1</v>
      </c>
      <c r="BJ24" s="1" t="s">
        <v>254</v>
      </c>
      <c r="BK24" s="3">
        <f t="shared" si="2"/>
        <v>1.6286644951140066E-3</v>
      </c>
      <c r="BL24" s="1">
        <v>5</v>
      </c>
      <c r="BQ24" s="1" t="s">
        <v>205</v>
      </c>
      <c r="BR24" s="1">
        <v>71</v>
      </c>
      <c r="BT24" s="1" t="s">
        <v>355</v>
      </c>
      <c r="BU24" s="1">
        <v>45</v>
      </c>
      <c r="BW24" s="1" t="s">
        <v>356</v>
      </c>
      <c r="BX24" s="1">
        <v>15</v>
      </c>
      <c r="BZ24" s="1" t="s">
        <v>188</v>
      </c>
      <c r="CA24" s="1">
        <v>39</v>
      </c>
      <c r="CC24" s="1" t="s">
        <v>357</v>
      </c>
      <c r="CD24" s="1">
        <v>27</v>
      </c>
      <c r="CI24" s="1" t="s">
        <v>282</v>
      </c>
      <c r="CJ24" s="1">
        <v>1</v>
      </c>
      <c r="CL24" s="1" t="s">
        <v>358</v>
      </c>
      <c r="CM24" s="1">
        <v>0</v>
      </c>
      <c r="CO24" s="1" t="s">
        <v>358</v>
      </c>
      <c r="CP24" s="1">
        <v>0</v>
      </c>
      <c r="CR24" s="1" t="s">
        <v>358</v>
      </c>
      <c r="CS24" s="1">
        <v>1</v>
      </c>
      <c r="CU24" s="1" t="s">
        <v>358</v>
      </c>
      <c r="CV24" s="1">
        <v>1</v>
      </c>
      <c r="CX24" s="1" t="s">
        <v>358</v>
      </c>
      <c r="CY24" s="1">
        <v>1</v>
      </c>
      <c r="DA24" s="1" t="s">
        <v>359</v>
      </c>
      <c r="DB24" s="1">
        <v>10</v>
      </c>
      <c r="DG24" s="1" t="s">
        <v>270</v>
      </c>
      <c r="DH24" s="1">
        <v>24</v>
      </c>
      <c r="DJ24" s="1" t="s">
        <v>174</v>
      </c>
      <c r="DK24" s="1">
        <v>33</v>
      </c>
      <c r="DM24" s="1" t="s">
        <v>226</v>
      </c>
      <c r="DN24" s="1">
        <v>31</v>
      </c>
      <c r="DS24" s="1" t="s">
        <v>360</v>
      </c>
      <c r="DU24" s="1" t="s">
        <v>361</v>
      </c>
    </row>
    <row r="25" spans="1:125">
      <c r="A25" s="1">
        <v>24</v>
      </c>
      <c r="B25" s="1" t="s">
        <v>362</v>
      </c>
      <c r="C25" s="3">
        <v>1.0423E-2</v>
      </c>
      <c r="D25" s="1">
        <v>32</v>
      </c>
      <c r="L25" s="4">
        <v>672</v>
      </c>
      <c r="M25" s="3">
        <v>2.6058631921824101E-3</v>
      </c>
      <c r="N25" s="1">
        <v>8</v>
      </c>
      <c r="U25" s="1">
        <v>10.3</v>
      </c>
      <c r="V25" s="3">
        <v>6.5099999999999999E-4</v>
      </c>
      <c r="W25" s="1">
        <v>2</v>
      </c>
      <c r="AK25" s="1">
        <v>0.45</v>
      </c>
      <c r="AL25" s="3">
        <v>3.5829999999999998E-3</v>
      </c>
      <c r="AM25" s="1">
        <v>11</v>
      </c>
      <c r="AO25" s="1">
        <v>23</v>
      </c>
      <c r="AP25" s="1" t="s">
        <v>363</v>
      </c>
      <c r="AQ25" s="3">
        <f t="shared" si="0"/>
        <v>6.5146579804560263E-4</v>
      </c>
      <c r="AR25" s="1">
        <v>2</v>
      </c>
      <c r="BC25" s="3"/>
      <c r="BJ25" s="1" t="s">
        <v>267</v>
      </c>
      <c r="BK25" s="3">
        <f t="shared" si="2"/>
        <v>1.3029315960912053E-3</v>
      </c>
      <c r="BL25" s="1">
        <v>4</v>
      </c>
      <c r="BQ25" s="1" t="s">
        <v>204</v>
      </c>
      <c r="BR25" s="1">
        <v>70</v>
      </c>
      <c r="BT25" s="1" t="s">
        <v>364</v>
      </c>
      <c r="BU25" s="1">
        <v>45</v>
      </c>
      <c r="BW25" s="1" t="s">
        <v>80</v>
      </c>
      <c r="BX25" s="1">
        <v>11</v>
      </c>
      <c r="BZ25" s="1" t="s">
        <v>293</v>
      </c>
      <c r="CA25" s="1">
        <v>36</v>
      </c>
      <c r="CC25" s="1" t="s">
        <v>138</v>
      </c>
      <c r="CD25" s="1">
        <v>26</v>
      </c>
      <c r="CI25" s="1" t="s">
        <v>365</v>
      </c>
      <c r="CJ25" s="1">
        <v>1</v>
      </c>
      <c r="CL25" s="1" t="s">
        <v>366</v>
      </c>
      <c r="CM25" s="1">
        <v>1</v>
      </c>
      <c r="CO25" s="1" t="s">
        <v>366</v>
      </c>
      <c r="CP25" s="1">
        <v>1</v>
      </c>
      <c r="CR25" s="1" t="s">
        <v>366</v>
      </c>
      <c r="CS25" s="1">
        <v>1</v>
      </c>
      <c r="CU25" s="1" t="s">
        <v>366</v>
      </c>
      <c r="CV25" s="1">
        <v>1</v>
      </c>
      <c r="CX25" s="1" t="s">
        <v>366</v>
      </c>
      <c r="CY25" s="1">
        <v>0</v>
      </c>
      <c r="DA25" s="1" t="s">
        <v>367</v>
      </c>
      <c r="DB25" s="1">
        <v>8</v>
      </c>
      <c r="DG25" s="1" t="s">
        <v>368</v>
      </c>
      <c r="DH25" s="1">
        <v>22</v>
      </c>
      <c r="DJ25" s="1" t="s">
        <v>321</v>
      </c>
      <c r="DK25" s="1">
        <v>32</v>
      </c>
      <c r="DM25" s="1" t="s">
        <v>369</v>
      </c>
      <c r="DN25" s="1">
        <v>29</v>
      </c>
      <c r="DU25" s="1" t="s">
        <v>370</v>
      </c>
    </row>
    <row r="26" spans="1:125">
      <c r="A26" s="1">
        <v>25</v>
      </c>
      <c r="B26" s="1" t="s">
        <v>371</v>
      </c>
      <c r="C26" s="3">
        <v>1.0097999999999999E-2</v>
      </c>
      <c r="D26" s="1">
        <v>31</v>
      </c>
      <c r="L26" s="4" t="s">
        <v>372</v>
      </c>
      <c r="M26" s="3">
        <v>2.6058631921824101E-3</v>
      </c>
      <c r="N26" s="1">
        <v>8</v>
      </c>
      <c r="U26" s="1">
        <v>9.6</v>
      </c>
      <c r="V26" s="3">
        <v>6.5099999999999999E-4</v>
      </c>
      <c r="W26" s="1">
        <v>2</v>
      </c>
      <c r="AK26" s="1">
        <v>1.6</v>
      </c>
      <c r="AL26" s="3">
        <v>3.2569999999999999E-3</v>
      </c>
      <c r="AM26" s="1">
        <v>10</v>
      </c>
      <c r="BC26" s="3"/>
      <c r="BJ26" s="1" t="s">
        <v>373</v>
      </c>
      <c r="BK26" s="3">
        <f t="shared" si="2"/>
        <v>9.7719869706840395E-4</v>
      </c>
      <c r="BL26" s="1">
        <v>3</v>
      </c>
      <c r="BQ26" s="1" t="s">
        <v>232</v>
      </c>
      <c r="BR26" s="1">
        <v>70</v>
      </c>
      <c r="BT26" s="1" t="s">
        <v>374</v>
      </c>
      <c r="BU26" s="1">
        <v>44</v>
      </c>
      <c r="BW26" s="1" t="s">
        <v>375</v>
      </c>
      <c r="BX26" s="1">
        <v>10</v>
      </c>
      <c r="BZ26" s="1" t="s">
        <v>376</v>
      </c>
      <c r="CA26" s="1">
        <v>34</v>
      </c>
      <c r="CC26" s="1" t="s">
        <v>377</v>
      </c>
      <c r="CD26" s="1">
        <v>26</v>
      </c>
      <c r="CI26" s="1" t="s">
        <v>378</v>
      </c>
      <c r="CJ26" s="1">
        <v>1</v>
      </c>
      <c r="CL26" s="1" t="s">
        <v>379</v>
      </c>
      <c r="CM26" s="1">
        <v>0</v>
      </c>
      <c r="CO26" s="1" t="s">
        <v>379</v>
      </c>
      <c r="CP26" s="1">
        <v>0</v>
      </c>
      <c r="CR26" s="1" t="s">
        <v>379</v>
      </c>
      <c r="CS26" s="1">
        <v>0</v>
      </c>
      <c r="CU26" s="1" t="s">
        <v>379</v>
      </c>
      <c r="CV26" s="1">
        <v>0</v>
      </c>
      <c r="CX26" s="1" t="s">
        <v>379</v>
      </c>
      <c r="CY26" s="1">
        <v>0</v>
      </c>
      <c r="DA26" s="1" t="s">
        <v>380</v>
      </c>
      <c r="DB26" s="1">
        <v>8</v>
      </c>
      <c r="DG26" s="1" t="s">
        <v>381</v>
      </c>
      <c r="DH26" s="1">
        <v>4</v>
      </c>
      <c r="DJ26" s="1" t="s">
        <v>335</v>
      </c>
      <c r="DK26" s="1">
        <v>28</v>
      </c>
      <c r="DM26" s="1" t="s">
        <v>223</v>
      </c>
      <c r="DN26" s="1">
        <v>28</v>
      </c>
      <c r="DU26" s="1" t="s">
        <v>382</v>
      </c>
    </row>
    <row r="27" spans="1:125">
      <c r="A27" s="1">
        <v>26</v>
      </c>
      <c r="B27" s="1" t="s">
        <v>383</v>
      </c>
      <c r="C27" s="3">
        <v>9.4459999999999995E-3</v>
      </c>
      <c r="D27" s="1">
        <v>29</v>
      </c>
      <c r="L27" s="4">
        <v>682</v>
      </c>
      <c r="M27" s="3">
        <v>2.6058631921824101E-3</v>
      </c>
      <c r="N27" s="1">
        <v>8</v>
      </c>
      <c r="U27" s="1">
        <v>7.3</v>
      </c>
      <c r="V27" s="3">
        <v>6.5099999999999999E-4</v>
      </c>
      <c r="W27" s="1">
        <v>2</v>
      </c>
      <c r="AK27" s="1">
        <v>0.75</v>
      </c>
      <c r="AL27" s="3">
        <v>2.9320000000000001E-3</v>
      </c>
      <c r="AM27" s="1">
        <v>9</v>
      </c>
      <c r="BJ27" s="1" t="s">
        <v>384</v>
      </c>
      <c r="BK27" s="3">
        <f t="shared" si="2"/>
        <v>9.7719869706840395E-4</v>
      </c>
      <c r="BL27" s="1">
        <v>3</v>
      </c>
      <c r="BQ27" s="1" t="s">
        <v>218</v>
      </c>
      <c r="BR27" s="1">
        <v>68</v>
      </c>
      <c r="BT27" s="1" t="s">
        <v>385</v>
      </c>
      <c r="BU27" s="1">
        <v>44</v>
      </c>
      <c r="BW27" s="1" t="s">
        <v>386</v>
      </c>
      <c r="BX27" s="1">
        <v>10</v>
      </c>
      <c r="BZ27" s="1" t="s">
        <v>307</v>
      </c>
      <c r="CA27" s="1">
        <v>34</v>
      </c>
      <c r="CC27" s="1" t="s">
        <v>294</v>
      </c>
      <c r="CD27" s="1">
        <v>24</v>
      </c>
      <c r="CI27" s="1" t="s">
        <v>387</v>
      </c>
      <c r="CJ27" s="1">
        <v>1</v>
      </c>
      <c r="CL27" s="1" t="s">
        <v>388</v>
      </c>
      <c r="CM27" s="1">
        <v>0</v>
      </c>
      <c r="CO27" s="1" t="s">
        <v>388</v>
      </c>
      <c r="CP27" s="1">
        <v>0</v>
      </c>
      <c r="CR27" s="1" t="s">
        <v>388</v>
      </c>
      <c r="CS27" s="1">
        <v>0</v>
      </c>
      <c r="CU27" s="1" t="s">
        <v>388</v>
      </c>
      <c r="CV27" s="1">
        <v>0</v>
      </c>
      <c r="CX27" s="1" t="s">
        <v>388</v>
      </c>
      <c r="CY27" s="1">
        <v>0</v>
      </c>
      <c r="DA27" s="1" t="s">
        <v>389</v>
      </c>
      <c r="DB27" s="1">
        <v>8</v>
      </c>
      <c r="DG27" s="1" t="s">
        <v>162</v>
      </c>
      <c r="DH27" s="1">
        <v>2</v>
      </c>
      <c r="DJ27" s="1" t="s">
        <v>390</v>
      </c>
      <c r="DK27" s="1">
        <v>28</v>
      </c>
      <c r="DM27" s="1" t="s">
        <v>391</v>
      </c>
      <c r="DN27" s="1">
        <v>19</v>
      </c>
      <c r="DU27" s="1" t="s">
        <v>392</v>
      </c>
    </row>
    <row r="28" spans="1:125">
      <c r="A28" s="1">
        <v>27</v>
      </c>
      <c r="B28" s="1" t="s">
        <v>223</v>
      </c>
      <c r="C28" s="3">
        <v>9.1210000000000006E-3</v>
      </c>
      <c r="D28" s="1">
        <v>28</v>
      </c>
      <c r="L28" s="4" t="s">
        <v>393</v>
      </c>
      <c r="M28" s="3">
        <v>2.6058631921824101E-3</v>
      </c>
      <c r="N28" s="1">
        <v>8</v>
      </c>
      <c r="U28" s="1">
        <v>4.08</v>
      </c>
      <c r="V28" s="3">
        <v>6.5099999999999999E-4</v>
      </c>
      <c r="W28" s="1">
        <v>2</v>
      </c>
      <c r="AK28" s="1">
        <v>1.4999999999999999E-2</v>
      </c>
      <c r="AL28" s="3">
        <v>2.6059999999999998E-3</v>
      </c>
      <c r="AM28" s="1">
        <v>8</v>
      </c>
      <c r="BJ28" s="1" t="s">
        <v>394</v>
      </c>
      <c r="BK28" s="3">
        <f t="shared" si="2"/>
        <v>6.5146579804560263E-4</v>
      </c>
      <c r="BL28" s="1">
        <v>2</v>
      </c>
      <c r="BQ28" s="1" t="s">
        <v>206</v>
      </c>
      <c r="BR28" s="1">
        <v>60</v>
      </c>
      <c r="BT28" s="1" t="s">
        <v>395</v>
      </c>
      <c r="BU28" s="1">
        <v>44</v>
      </c>
      <c r="BW28" s="1" t="s">
        <v>219</v>
      </c>
      <c r="BX28" s="1">
        <v>9</v>
      </c>
      <c r="BZ28" s="1" t="s">
        <v>318</v>
      </c>
      <c r="CA28" s="1">
        <v>33</v>
      </c>
      <c r="CC28" s="1" t="s">
        <v>396</v>
      </c>
      <c r="CD28" s="1">
        <v>22</v>
      </c>
      <c r="CI28" s="1" t="s">
        <v>397</v>
      </c>
      <c r="CJ28" s="1">
        <v>1</v>
      </c>
      <c r="CL28" s="1" t="s">
        <v>398</v>
      </c>
      <c r="CM28" s="1">
        <v>0</v>
      </c>
      <c r="CO28" s="1" t="s">
        <v>398</v>
      </c>
      <c r="CP28" s="1">
        <v>0</v>
      </c>
      <c r="CR28" s="1" t="s">
        <v>398</v>
      </c>
      <c r="CS28" s="1">
        <v>0</v>
      </c>
      <c r="CU28" s="1" t="s">
        <v>398</v>
      </c>
      <c r="CV28" s="1">
        <v>0</v>
      </c>
      <c r="CX28" s="1" t="s">
        <v>398</v>
      </c>
      <c r="CY28" s="1">
        <v>0</v>
      </c>
      <c r="DA28" s="1" t="s">
        <v>399</v>
      </c>
      <c r="DB28" s="1">
        <v>7</v>
      </c>
      <c r="DJ28" s="1" t="s">
        <v>273</v>
      </c>
      <c r="DK28" s="1">
        <v>25</v>
      </c>
      <c r="DM28" s="1" t="s">
        <v>249</v>
      </c>
      <c r="DN28" s="1">
        <v>19</v>
      </c>
      <c r="DU28" s="1" t="s">
        <v>400</v>
      </c>
    </row>
    <row r="29" spans="1:125">
      <c r="A29" s="1">
        <v>28</v>
      </c>
      <c r="B29" s="1" t="s">
        <v>401</v>
      </c>
      <c r="C29" s="3">
        <v>7.1659999999999996E-3</v>
      </c>
      <c r="D29" s="1">
        <v>22</v>
      </c>
      <c r="L29" s="4" t="s">
        <v>402</v>
      </c>
      <c r="M29" s="3">
        <v>2.2801302931595999E-3</v>
      </c>
      <c r="N29" s="1">
        <v>7</v>
      </c>
      <c r="U29" s="1">
        <v>5.9</v>
      </c>
      <c r="V29" s="3">
        <v>6.5099999999999999E-4</v>
      </c>
      <c r="W29" s="1">
        <v>2</v>
      </c>
      <c r="AK29" s="1">
        <v>0.3</v>
      </c>
      <c r="AL29" s="3">
        <v>2.2799999999999999E-3</v>
      </c>
      <c r="AM29" s="1">
        <v>7</v>
      </c>
      <c r="BJ29" s="1" t="s">
        <v>403</v>
      </c>
      <c r="BK29" s="3">
        <f t="shared" si="2"/>
        <v>6.5146579804560263E-4</v>
      </c>
      <c r="BL29" s="1">
        <v>2</v>
      </c>
      <c r="BQ29" s="1" t="s">
        <v>271</v>
      </c>
      <c r="BR29" s="1">
        <v>57</v>
      </c>
      <c r="BT29" s="1" t="s">
        <v>404</v>
      </c>
      <c r="BU29" s="1">
        <v>42</v>
      </c>
      <c r="BW29" s="1" t="s">
        <v>405</v>
      </c>
      <c r="BX29" s="1">
        <v>8</v>
      </c>
      <c r="BZ29" s="1" t="s">
        <v>406</v>
      </c>
      <c r="CA29" s="1">
        <v>32</v>
      </c>
      <c r="CC29" s="1" t="s">
        <v>152</v>
      </c>
      <c r="CD29" s="1">
        <v>20</v>
      </c>
      <c r="CI29" s="1" t="s">
        <v>407</v>
      </c>
      <c r="CJ29" s="1">
        <v>1</v>
      </c>
      <c r="CL29" s="1" t="s">
        <v>408</v>
      </c>
      <c r="CM29" s="1">
        <v>1</v>
      </c>
      <c r="CO29" s="1" t="s">
        <v>408</v>
      </c>
      <c r="CP29" s="1">
        <v>0</v>
      </c>
      <c r="CR29" s="1" t="s">
        <v>408</v>
      </c>
      <c r="CS29" s="1">
        <v>1</v>
      </c>
      <c r="CU29" s="1" t="s">
        <v>408</v>
      </c>
      <c r="CV29" s="1">
        <v>0</v>
      </c>
      <c r="CX29" s="1" t="s">
        <v>408</v>
      </c>
      <c r="CY29" s="1">
        <v>0</v>
      </c>
      <c r="DA29" s="1" t="s">
        <v>409</v>
      </c>
      <c r="DB29" s="1">
        <v>3</v>
      </c>
      <c r="DJ29" s="1" t="s">
        <v>410</v>
      </c>
      <c r="DK29" s="1">
        <v>24</v>
      </c>
      <c r="DM29" s="1" t="s">
        <v>411</v>
      </c>
      <c r="DN29" s="1">
        <v>19</v>
      </c>
      <c r="DU29" s="1" t="s">
        <v>412</v>
      </c>
    </row>
    <row r="30" spans="1:125">
      <c r="A30" s="1">
        <v>29</v>
      </c>
      <c r="B30" s="1" t="s">
        <v>413</v>
      </c>
      <c r="C30" s="3">
        <v>6.515E-3</v>
      </c>
      <c r="D30" s="1">
        <v>20</v>
      </c>
      <c r="L30" s="4" t="s">
        <v>414</v>
      </c>
      <c r="M30" s="3">
        <v>1.9543973941368001E-3</v>
      </c>
      <c r="N30" s="1">
        <v>6</v>
      </c>
      <c r="U30" s="1">
        <v>5.4</v>
      </c>
      <c r="V30" s="3">
        <v>6.5099999999999999E-4</v>
      </c>
      <c r="W30" s="1">
        <v>2</v>
      </c>
      <c r="AK30" s="1">
        <v>4</v>
      </c>
      <c r="AL30" s="3">
        <v>1.629E-3</v>
      </c>
      <c r="AM30" s="1">
        <v>5</v>
      </c>
      <c r="BJ30" s="1" t="s">
        <v>415</v>
      </c>
      <c r="BK30" s="3">
        <f t="shared" si="2"/>
        <v>6.5146579804560263E-4</v>
      </c>
      <c r="BL30" s="1">
        <v>2</v>
      </c>
      <c r="BQ30" s="1" t="s">
        <v>256</v>
      </c>
      <c r="BR30" s="1">
        <v>57</v>
      </c>
      <c r="BT30" s="1" t="s">
        <v>416</v>
      </c>
      <c r="BU30" s="1">
        <v>40</v>
      </c>
      <c r="BW30" s="1" t="s">
        <v>417</v>
      </c>
      <c r="BX30" s="1">
        <v>5</v>
      </c>
      <c r="BZ30" s="1" t="s">
        <v>418</v>
      </c>
      <c r="CA30" s="1">
        <v>30</v>
      </c>
      <c r="CC30" s="1" t="s">
        <v>419</v>
      </c>
      <c r="CD30" s="1">
        <v>20</v>
      </c>
      <c r="CI30" s="1" t="s">
        <v>420</v>
      </c>
      <c r="CJ30" s="1">
        <v>1</v>
      </c>
      <c r="CL30" s="1" t="s">
        <v>421</v>
      </c>
      <c r="CM30" s="1">
        <v>0</v>
      </c>
      <c r="CO30" s="1" t="s">
        <v>421</v>
      </c>
      <c r="CP30" s="1">
        <v>0</v>
      </c>
      <c r="CR30" s="1" t="s">
        <v>421</v>
      </c>
      <c r="CS30" s="1">
        <v>0</v>
      </c>
      <c r="CU30" s="1" t="s">
        <v>421</v>
      </c>
      <c r="CV30" s="1">
        <v>0</v>
      </c>
      <c r="CX30" s="1" t="s">
        <v>421</v>
      </c>
      <c r="CY30" s="1">
        <v>0</v>
      </c>
      <c r="DA30" s="1" t="s">
        <v>422</v>
      </c>
      <c r="DB30" s="1">
        <v>2</v>
      </c>
      <c r="DJ30" s="1" t="s">
        <v>368</v>
      </c>
      <c r="DK30" s="1">
        <v>22</v>
      </c>
      <c r="DM30" s="1" t="s">
        <v>423</v>
      </c>
      <c r="DN30" s="1">
        <v>13</v>
      </c>
      <c r="DU30" s="1" t="s">
        <v>424</v>
      </c>
    </row>
    <row r="31" spans="1:125">
      <c r="A31" s="1">
        <v>30</v>
      </c>
      <c r="B31" s="1" t="s">
        <v>425</v>
      </c>
      <c r="C31" s="3">
        <v>6.1890000000000001E-3</v>
      </c>
      <c r="D31" s="1">
        <v>19</v>
      </c>
      <c r="L31" s="4">
        <v>579</v>
      </c>
      <c r="M31" s="3">
        <v>1.9543973941368001E-3</v>
      </c>
      <c r="N31" s="1">
        <v>6</v>
      </c>
      <c r="U31" s="1">
        <v>4.2</v>
      </c>
      <c r="V31" s="3">
        <v>6.5099999999999999E-4</v>
      </c>
      <c r="W31" s="1">
        <v>2</v>
      </c>
      <c r="AK31" s="1">
        <v>2.2000000000000002</v>
      </c>
      <c r="AL31" s="3">
        <v>1.3029999999999999E-3</v>
      </c>
      <c r="AM31" s="1">
        <v>4</v>
      </c>
      <c r="BJ31" s="1" t="s">
        <v>266</v>
      </c>
      <c r="BK31" s="3">
        <f t="shared" si="2"/>
        <v>6.5146579804560263E-4</v>
      </c>
      <c r="BL31" s="1">
        <v>2</v>
      </c>
      <c r="BQ31" s="1" t="s">
        <v>80</v>
      </c>
      <c r="BR31" s="1">
        <v>51</v>
      </c>
      <c r="BT31" s="1" t="s">
        <v>426</v>
      </c>
      <c r="BU31" s="1">
        <v>40</v>
      </c>
      <c r="BW31" s="1" t="s">
        <v>427</v>
      </c>
      <c r="BX31" s="1">
        <v>4</v>
      </c>
      <c r="BZ31" s="1" t="s">
        <v>345</v>
      </c>
      <c r="CA31" s="1">
        <v>29</v>
      </c>
      <c r="CC31" s="1" t="s">
        <v>191</v>
      </c>
      <c r="CD31" s="1">
        <v>19</v>
      </c>
      <c r="CI31" s="1" t="s">
        <v>428</v>
      </c>
      <c r="CJ31" s="1">
        <v>1</v>
      </c>
      <c r="CL31" s="1" t="s">
        <v>429</v>
      </c>
      <c r="CM31" s="1">
        <v>0</v>
      </c>
      <c r="CO31" s="1" t="s">
        <v>429</v>
      </c>
      <c r="CP31" s="1">
        <v>0</v>
      </c>
      <c r="CR31" s="1" t="s">
        <v>429</v>
      </c>
      <c r="CS31" s="1">
        <v>1</v>
      </c>
      <c r="CU31" s="1" t="s">
        <v>429</v>
      </c>
      <c r="CV31" s="1">
        <v>0</v>
      </c>
      <c r="CX31" s="1" t="s">
        <v>429</v>
      </c>
      <c r="CY31" s="1">
        <v>0</v>
      </c>
      <c r="DA31" s="1" t="s">
        <v>430</v>
      </c>
      <c r="DB31" s="1">
        <v>2</v>
      </c>
      <c r="DJ31" s="1" t="s">
        <v>431</v>
      </c>
      <c r="DK31" s="1">
        <v>22</v>
      </c>
      <c r="DM31" s="1" t="s">
        <v>432</v>
      </c>
      <c r="DN31" s="1">
        <v>11</v>
      </c>
      <c r="DU31" s="1" t="s">
        <v>433</v>
      </c>
    </row>
    <row r="32" spans="1:125">
      <c r="A32" s="1">
        <v>31</v>
      </c>
      <c r="B32" s="1" t="s">
        <v>249</v>
      </c>
      <c r="C32" s="3">
        <v>6.1890000000000001E-3</v>
      </c>
      <c r="D32" s="1">
        <v>19</v>
      </c>
      <c r="L32" s="4">
        <v>674</v>
      </c>
      <c r="M32" s="3">
        <v>1.9543973941368001E-3</v>
      </c>
      <c r="N32" s="1">
        <v>6</v>
      </c>
      <c r="U32" s="1">
        <v>2.25</v>
      </c>
      <c r="V32" s="3">
        <v>6.5099999999999999E-4</v>
      </c>
      <c r="W32" s="1">
        <v>2</v>
      </c>
      <c r="AK32" s="1">
        <v>0.4</v>
      </c>
      <c r="AL32" s="3">
        <v>1.3029999999999999E-3</v>
      </c>
      <c r="AM32" s="1">
        <v>4</v>
      </c>
      <c r="BJ32" s="1" t="s">
        <v>303</v>
      </c>
      <c r="BK32" s="3">
        <f t="shared" si="2"/>
        <v>3.2573289902280132E-4</v>
      </c>
      <c r="BL32" s="1">
        <v>1</v>
      </c>
      <c r="BQ32" s="1" t="s">
        <v>293</v>
      </c>
      <c r="BR32" s="1">
        <v>36</v>
      </c>
      <c r="BT32" s="1" t="s">
        <v>434</v>
      </c>
      <c r="BU32" s="1">
        <v>38</v>
      </c>
      <c r="BW32" s="1" t="s">
        <v>435</v>
      </c>
      <c r="BX32" s="1">
        <v>4</v>
      </c>
      <c r="BZ32" s="1" t="s">
        <v>332</v>
      </c>
      <c r="CA32" s="1">
        <v>29</v>
      </c>
      <c r="CC32" s="1" t="s">
        <v>365</v>
      </c>
      <c r="CD32" s="1">
        <v>19</v>
      </c>
      <c r="CI32" s="1" t="s">
        <v>436</v>
      </c>
      <c r="CJ32" s="1">
        <v>1</v>
      </c>
      <c r="CL32" s="1" t="s">
        <v>319</v>
      </c>
      <c r="CM32" s="1">
        <v>0</v>
      </c>
      <c r="CO32" s="1" t="s">
        <v>319</v>
      </c>
      <c r="CP32" s="1">
        <v>0</v>
      </c>
      <c r="CR32" s="1" t="s">
        <v>319</v>
      </c>
      <c r="CS32" s="1">
        <v>0</v>
      </c>
      <c r="CU32" s="1" t="s">
        <v>319</v>
      </c>
      <c r="CV32" s="1">
        <v>0</v>
      </c>
      <c r="CX32" s="1" t="s">
        <v>319</v>
      </c>
      <c r="CY32" s="1">
        <v>0</v>
      </c>
      <c r="DA32" s="1" t="s">
        <v>437</v>
      </c>
      <c r="DB32" s="1">
        <v>2</v>
      </c>
      <c r="DJ32" s="1" t="s">
        <v>438</v>
      </c>
      <c r="DK32" s="1">
        <v>19</v>
      </c>
      <c r="DM32" s="1" t="s">
        <v>439</v>
      </c>
      <c r="DN32" s="1">
        <v>10</v>
      </c>
      <c r="DU32" s="1" t="s">
        <v>440</v>
      </c>
    </row>
    <row r="33" spans="1:125">
      <c r="A33" s="1">
        <v>32</v>
      </c>
      <c r="B33" s="1" t="s">
        <v>441</v>
      </c>
      <c r="C33" s="3">
        <v>5.8630000000000002E-3</v>
      </c>
      <c r="D33" s="1">
        <v>18</v>
      </c>
      <c r="L33" s="4">
        <v>668</v>
      </c>
      <c r="M33" s="3">
        <v>1.9543973941368001E-3</v>
      </c>
      <c r="N33" s="1">
        <v>6</v>
      </c>
      <c r="U33" s="1">
        <v>5.8</v>
      </c>
      <c r="V33" s="3">
        <v>6.5099999999999999E-4</v>
      </c>
      <c r="W33" s="1">
        <v>2</v>
      </c>
      <c r="AK33" s="1">
        <v>1.7</v>
      </c>
      <c r="AL33" s="3">
        <v>1.3029999999999999E-3</v>
      </c>
      <c r="AM33" s="1">
        <v>4</v>
      </c>
      <c r="BJ33" s="1" t="s">
        <v>329</v>
      </c>
      <c r="BK33" s="3">
        <f t="shared" si="2"/>
        <v>3.2573289902280132E-4</v>
      </c>
      <c r="BL33" s="1">
        <v>1</v>
      </c>
      <c r="BQ33" s="1" t="s">
        <v>307</v>
      </c>
      <c r="BR33" s="1">
        <v>34</v>
      </c>
      <c r="BT33" s="1" t="s">
        <v>406</v>
      </c>
      <c r="BU33" s="1">
        <v>38</v>
      </c>
      <c r="BW33" s="1" t="s">
        <v>442</v>
      </c>
      <c r="BX33" s="1">
        <v>2</v>
      </c>
      <c r="BZ33" s="1" t="s">
        <v>357</v>
      </c>
      <c r="CA33" s="1">
        <v>27</v>
      </c>
      <c r="CC33" s="1" t="s">
        <v>284</v>
      </c>
      <c r="CD33" s="1">
        <v>19</v>
      </c>
      <c r="CI33" s="1" t="s">
        <v>443</v>
      </c>
      <c r="CJ33" s="1">
        <v>1</v>
      </c>
      <c r="CL33" s="1" t="s">
        <v>444</v>
      </c>
      <c r="CM33" s="1">
        <v>0</v>
      </c>
      <c r="CO33" s="1" t="s">
        <v>444</v>
      </c>
      <c r="CP33" s="1">
        <v>0</v>
      </c>
      <c r="CR33" s="1" t="s">
        <v>444</v>
      </c>
      <c r="CS33" s="1">
        <v>1</v>
      </c>
      <c r="CU33" s="1" t="s">
        <v>444</v>
      </c>
      <c r="CV33" s="1">
        <v>0</v>
      </c>
      <c r="CX33" s="1" t="s">
        <v>444</v>
      </c>
      <c r="CY33" s="1">
        <v>0</v>
      </c>
      <c r="DJ33" s="1" t="s">
        <v>445</v>
      </c>
      <c r="DK33" s="1">
        <v>14</v>
      </c>
      <c r="DM33" s="1" t="s">
        <v>446</v>
      </c>
      <c r="DN33" s="1">
        <v>8</v>
      </c>
      <c r="DU33" s="1" t="s">
        <v>447</v>
      </c>
    </row>
    <row r="34" spans="1:125">
      <c r="A34" s="1">
        <v>33</v>
      </c>
      <c r="B34" s="1" t="s">
        <v>448</v>
      </c>
      <c r="C34" s="3">
        <v>5.8630000000000002E-3</v>
      </c>
      <c r="D34" s="1">
        <v>18</v>
      </c>
      <c r="L34" s="4">
        <v>212</v>
      </c>
      <c r="M34" s="3">
        <v>1.9543973941368001E-3</v>
      </c>
      <c r="N34" s="1">
        <v>6</v>
      </c>
      <c r="U34" s="1">
        <v>2.88</v>
      </c>
      <c r="V34" s="3">
        <v>6.5099999999999999E-4</v>
      </c>
      <c r="W34" s="1">
        <v>2</v>
      </c>
      <c r="AK34" s="1">
        <v>1.1200000000000001</v>
      </c>
      <c r="AL34" s="3">
        <v>6.5099999999999999E-4</v>
      </c>
      <c r="AM34" s="1">
        <v>2</v>
      </c>
      <c r="BJ34" s="1" t="s">
        <v>161</v>
      </c>
      <c r="BK34" s="3">
        <f t="shared" si="2"/>
        <v>3.2573289902280132E-4</v>
      </c>
      <c r="BL34" s="1">
        <v>1</v>
      </c>
      <c r="BQ34" s="1" t="s">
        <v>318</v>
      </c>
      <c r="BR34" s="1">
        <v>33</v>
      </c>
      <c r="BT34" s="1" t="s">
        <v>449</v>
      </c>
      <c r="BU34" s="1">
        <v>38</v>
      </c>
      <c r="BW34" s="1" t="s">
        <v>450</v>
      </c>
      <c r="BX34" s="1">
        <v>2</v>
      </c>
      <c r="BZ34" s="1" t="s">
        <v>138</v>
      </c>
      <c r="CA34" s="1">
        <v>26</v>
      </c>
      <c r="CC34" s="1" t="s">
        <v>272</v>
      </c>
      <c r="CD34" s="1">
        <v>18</v>
      </c>
      <c r="CI34" s="1" t="s">
        <v>451</v>
      </c>
      <c r="CJ34" s="1">
        <v>1</v>
      </c>
      <c r="CL34" s="1" t="s">
        <v>452</v>
      </c>
      <c r="CM34" s="1">
        <v>0</v>
      </c>
      <c r="CO34" s="1" t="s">
        <v>452</v>
      </c>
      <c r="CP34" s="1">
        <v>0</v>
      </c>
      <c r="CR34" s="1" t="s">
        <v>452</v>
      </c>
      <c r="CS34" s="1">
        <v>0</v>
      </c>
      <c r="CU34" s="1" t="s">
        <v>452</v>
      </c>
      <c r="CV34" s="1">
        <v>0</v>
      </c>
      <c r="CX34" s="1" t="s">
        <v>452</v>
      </c>
      <c r="CY34" s="1">
        <v>0</v>
      </c>
      <c r="DJ34" s="1" t="s">
        <v>453</v>
      </c>
      <c r="DK34" s="1">
        <v>14</v>
      </c>
      <c r="DM34" s="1" t="s">
        <v>454</v>
      </c>
      <c r="DN34" s="1">
        <v>6</v>
      </c>
      <c r="DU34" s="1" t="s">
        <v>455</v>
      </c>
    </row>
    <row r="35" spans="1:125">
      <c r="A35" s="1">
        <v>34</v>
      </c>
      <c r="B35" s="1" t="s">
        <v>456</v>
      </c>
      <c r="C35" s="3">
        <v>5.2119999999999996E-3</v>
      </c>
      <c r="D35" s="1">
        <v>16</v>
      </c>
      <c r="L35" s="4" t="s">
        <v>457</v>
      </c>
      <c r="M35" s="3">
        <v>1.6286644951140001E-3</v>
      </c>
      <c r="N35" s="1">
        <v>5</v>
      </c>
      <c r="U35" s="1">
        <v>4.0999999999999996</v>
      </c>
      <c r="V35" s="3">
        <v>6.5099999999999999E-4</v>
      </c>
      <c r="W35" s="1">
        <v>2</v>
      </c>
      <c r="AK35" s="1">
        <v>0.7</v>
      </c>
      <c r="AL35" s="3">
        <v>6.5099999999999999E-4</v>
      </c>
      <c r="AM35" s="1">
        <v>2</v>
      </c>
      <c r="BJ35" s="1" t="s">
        <v>316</v>
      </c>
      <c r="BK35" s="3">
        <f t="shared" si="2"/>
        <v>3.2573289902280132E-4</v>
      </c>
      <c r="BL35" s="1">
        <v>1</v>
      </c>
      <c r="BQ35" s="1" t="s">
        <v>231</v>
      </c>
      <c r="BR35" s="1">
        <v>32</v>
      </c>
      <c r="BT35" s="1" t="s">
        <v>458</v>
      </c>
      <c r="BU35" s="1">
        <v>38</v>
      </c>
      <c r="BW35" s="1" t="s">
        <v>459</v>
      </c>
      <c r="BX35" s="1">
        <v>1</v>
      </c>
      <c r="BZ35" s="1" t="s">
        <v>377</v>
      </c>
      <c r="CA35" s="1">
        <v>26</v>
      </c>
      <c r="CC35" s="1" t="s">
        <v>460</v>
      </c>
      <c r="CD35" s="1">
        <v>18</v>
      </c>
      <c r="CI35" s="1" t="s">
        <v>461</v>
      </c>
      <c r="CJ35" s="1">
        <v>1</v>
      </c>
      <c r="CL35" s="1" t="s">
        <v>462</v>
      </c>
      <c r="CM35" s="1">
        <v>0</v>
      </c>
      <c r="CO35" s="1" t="s">
        <v>462</v>
      </c>
      <c r="CP35" s="1">
        <v>0</v>
      </c>
      <c r="CR35" s="1" t="s">
        <v>462</v>
      </c>
      <c r="CS35" s="1">
        <v>0</v>
      </c>
      <c r="CU35" s="1" t="s">
        <v>462</v>
      </c>
      <c r="CV35" s="1">
        <v>0</v>
      </c>
      <c r="CX35" s="1" t="s">
        <v>462</v>
      </c>
      <c r="CY35" s="1">
        <v>0</v>
      </c>
      <c r="DJ35" s="1" t="s">
        <v>463</v>
      </c>
      <c r="DK35" s="1">
        <v>14</v>
      </c>
      <c r="DM35" s="1" t="s">
        <v>352</v>
      </c>
      <c r="DN35" s="1">
        <v>6</v>
      </c>
      <c r="DU35" s="1" t="s">
        <v>464</v>
      </c>
    </row>
    <row r="36" spans="1:125">
      <c r="A36" s="1">
        <v>35</v>
      </c>
      <c r="B36" s="1" t="s">
        <v>465</v>
      </c>
      <c r="C36" s="3">
        <v>4.5599999999999998E-3</v>
      </c>
      <c r="D36" s="1">
        <v>14</v>
      </c>
      <c r="L36" s="4" t="s">
        <v>466</v>
      </c>
      <c r="M36" s="3">
        <v>1.6286644951140001E-3</v>
      </c>
      <c r="N36" s="1">
        <v>5</v>
      </c>
      <c r="U36" s="1">
        <v>6.16</v>
      </c>
      <c r="V36" s="3">
        <v>6.5099999999999999E-4</v>
      </c>
      <c r="W36" s="1">
        <v>2</v>
      </c>
      <c r="AK36" s="1">
        <v>7.4999999999999997E-2</v>
      </c>
      <c r="AL36" s="3">
        <v>6.5099999999999999E-4</v>
      </c>
      <c r="AM36" s="1">
        <v>2</v>
      </c>
      <c r="BJ36" s="1" t="s">
        <v>342</v>
      </c>
      <c r="BK36" s="3">
        <f t="shared" si="2"/>
        <v>3.2573289902280132E-4</v>
      </c>
      <c r="BL36" s="1">
        <v>1</v>
      </c>
      <c r="BQ36" s="1" t="s">
        <v>332</v>
      </c>
      <c r="BR36" s="1">
        <v>29</v>
      </c>
      <c r="BT36" s="1" t="s">
        <v>467</v>
      </c>
      <c r="BU36" s="1">
        <v>37</v>
      </c>
      <c r="BW36" s="1" t="s">
        <v>468</v>
      </c>
      <c r="BX36" s="1">
        <v>1</v>
      </c>
      <c r="BZ36" s="1" t="s">
        <v>294</v>
      </c>
      <c r="CA36" s="1">
        <v>24</v>
      </c>
      <c r="CC36" s="1" t="s">
        <v>469</v>
      </c>
      <c r="CD36" s="1">
        <v>17</v>
      </c>
      <c r="CI36" s="1" t="s">
        <v>121</v>
      </c>
      <c r="CJ36" s="1">
        <v>1</v>
      </c>
      <c r="CL36" s="1" t="s">
        <v>470</v>
      </c>
      <c r="CM36" s="1">
        <v>0</v>
      </c>
      <c r="CO36" s="1" t="s">
        <v>470</v>
      </c>
      <c r="CP36" s="1">
        <v>0</v>
      </c>
      <c r="CR36" s="1" t="s">
        <v>470</v>
      </c>
      <c r="CS36" s="1">
        <v>0</v>
      </c>
      <c r="CU36" s="1" t="s">
        <v>470</v>
      </c>
      <c r="CV36" s="1">
        <v>0</v>
      </c>
      <c r="CX36" s="1" t="s">
        <v>470</v>
      </c>
      <c r="CY36" s="1">
        <v>0</v>
      </c>
      <c r="DJ36" s="1" t="s">
        <v>471</v>
      </c>
      <c r="DK36" s="1">
        <v>9</v>
      </c>
      <c r="DM36" s="1" t="s">
        <v>472</v>
      </c>
      <c r="DN36" s="1">
        <v>6</v>
      </c>
      <c r="DU36" s="1" t="s">
        <v>473</v>
      </c>
    </row>
    <row r="37" spans="1:125">
      <c r="A37" s="1">
        <v>36</v>
      </c>
      <c r="B37" s="1" t="s">
        <v>474</v>
      </c>
      <c r="C37" s="3">
        <v>4.235E-3</v>
      </c>
      <c r="D37" s="1">
        <v>13</v>
      </c>
      <c r="L37" s="4" t="s">
        <v>475</v>
      </c>
      <c r="M37" s="3">
        <v>1.6286644951140001E-3</v>
      </c>
      <c r="N37" s="1">
        <v>5</v>
      </c>
      <c r="U37" s="1">
        <v>3.2</v>
      </c>
      <c r="V37" s="3">
        <v>3.2600000000000001E-4</v>
      </c>
      <c r="W37" s="1">
        <v>1</v>
      </c>
      <c r="BJ37" s="1" t="s">
        <v>148</v>
      </c>
      <c r="BK37" s="3">
        <f t="shared" si="2"/>
        <v>3.2573289902280132E-4</v>
      </c>
      <c r="BL37" s="1">
        <v>1</v>
      </c>
      <c r="BQ37" s="1" t="s">
        <v>345</v>
      </c>
      <c r="BR37" s="1">
        <v>29</v>
      </c>
      <c r="BT37" s="1" t="s">
        <v>376</v>
      </c>
      <c r="BU37" s="1">
        <v>34</v>
      </c>
      <c r="BW37" s="1" t="s">
        <v>476</v>
      </c>
      <c r="BX37" s="1">
        <v>1</v>
      </c>
      <c r="BZ37" s="1" t="s">
        <v>173</v>
      </c>
      <c r="CA37" s="1">
        <v>22</v>
      </c>
      <c r="CC37" s="1" t="s">
        <v>333</v>
      </c>
      <c r="CD37" s="1">
        <v>16</v>
      </c>
      <c r="CI37" s="1" t="s">
        <v>163</v>
      </c>
      <c r="CJ37" s="1">
        <v>1</v>
      </c>
      <c r="CL37" s="1" t="s">
        <v>333</v>
      </c>
      <c r="CM37" s="1">
        <v>1</v>
      </c>
      <c r="CO37" s="1" t="s">
        <v>333</v>
      </c>
      <c r="CP37" s="1">
        <v>1</v>
      </c>
      <c r="CR37" s="1" t="s">
        <v>333</v>
      </c>
      <c r="CS37" s="1">
        <v>1</v>
      </c>
      <c r="CU37" s="1" t="s">
        <v>333</v>
      </c>
      <c r="CV37" s="1">
        <v>1</v>
      </c>
      <c r="CX37" s="1" t="s">
        <v>333</v>
      </c>
      <c r="CY37" s="1">
        <v>1</v>
      </c>
      <c r="DJ37" s="1" t="s">
        <v>477</v>
      </c>
      <c r="DK37" s="1">
        <v>9</v>
      </c>
      <c r="DM37" s="1" t="s">
        <v>478</v>
      </c>
      <c r="DN37" s="1">
        <v>5</v>
      </c>
      <c r="DU37" s="1" t="s">
        <v>479</v>
      </c>
    </row>
    <row r="38" spans="1:125">
      <c r="A38" s="1">
        <v>37</v>
      </c>
      <c r="B38" s="1" t="s">
        <v>480</v>
      </c>
      <c r="C38" s="3">
        <v>3.5829999999999998E-3</v>
      </c>
      <c r="D38" s="1">
        <v>11</v>
      </c>
      <c r="L38" s="4" t="s">
        <v>481</v>
      </c>
      <c r="M38" s="3">
        <v>1.6286644951140001E-3</v>
      </c>
      <c r="N38" s="1">
        <v>5</v>
      </c>
      <c r="U38" s="1">
        <v>3.7</v>
      </c>
      <c r="V38" s="3">
        <v>3.2600000000000001E-4</v>
      </c>
      <c r="W38" s="1">
        <v>1</v>
      </c>
      <c r="BJ38" s="1" t="s">
        <v>354</v>
      </c>
      <c r="BK38" s="3">
        <f t="shared" si="2"/>
        <v>3.2573289902280132E-4</v>
      </c>
      <c r="BL38" s="1">
        <v>1</v>
      </c>
      <c r="BQ38" s="1" t="s">
        <v>208</v>
      </c>
      <c r="BR38" s="1">
        <v>27</v>
      </c>
      <c r="BT38" s="1" t="s">
        <v>482</v>
      </c>
      <c r="BU38" s="1">
        <v>32</v>
      </c>
      <c r="BW38" s="1" t="s">
        <v>483</v>
      </c>
      <c r="BX38" s="1">
        <v>1</v>
      </c>
      <c r="BZ38" s="1" t="s">
        <v>396</v>
      </c>
      <c r="CA38" s="1">
        <v>22</v>
      </c>
      <c r="CC38" s="1" t="s">
        <v>60</v>
      </c>
      <c r="CD38" s="1">
        <v>15</v>
      </c>
      <c r="CI38" s="1" t="s">
        <v>484</v>
      </c>
      <c r="CJ38" s="1">
        <v>1</v>
      </c>
      <c r="CL38" s="1" t="s">
        <v>346</v>
      </c>
      <c r="CM38" s="1">
        <v>1</v>
      </c>
      <c r="CO38" s="1" t="s">
        <v>346</v>
      </c>
      <c r="CP38" s="1">
        <v>1</v>
      </c>
      <c r="CR38" s="1" t="s">
        <v>346</v>
      </c>
      <c r="CS38" s="1">
        <v>1</v>
      </c>
      <c r="CU38" s="1" t="s">
        <v>346</v>
      </c>
      <c r="CV38" s="1">
        <v>1</v>
      </c>
      <c r="CX38" s="1" t="s">
        <v>346</v>
      </c>
      <c r="CY38" s="1">
        <v>1</v>
      </c>
      <c r="DJ38" s="1" t="s">
        <v>485</v>
      </c>
      <c r="DK38" s="1">
        <v>7</v>
      </c>
      <c r="DM38" s="1" t="s">
        <v>486</v>
      </c>
      <c r="DN38" s="1">
        <v>5</v>
      </c>
      <c r="DU38" s="1" t="s">
        <v>487</v>
      </c>
    </row>
    <row r="39" spans="1:125">
      <c r="A39" s="1">
        <v>38</v>
      </c>
      <c r="B39" s="1" t="s">
        <v>488</v>
      </c>
      <c r="C39" s="3">
        <v>3.2569999999999999E-3</v>
      </c>
      <c r="D39" s="1">
        <v>10</v>
      </c>
      <c r="L39" s="4" t="s">
        <v>489</v>
      </c>
      <c r="M39" s="3">
        <v>1.6286644951140001E-3</v>
      </c>
      <c r="N39" s="1">
        <v>5</v>
      </c>
      <c r="U39" s="1">
        <v>4.75</v>
      </c>
      <c r="V39" s="3">
        <v>3.2600000000000001E-4</v>
      </c>
      <c r="W39" s="1">
        <v>1</v>
      </c>
      <c r="BQ39" s="1" t="s">
        <v>357</v>
      </c>
      <c r="BR39" s="1">
        <v>27</v>
      </c>
      <c r="BT39" s="1" t="s">
        <v>490</v>
      </c>
      <c r="BU39" s="1">
        <v>31</v>
      </c>
      <c r="BW39" s="1" t="s">
        <v>443</v>
      </c>
      <c r="BX39" s="1">
        <v>1</v>
      </c>
      <c r="BZ39" s="1" t="s">
        <v>491</v>
      </c>
      <c r="CA39" s="1">
        <v>21</v>
      </c>
      <c r="CC39" s="1" t="s">
        <v>492</v>
      </c>
      <c r="CD39" s="1">
        <v>14</v>
      </c>
      <c r="CI39" s="1" t="s">
        <v>493</v>
      </c>
      <c r="CJ39" s="1">
        <v>1</v>
      </c>
      <c r="CL39" s="1" t="s">
        <v>494</v>
      </c>
      <c r="CM39" s="1">
        <v>1</v>
      </c>
      <c r="CO39" s="1" t="s">
        <v>494</v>
      </c>
      <c r="CP39" s="1">
        <v>1</v>
      </c>
      <c r="CR39" s="1" t="s">
        <v>494</v>
      </c>
      <c r="CS39" s="1">
        <v>1</v>
      </c>
      <c r="CU39" s="1" t="s">
        <v>494</v>
      </c>
      <c r="CV39" s="1">
        <v>1</v>
      </c>
      <c r="CX39" s="1" t="s">
        <v>494</v>
      </c>
      <c r="CY39" s="1">
        <v>0</v>
      </c>
      <c r="DJ39" s="1" t="s">
        <v>495</v>
      </c>
      <c r="DK39" s="1">
        <v>4</v>
      </c>
      <c r="DM39" s="1" t="s">
        <v>496</v>
      </c>
      <c r="DN39" s="1">
        <v>5</v>
      </c>
      <c r="DU39" s="1" t="s">
        <v>497</v>
      </c>
    </row>
    <row r="40" spans="1:125">
      <c r="A40" s="1">
        <v>39</v>
      </c>
      <c r="B40" s="1" t="s">
        <v>498</v>
      </c>
      <c r="C40" s="3">
        <v>3.2569999999999999E-3</v>
      </c>
      <c r="D40" s="1">
        <v>10</v>
      </c>
      <c r="L40" s="4" t="s">
        <v>499</v>
      </c>
      <c r="M40" s="3">
        <v>1.3029315960912001E-3</v>
      </c>
      <c r="N40" s="1">
        <v>4</v>
      </c>
      <c r="BQ40" s="1" t="s">
        <v>377</v>
      </c>
      <c r="BR40" s="1">
        <v>26</v>
      </c>
      <c r="BT40" s="1" t="s">
        <v>500</v>
      </c>
      <c r="BU40" s="1">
        <v>31</v>
      </c>
      <c r="BW40" s="1" t="s">
        <v>501</v>
      </c>
      <c r="BX40" s="1">
        <v>1</v>
      </c>
      <c r="BZ40" s="1" t="s">
        <v>482</v>
      </c>
      <c r="CA40" s="1">
        <v>20</v>
      </c>
      <c r="CC40" s="1" t="s">
        <v>484</v>
      </c>
      <c r="CD40" s="1">
        <v>12</v>
      </c>
      <c r="CI40" s="1" t="s">
        <v>502</v>
      </c>
      <c r="CJ40" s="1">
        <v>1</v>
      </c>
      <c r="CL40" s="1" t="s">
        <v>503</v>
      </c>
      <c r="CM40" s="1">
        <v>0</v>
      </c>
      <c r="CO40" s="1" t="s">
        <v>503</v>
      </c>
      <c r="CP40" s="1">
        <v>0</v>
      </c>
      <c r="CR40" s="1" t="s">
        <v>503</v>
      </c>
      <c r="CS40" s="1">
        <v>0</v>
      </c>
      <c r="CU40" s="1" t="s">
        <v>503</v>
      </c>
      <c r="CV40" s="1">
        <v>0</v>
      </c>
      <c r="CX40" s="1" t="s">
        <v>503</v>
      </c>
      <c r="CY40" s="1">
        <v>0</v>
      </c>
      <c r="DJ40" s="1" t="s">
        <v>504</v>
      </c>
      <c r="DK40" s="1">
        <v>4</v>
      </c>
      <c r="DM40" s="1" t="s">
        <v>505</v>
      </c>
      <c r="DN40" s="1">
        <v>3</v>
      </c>
      <c r="DU40" s="1" t="s">
        <v>506</v>
      </c>
    </row>
    <row r="41" spans="1:125">
      <c r="A41" s="1">
        <v>40</v>
      </c>
      <c r="B41" s="1" t="s">
        <v>507</v>
      </c>
      <c r="C41" s="3">
        <v>2.9320000000000001E-3</v>
      </c>
      <c r="D41" s="1">
        <v>9</v>
      </c>
      <c r="L41" s="4" t="s">
        <v>508</v>
      </c>
      <c r="M41" s="3">
        <v>1.3029315960912001E-3</v>
      </c>
      <c r="N41" s="1">
        <v>4</v>
      </c>
      <c r="BQ41" s="1" t="s">
        <v>138</v>
      </c>
      <c r="BR41" s="1">
        <v>26</v>
      </c>
      <c r="BT41" s="1" t="s">
        <v>509</v>
      </c>
      <c r="BU41" s="1">
        <v>31</v>
      </c>
      <c r="BZ41" s="1" t="s">
        <v>152</v>
      </c>
      <c r="CA41" s="1">
        <v>20</v>
      </c>
      <c r="CC41" s="1" t="s">
        <v>510</v>
      </c>
      <c r="CD41" s="1">
        <v>10</v>
      </c>
      <c r="CI41" s="1" t="s">
        <v>476</v>
      </c>
      <c r="CJ41" s="1">
        <v>1</v>
      </c>
      <c r="CL41" s="1" t="s">
        <v>282</v>
      </c>
      <c r="CM41" s="1">
        <v>0</v>
      </c>
      <c r="CO41" s="1" t="s">
        <v>282</v>
      </c>
      <c r="CP41" s="1">
        <v>0</v>
      </c>
      <c r="CR41" s="1" t="s">
        <v>282</v>
      </c>
      <c r="CS41" s="1">
        <v>1</v>
      </c>
      <c r="CU41" s="1" t="s">
        <v>282</v>
      </c>
      <c r="CV41" s="1">
        <v>1</v>
      </c>
      <c r="CX41" s="1" t="s">
        <v>282</v>
      </c>
      <c r="CY41" s="1">
        <v>0</v>
      </c>
      <c r="DJ41" s="1" t="s">
        <v>511</v>
      </c>
      <c r="DK41" s="1">
        <v>2</v>
      </c>
      <c r="DM41" s="1" t="s">
        <v>512</v>
      </c>
      <c r="DN41" s="1">
        <v>3</v>
      </c>
      <c r="DU41" s="1" t="s">
        <v>513</v>
      </c>
    </row>
    <row r="42" spans="1:125">
      <c r="A42" s="1">
        <v>41</v>
      </c>
      <c r="B42" s="1" t="s">
        <v>514</v>
      </c>
      <c r="C42" s="3">
        <v>2.6059999999999998E-3</v>
      </c>
      <c r="D42" s="1">
        <v>8</v>
      </c>
      <c r="L42" s="4">
        <v>704</v>
      </c>
      <c r="M42" s="3">
        <v>1.3029315960912001E-3</v>
      </c>
      <c r="N42" s="1">
        <v>4</v>
      </c>
      <c r="BQ42" s="1" t="s">
        <v>95</v>
      </c>
      <c r="BR42" s="1">
        <v>25</v>
      </c>
      <c r="BT42" s="1" t="s">
        <v>515</v>
      </c>
      <c r="BU42" s="1">
        <v>31</v>
      </c>
      <c r="BW42" s="1"/>
      <c r="BX42" s="1"/>
      <c r="BZ42" s="1" t="s">
        <v>419</v>
      </c>
      <c r="CA42" s="1">
        <v>20</v>
      </c>
      <c r="CC42" s="1" t="s">
        <v>516</v>
      </c>
      <c r="CD42" s="1">
        <v>10</v>
      </c>
      <c r="CI42" s="1" t="s">
        <v>468</v>
      </c>
      <c r="CJ42" s="1">
        <v>1</v>
      </c>
      <c r="CL42" s="1" t="s">
        <v>365</v>
      </c>
      <c r="CM42" s="1">
        <v>1</v>
      </c>
      <c r="CO42" s="1" t="s">
        <v>365</v>
      </c>
      <c r="CP42" s="1">
        <v>1</v>
      </c>
      <c r="CR42" s="1" t="s">
        <v>365</v>
      </c>
      <c r="CS42" s="1">
        <v>1</v>
      </c>
      <c r="CU42" s="1" t="s">
        <v>365</v>
      </c>
      <c r="CV42" s="1">
        <v>1</v>
      </c>
      <c r="CX42" s="1" t="s">
        <v>365</v>
      </c>
      <c r="CY42" s="1">
        <v>1</v>
      </c>
      <c r="DM42" s="1" t="s">
        <v>517</v>
      </c>
      <c r="DN42" s="1">
        <v>1</v>
      </c>
      <c r="DU42" s="1" t="s">
        <v>518</v>
      </c>
    </row>
    <row r="43" spans="1:125">
      <c r="A43" s="1">
        <v>42</v>
      </c>
      <c r="B43" s="1" t="s">
        <v>519</v>
      </c>
      <c r="C43" s="3">
        <v>2.6059999999999998E-3</v>
      </c>
      <c r="D43" s="1">
        <v>8</v>
      </c>
      <c r="L43" s="4">
        <v>57</v>
      </c>
      <c r="M43" s="3">
        <v>1.3029315960912001E-3</v>
      </c>
      <c r="N43" s="1">
        <v>4</v>
      </c>
      <c r="BQ43" s="1" t="s">
        <v>356</v>
      </c>
      <c r="BR43" s="1">
        <v>25</v>
      </c>
      <c r="BT43" s="1" t="s">
        <v>520</v>
      </c>
      <c r="BU43" s="1">
        <v>31</v>
      </c>
      <c r="BZ43" s="1" t="s">
        <v>284</v>
      </c>
      <c r="CA43" s="1">
        <v>19</v>
      </c>
      <c r="CC43" s="1" t="s">
        <v>356</v>
      </c>
      <c r="CD43" s="1">
        <v>9</v>
      </c>
      <c r="CI43" s="1" t="s">
        <v>459</v>
      </c>
      <c r="CJ43" s="1">
        <v>1</v>
      </c>
      <c r="CL43" s="1" t="s">
        <v>378</v>
      </c>
      <c r="CM43" s="1">
        <v>1</v>
      </c>
      <c r="CO43" s="1" t="s">
        <v>378</v>
      </c>
      <c r="CP43" s="1">
        <v>1</v>
      </c>
      <c r="CR43" s="1" t="s">
        <v>378</v>
      </c>
      <c r="CS43" s="1">
        <v>1</v>
      </c>
      <c r="CU43" s="1" t="s">
        <v>378</v>
      </c>
      <c r="CV43" s="1">
        <v>1</v>
      </c>
      <c r="CX43" s="1" t="s">
        <v>378</v>
      </c>
      <c r="CY43" s="1">
        <v>0</v>
      </c>
      <c r="DM43" s="1" t="s">
        <v>521</v>
      </c>
      <c r="DN43" s="1">
        <v>1</v>
      </c>
      <c r="DU43" s="1" t="s">
        <v>522</v>
      </c>
    </row>
    <row r="44" spans="1:125">
      <c r="A44" s="1">
        <v>43</v>
      </c>
      <c r="B44" s="1" t="s">
        <v>454</v>
      </c>
      <c r="C44" s="3">
        <v>1.954E-3</v>
      </c>
      <c r="D44" s="1">
        <v>6</v>
      </c>
      <c r="L44" s="4" t="s">
        <v>523</v>
      </c>
      <c r="M44" s="3">
        <v>1.3029315960912001E-3</v>
      </c>
      <c r="N44" s="1">
        <v>4</v>
      </c>
      <c r="BQ44" s="1" t="s">
        <v>270</v>
      </c>
      <c r="BR44" s="1">
        <v>24</v>
      </c>
      <c r="BT44" s="1" t="s">
        <v>524</v>
      </c>
      <c r="BU44" s="1">
        <v>30</v>
      </c>
      <c r="BZ44" s="1" t="s">
        <v>365</v>
      </c>
      <c r="CA44" s="1">
        <v>19</v>
      </c>
      <c r="CC44" s="1" t="s">
        <v>525</v>
      </c>
      <c r="CD44" s="1">
        <v>9</v>
      </c>
      <c r="CI44" s="1" t="s">
        <v>377</v>
      </c>
      <c r="CJ44" s="1">
        <v>1</v>
      </c>
      <c r="CL44" s="1" t="s">
        <v>387</v>
      </c>
      <c r="CM44" s="1">
        <v>0</v>
      </c>
      <c r="CO44" s="1" t="s">
        <v>387</v>
      </c>
      <c r="CP44" s="1">
        <v>0</v>
      </c>
      <c r="CR44" s="1" t="s">
        <v>387</v>
      </c>
      <c r="CS44" s="1">
        <v>0</v>
      </c>
      <c r="CU44" s="1" t="s">
        <v>387</v>
      </c>
      <c r="CV44" s="1">
        <v>0</v>
      </c>
      <c r="CX44" s="1" t="s">
        <v>387</v>
      </c>
      <c r="CY44" s="1">
        <v>1</v>
      </c>
      <c r="DU44" s="1" t="s">
        <v>526</v>
      </c>
    </row>
    <row r="45" spans="1:125">
      <c r="A45" s="1">
        <v>44</v>
      </c>
      <c r="B45" s="1" t="s">
        <v>527</v>
      </c>
      <c r="C45" s="3">
        <v>1.954E-3</v>
      </c>
      <c r="D45" s="1">
        <v>6</v>
      </c>
      <c r="L45" s="4">
        <v>695</v>
      </c>
      <c r="M45" s="3">
        <v>1.3029315960912001E-3</v>
      </c>
      <c r="N45" s="1">
        <v>4</v>
      </c>
      <c r="BQ45" s="1" t="s">
        <v>292</v>
      </c>
      <c r="BR45" s="1">
        <v>24</v>
      </c>
      <c r="BT45" s="1" t="s">
        <v>418</v>
      </c>
      <c r="BU45" s="1">
        <v>30</v>
      </c>
      <c r="BZ45" s="1" t="s">
        <v>191</v>
      </c>
      <c r="CA45" s="1">
        <v>19</v>
      </c>
      <c r="CC45" s="1" t="s">
        <v>528</v>
      </c>
      <c r="CD45" s="1">
        <v>9</v>
      </c>
      <c r="CI45" s="1" t="s">
        <v>492</v>
      </c>
      <c r="CJ45" s="1">
        <v>1</v>
      </c>
      <c r="CL45" s="1" t="s">
        <v>397</v>
      </c>
      <c r="CM45" s="1">
        <v>1</v>
      </c>
      <c r="CO45" s="1" t="s">
        <v>397</v>
      </c>
      <c r="CP45" s="1">
        <v>1</v>
      </c>
      <c r="CR45" s="1" t="s">
        <v>397</v>
      </c>
      <c r="CS45" s="1">
        <v>1</v>
      </c>
      <c r="CU45" s="1" t="s">
        <v>397</v>
      </c>
      <c r="CV45" s="1">
        <v>1</v>
      </c>
      <c r="CX45" s="1" t="s">
        <v>397</v>
      </c>
      <c r="CY45" s="1">
        <v>1</v>
      </c>
      <c r="DU45" s="1" t="s">
        <v>529</v>
      </c>
    </row>
    <row r="46" spans="1:125">
      <c r="A46" s="1">
        <v>45</v>
      </c>
      <c r="B46" s="1" t="s">
        <v>530</v>
      </c>
      <c r="C46" s="3">
        <v>1.954E-3</v>
      </c>
      <c r="D46" s="1">
        <v>6</v>
      </c>
      <c r="L46" s="4" t="s">
        <v>531</v>
      </c>
      <c r="M46" s="3">
        <v>1.3029315960912001E-3</v>
      </c>
      <c r="N46" s="1">
        <v>4</v>
      </c>
      <c r="BQ46" s="1" t="s">
        <v>282</v>
      </c>
      <c r="BR46" s="1">
        <v>24</v>
      </c>
      <c r="BT46" s="1" t="s">
        <v>532</v>
      </c>
      <c r="BU46" s="1">
        <v>30</v>
      </c>
      <c r="BZ46" s="1" t="s">
        <v>460</v>
      </c>
      <c r="CA46" s="1">
        <v>18</v>
      </c>
      <c r="CC46" s="1" t="s">
        <v>533</v>
      </c>
      <c r="CD46" s="1">
        <v>9</v>
      </c>
      <c r="CI46" s="1" t="s">
        <v>124</v>
      </c>
      <c r="CJ46" s="1">
        <v>1</v>
      </c>
      <c r="CL46" s="1" t="s">
        <v>407</v>
      </c>
      <c r="CM46" s="1">
        <v>1</v>
      </c>
      <c r="CO46" s="1" t="s">
        <v>407</v>
      </c>
      <c r="CP46" s="1">
        <v>1</v>
      </c>
      <c r="CR46" s="1" t="s">
        <v>407</v>
      </c>
      <c r="CS46" s="1">
        <v>1</v>
      </c>
      <c r="CU46" s="1" t="s">
        <v>407</v>
      </c>
      <c r="CV46" s="1">
        <v>1</v>
      </c>
      <c r="CX46" s="1" t="s">
        <v>407</v>
      </c>
      <c r="CY46" s="1">
        <v>1</v>
      </c>
      <c r="DU46" s="1" t="s">
        <v>534</v>
      </c>
    </row>
    <row r="47" spans="1:125">
      <c r="A47" s="1">
        <v>46</v>
      </c>
      <c r="B47" s="1" t="s">
        <v>535</v>
      </c>
      <c r="C47" s="3">
        <v>1.629E-3</v>
      </c>
      <c r="D47" s="1">
        <v>5</v>
      </c>
      <c r="L47" s="4">
        <v>47</v>
      </c>
      <c r="M47" s="3">
        <v>1.3029315960912001E-3</v>
      </c>
      <c r="N47" s="1">
        <v>4</v>
      </c>
      <c r="BQ47" s="1" t="s">
        <v>294</v>
      </c>
      <c r="BR47" s="1">
        <v>24</v>
      </c>
      <c r="BT47" s="1" t="s">
        <v>536</v>
      </c>
      <c r="BU47" s="1">
        <v>29</v>
      </c>
      <c r="BZ47" s="1" t="s">
        <v>217</v>
      </c>
      <c r="CA47" s="1">
        <v>18</v>
      </c>
      <c r="CC47" s="1" t="s">
        <v>537</v>
      </c>
      <c r="CD47" s="1">
        <v>8</v>
      </c>
      <c r="CI47" s="1" t="s">
        <v>460</v>
      </c>
      <c r="CJ47" s="1">
        <v>1</v>
      </c>
      <c r="CL47" s="1" t="s">
        <v>420</v>
      </c>
      <c r="CM47" s="1">
        <v>0</v>
      </c>
      <c r="CO47" s="1" t="s">
        <v>420</v>
      </c>
      <c r="CP47" s="1">
        <v>0</v>
      </c>
      <c r="CR47" s="1" t="s">
        <v>420</v>
      </c>
      <c r="CS47" s="1">
        <v>1</v>
      </c>
      <c r="CU47" s="1" t="s">
        <v>420</v>
      </c>
      <c r="CV47" s="1">
        <v>1</v>
      </c>
      <c r="CX47" s="1" t="s">
        <v>420</v>
      </c>
      <c r="CY47" s="1">
        <v>1</v>
      </c>
    </row>
    <row r="48" spans="1:125">
      <c r="A48" s="1">
        <v>47</v>
      </c>
      <c r="B48" s="1" t="s">
        <v>538</v>
      </c>
      <c r="C48" s="3">
        <v>1.629E-3</v>
      </c>
      <c r="D48" s="1">
        <v>5</v>
      </c>
      <c r="L48" s="4" t="s">
        <v>539</v>
      </c>
      <c r="M48" s="3">
        <v>6.5146579804560198E-4</v>
      </c>
      <c r="N48" s="1">
        <v>2</v>
      </c>
      <c r="BQ48" s="1" t="s">
        <v>396</v>
      </c>
      <c r="BR48" s="1">
        <v>22</v>
      </c>
      <c r="BT48" s="1" t="s">
        <v>540</v>
      </c>
      <c r="BU48" s="1">
        <v>29</v>
      </c>
      <c r="BZ48" s="1" t="s">
        <v>272</v>
      </c>
      <c r="CA48" s="1">
        <v>18</v>
      </c>
      <c r="CC48" s="1" t="s">
        <v>541</v>
      </c>
      <c r="CD48" s="1">
        <v>8</v>
      </c>
      <c r="CI48" s="1" t="s">
        <v>256</v>
      </c>
      <c r="CJ48" s="1">
        <v>1</v>
      </c>
      <c r="CL48" s="1" t="s">
        <v>542</v>
      </c>
      <c r="CM48" s="1">
        <v>1</v>
      </c>
      <c r="CO48" s="1" t="s">
        <v>542</v>
      </c>
      <c r="CP48" s="1">
        <v>1</v>
      </c>
      <c r="CR48" s="1" t="s">
        <v>542</v>
      </c>
      <c r="CS48" s="1">
        <v>1</v>
      </c>
      <c r="CU48" s="1" t="s">
        <v>542</v>
      </c>
      <c r="CV48" s="1">
        <v>1</v>
      </c>
      <c r="CX48" s="1" t="s">
        <v>542</v>
      </c>
      <c r="CY48" s="1">
        <v>1</v>
      </c>
    </row>
    <row r="49" spans="1:103">
      <c r="A49" s="1">
        <v>48</v>
      </c>
      <c r="B49" s="1" t="s">
        <v>543</v>
      </c>
      <c r="C49" s="3">
        <v>1.629E-3</v>
      </c>
      <c r="D49" s="1">
        <v>5</v>
      </c>
      <c r="L49" s="4" t="s">
        <v>544</v>
      </c>
      <c r="M49" s="3">
        <v>6.5146579804560198E-4</v>
      </c>
      <c r="N49" s="1">
        <v>2</v>
      </c>
      <c r="BQ49" s="1" t="s">
        <v>152</v>
      </c>
      <c r="BR49" s="1">
        <v>20</v>
      </c>
      <c r="BT49" s="1" t="s">
        <v>545</v>
      </c>
      <c r="BU49" s="1">
        <v>27</v>
      </c>
      <c r="BZ49" s="1" t="s">
        <v>469</v>
      </c>
      <c r="CA49" s="1">
        <v>17</v>
      </c>
      <c r="CC49" s="1" t="s">
        <v>96</v>
      </c>
      <c r="CD49" s="1">
        <v>8</v>
      </c>
      <c r="CI49" s="1" t="s">
        <v>137</v>
      </c>
      <c r="CJ49" s="1">
        <v>1</v>
      </c>
      <c r="CL49" s="1" t="s">
        <v>428</v>
      </c>
      <c r="CM49" s="1">
        <v>1</v>
      </c>
      <c r="CO49" s="1" t="s">
        <v>428</v>
      </c>
      <c r="CP49" s="1">
        <v>1</v>
      </c>
      <c r="CR49" s="1" t="s">
        <v>428</v>
      </c>
      <c r="CS49" s="1">
        <v>1</v>
      </c>
      <c r="CU49" s="1" t="s">
        <v>428</v>
      </c>
      <c r="CV49" s="1">
        <v>1</v>
      </c>
      <c r="CX49" s="1" t="s">
        <v>428</v>
      </c>
      <c r="CY49" s="1">
        <v>1</v>
      </c>
    </row>
    <row r="50" spans="1:103">
      <c r="A50" s="1">
        <v>49</v>
      </c>
      <c r="B50" s="1" t="s">
        <v>546</v>
      </c>
      <c r="C50" s="3">
        <v>1.629E-3</v>
      </c>
      <c r="D50" s="1">
        <v>5</v>
      </c>
      <c r="L50" s="4">
        <v>387</v>
      </c>
      <c r="M50" s="3">
        <v>6.5146579804560198E-4</v>
      </c>
      <c r="N50" s="1">
        <v>2</v>
      </c>
      <c r="BQ50" s="1" t="s">
        <v>365</v>
      </c>
      <c r="BR50" s="1">
        <v>20</v>
      </c>
      <c r="BT50" s="1" t="s">
        <v>491</v>
      </c>
      <c r="BU50" s="1">
        <v>22</v>
      </c>
      <c r="BZ50" s="1" t="s">
        <v>355</v>
      </c>
      <c r="CA50" s="1">
        <v>17</v>
      </c>
      <c r="CC50" s="1" t="s">
        <v>218</v>
      </c>
      <c r="CD50" s="1">
        <v>8</v>
      </c>
      <c r="CI50" s="1" t="s">
        <v>270</v>
      </c>
      <c r="CJ50" s="1">
        <v>1</v>
      </c>
      <c r="CL50" s="1" t="s">
        <v>547</v>
      </c>
      <c r="CM50" s="1">
        <v>1</v>
      </c>
      <c r="CO50" s="1" t="s">
        <v>547</v>
      </c>
      <c r="CP50" s="1">
        <v>1</v>
      </c>
      <c r="CR50" s="1" t="s">
        <v>547</v>
      </c>
      <c r="CS50" s="1">
        <v>1</v>
      </c>
      <c r="CU50" s="1" t="s">
        <v>547</v>
      </c>
      <c r="CV50" s="1">
        <v>1</v>
      </c>
      <c r="CX50" s="1" t="s">
        <v>547</v>
      </c>
      <c r="CY50" s="1">
        <v>1</v>
      </c>
    </row>
    <row r="51" spans="1:103">
      <c r="A51" s="1">
        <v>50</v>
      </c>
      <c r="B51" s="1" t="s">
        <v>486</v>
      </c>
      <c r="C51" s="3">
        <v>1.629E-3</v>
      </c>
      <c r="D51" s="1">
        <v>5</v>
      </c>
      <c r="L51" s="4" t="s">
        <v>548</v>
      </c>
      <c r="M51" s="3">
        <v>6.5146579804560198E-4</v>
      </c>
      <c r="N51" s="1">
        <v>2</v>
      </c>
      <c r="BQ51" s="1" t="s">
        <v>419</v>
      </c>
      <c r="BR51" s="1">
        <v>20</v>
      </c>
      <c r="BT51" s="1" t="s">
        <v>549</v>
      </c>
      <c r="BU51" s="1">
        <v>21</v>
      </c>
      <c r="BZ51" s="1" t="s">
        <v>364</v>
      </c>
      <c r="CA51" s="1">
        <v>17</v>
      </c>
      <c r="CC51" s="1" t="s">
        <v>550</v>
      </c>
      <c r="CD51" s="1">
        <v>8</v>
      </c>
      <c r="CI51" s="1" t="s">
        <v>190</v>
      </c>
      <c r="CJ51" s="1">
        <v>1</v>
      </c>
      <c r="CL51" s="1" t="s">
        <v>551</v>
      </c>
      <c r="CM51" s="1">
        <v>1</v>
      </c>
      <c r="CO51" s="1" t="s">
        <v>551</v>
      </c>
      <c r="CP51" s="1">
        <v>1</v>
      </c>
      <c r="CR51" s="1" t="s">
        <v>551</v>
      </c>
      <c r="CS51" s="1">
        <v>1</v>
      </c>
      <c r="CU51" s="1" t="s">
        <v>551</v>
      </c>
      <c r="CV51" s="1">
        <v>1</v>
      </c>
      <c r="CX51" s="1" t="s">
        <v>551</v>
      </c>
      <c r="CY51" s="1">
        <v>1</v>
      </c>
    </row>
    <row r="52" spans="1:103">
      <c r="A52" s="1">
        <v>51</v>
      </c>
      <c r="B52" s="1" t="s">
        <v>552</v>
      </c>
      <c r="C52" s="3">
        <v>1.629E-3</v>
      </c>
      <c r="D52" s="1">
        <v>5</v>
      </c>
      <c r="L52" s="4">
        <v>68</v>
      </c>
      <c r="M52" s="3">
        <v>6.5146579804560198E-4</v>
      </c>
      <c r="N52" s="1">
        <v>2</v>
      </c>
      <c r="BQ52" s="1" t="s">
        <v>284</v>
      </c>
      <c r="BR52" s="1">
        <v>19</v>
      </c>
      <c r="BT52" s="1" t="s">
        <v>553</v>
      </c>
      <c r="BU52" s="1">
        <v>19</v>
      </c>
      <c r="BZ52" s="1" t="s">
        <v>106</v>
      </c>
      <c r="CA52" s="1">
        <v>16</v>
      </c>
      <c r="CC52" s="1" t="s">
        <v>451</v>
      </c>
      <c r="CD52" s="1">
        <v>8</v>
      </c>
      <c r="CI52" s="1" t="s">
        <v>175</v>
      </c>
      <c r="CJ52" s="1">
        <v>1</v>
      </c>
      <c r="CL52" s="1" t="s">
        <v>436</v>
      </c>
      <c r="CM52" s="1">
        <v>1</v>
      </c>
      <c r="CO52" s="1" t="s">
        <v>436</v>
      </c>
      <c r="CP52" s="1">
        <v>1</v>
      </c>
      <c r="CR52" s="1" t="s">
        <v>436</v>
      </c>
      <c r="CS52" s="1">
        <v>1</v>
      </c>
      <c r="CU52" s="1" t="s">
        <v>436</v>
      </c>
      <c r="CV52" s="1">
        <v>1</v>
      </c>
      <c r="CX52" s="1" t="s">
        <v>436</v>
      </c>
      <c r="CY52" s="1">
        <v>1</v>
      </c>
    </row>
    <row r="53" spans="1:103">
      <c r="A53" s="1">
        <v>52</v>
      </c>
      <c r="B53" s="1" t="s">
        <v>554</v>
      </c>
      <c r="C53" s="3">
        <v>9.77E-4</v>
      </c>
      <c r="D53" s="1">
        <v>3</v>
      </c>
      <c r="L53" s="4">
        <v>591</v>
      </c>
      <c r="M53" s="3">
        <v>6.5146579804560198E-4</v>
      </c>
      <c r="N53" s="1">
        <v>2</v>
      </c>
      <c r="BQ53" s="1" t="s">
        <v>191</v>
      </c>
      <c r="BR53" s="1">
        <v>19</v>
      </c>
      <c r="BT53" s="1" t="s">
        <v>555</v>
      </c>
      <c r="BU53" s="1">
        <v>19</v>
      </c>
      <c r="BZ53" s="1" t="s">
        <v>333</v>
      </c>
      <c r="CA53" s="1">
        <v>16</v>
      </c>
      <c r="CC53" s="1" t="s">
        <v>556</v>
      </c>
      <c r="CD53" s="1">
        <v>8</v>
      </c>
      <c r="CI53" s="1" t="s">
        <v>231</v>
      </c>
      <c r="CJ53" s="1">
        <v>1</v>
      </c>
      <c r="CL53" s="1" t="s">
        <v>443</v>
      </c>
      <c r="CM53" s="1">
        <v>1</v>
      </c>
      <c r="CO53" s="1" t="s">
        <v>443</v>
      </c>
      <c r="CP53" s="1">
        <v>1</v>
      </c>
      <c r="CR53" s="1" t="s">
        <v>443</v>
      </c>
      <c r="CS53" s="1">
        <v>1</v>
      </c>
      <c r="CU53" s="1" t="s">
        <v>443</v>
      </c>
      <c r="CV53" s="1">
        <v>1</v>
      </c>
      <c r="CX53" s="1" t="s">
        <v>443</v>
      </c>
      <c r="CY53" s="1">
        <v>1</v>
      </c>
    </row>
    <row r="54" spans="1:103">
      <c r="A54" s="1">
        <v>53</v>
      </c>
      <c r="B54" s="1" t="s">
        <v>557</v>
      </c>
      <c r="C54" s="3">
        <v>9.77E-4</v>
      </c>
      <c r="D54" s="1">
        <v>3</v>
      </c>
      <c r="L54" s="4">
        <v>607</v>
      </c>
      <c r="M54" s="3">
        <v>6.5146579804560198E-4</v>
      </c>
      <c r="N54" s="1">
        <v>2</v>
      </c>
      <c r="BQ54" s="1" t="s">
        <v>306</v>
      </c>
      <c r="BR54" s="1">
        <v>18</v>
      </c>
      <c r="BT54" s="1" t="s">
        <v>558</v>
      </c>
      <c r="BU54" s="1">
        <v>19</v>
      </c>
      <c r="BZ54" s="1" t="s">
        <v>490</v>
      </c>
      <c r="CA54" s="1">
        <v>15</v>
      </c>
      <c r="CC54" s="1" t="s">
        <v>559</v>
      </c>
      <c r="CD54" s="1">
        <v>8</v>
      </c>
      <c r="CI54" s="1" t="s">
        <v>559</v>
      </c>
      <c r="CJ54" s="1">
        <v>1</v>
      </c>
      <c r="CL54" s="1" t="s">
        <v>451</v>
      </c>
      <c r="CM54" s="1">
        <v>1</v>
      </c>
      <c r="CO54" s="1" t="s">
        <v>451</v>
      </c>
      <c r="CP54" s="1">
        <v>1</v>
      </c>
      <c r="CR54" s="1" t="s">
        <v>451</v>
      </c>
      <c r="CS54" s="1">
        <v>1</v>
      </c>
      <c r="CU54" s="1" t="s">
        <v>451</v>
      </c>
      <c r="CV54" s="1">
        <v>1</v>
      </c>
      <c r="CX54" s="1" t="s">
        <v>451</v>
      </c>
      <c r="CY54" s="1">
        <v>0</v>
      </c>
    </row>
    <row r="55" spans="1:103">
      <c r="A55" s="1">
        <v>54</v>
      </c>
      <c r="B55" s="1" t="s">
        <v>560</v>
      </c>
      <c r="C55" s="3">
        <v>9.77E-4</v>
      </c>
      <c r="D55" s="1">
        <v>3</v>
      </c>
      <c r="L55" s="4">
        <v>69</v>
      </c>
      <c r="M55" s="3">
        <v>6.5146579804560198E-4</v>
      </c>
      <c r="N55" s="1">
        <v>2</v>
      </c>
      <c r="BQ55" s="1" t="s">
        <v>272</v>
      </c>
      <c r="BR55" s="1">
        <v>18</v>
      </c>
      <c r="BT55" s="1" t="s">
        <v>561</v>
      </c>
      <c r="BU55" s="1">
        <v>19</v>
      </c>
      <c r="BZ55" s="1" t="s">
        <v>60</v>
      </c>
      <c r="CA55" s="1">
        <v>15</v>
      </c>
      <c r="CC55" s="1" t="s">
        <v>319</v>
      </c>
      <c r="CD55" s="1">
        <v>8</v>
      </c>
      <c r="CI55" s="1" t="s">
        <v>110</v>
      </c>
      <c r="CJ55" s="1">
        <v>1</v>
      </c>
      <c r="CL55" s="1" t="s">
        <v>461</v>
      </c>
      <c r="CM55" s="1">
        <v>1</v>
      </c>
      <c r="CO55" s="1" t="s">
        <v>461</v>
      </c>
      <c r="CP55" s="1">
        <v>1</v>
      </c>
      <c r="CR55" s="1" t="s">
        <v>461</v>
      </c>
      <c r="CS55" s="1">
        <v>1</v>
      </c>
      <c r="CU55" s="1" t="s">
        <v>461</v>
      </c>
      <c r="CV55" s="1">
        <v>0</v>
      </c>
      <c r="CX55" s="1" t="s">
        <v>461</v>
      </c>
      <c r="CY55" s="1">
        <v>1</v>
      </c>
    </row>
    <row r="56" spans="1:103">
      <c r="A56" s="1">
        <v>55</v>
      </c>
      <c r="B56" s="1" t="s">
        <v>562</v>
      </c>
      <c r="C56" s="3">
        <v>9.77E-4</v>
      </c>
      <c r="D56" s="1">
        <v>3</v>
      </c>
      <c r="L56" s="4">
        <v>646</v>
      </c>
      <c r="M56" s="3">
        <v>6.5146579804560198E-4</v>
      </c>
      <c r="N56" s="1">
        <v>2</v>
      </c>
      <c r="BQ56" s="1" t="s">
        <v>460</v>
      </c>
      <c r="BR56" s="1">
        <v>18</v>
      </c>
      <c r="BT56" s="1" t="s">
        <v>563</v>
      </c>
      <c r="BU56" s="1">
        <v>18</v>
      </c>
      <c r="BZ56" s="1" t="s">
        <v>492</v>
      </c>
      <c r="CA56" s="1">
        <v>14</v>
      </c>
      <c r="CC56" s="1" t="s">
        <v>295</v>
      </c>
      <c r="CD56" s="1">
        <v>8</v>
      </c>
      <c r="CI56" s="1" t="s">
        <v>295</v>
      </c>
      <c r="CJ56" s="1">
        <v>1</v>
      </c>
      <c r="CL56" s="1" t="s">
        <v>121</v>
      </c>
      <c r="CM56" s="1">
        <v>1</v>
      </c>
      <c r="CO56" s="1" t="s">
        <v>121</v>
      </c>
      <c r="CP56" s="1">
        <v>0</v>
      </c>
      <c r="CR56" s="1" t="s">
        <v>121</v>
      </c>
      <c r="CS56" s="1">
        <v>1</v>
      </c>
      <c r="CU56" s="1" t="s">
        <v>121</v>
      </c>
      <c r="CV56" s="1">
        <v>1</v>
      </c>
      <c r="CX56" s="1" t="s">
        <v>121</v>
      </c>
      <c r="CY56" s="1">
        <v>0</v>
      </c>
    </row>
    <row r="57" spans="1:103">
      <c r="A57" s="1">
        <v>56</v>
      </c>
      <c r="B57" s="1" t="s">
        <v>564</v>
      </c>
      <c r="C57" s="3">
        <v>3.2600000000000001E-4</v>
      </c>
      <c r="D57" s="1">
        <v>1</v>
      </c>
      <c r="L57" s="4">
        <v>645</v>
      </c>
      <c r="M57" s="3">
        <v>6.5146579804560198E-4</v>
      </c>
      <c r="N57" s="1">
        <v>2</v>
      </c>
      <c r="BQ57" s="1" t="s">
        <v>331</v>
      </c>
      <c r="BR57" s="1">
        <v>17</v>
      </c>
      <c r="BT57" s="1" t="s">
        <v>565</v>
      </c>
      <c r="BU57" s="1">
        <v>17</v>
      </c>
      <c r="BZ57" s="1" t="s">
        <v>520</v>
      </c>
      <c r="CA57" s="1">
        <v>12</v>
      </c>
      <c r="CC57" s="1" t="s">
        <v>493</v>
      </c>
      <c r="CD57" s="1">
        <v>7</v>
      </c>
      <c r="CI57" s="1" t="s">
        <v>109</v>
      </c>
      <c r="CJ57" s="1">
        <v>1</v>
      </c>
      <c r="CL57" s="1" t="s">
        <v>163</v>
      </c>
      <c r="CM57" s="1">
        <v>0</v>
      </c>
      <c r="CO57" s="1" t="s">
        <v>163</v>
      </c>
      <c r="CP57" s="1">
        <v>0</v>
      </c>
      <c r="CR57" s="1" t="s">
        <v>163</v>
      </c>
      <c r="CS57" s="1">
        <v>0</v>
      </c>
      <c r="CU57" s="1" t="s">
        <v>163</v>
      </c>
      <c r="CV57" s="1">
        <v>0</v>
      </c>
      <c r="CX57" s="1" t="s">
        <v>163</v>
      </c>
      <c r="CY57" s="1">
        <v>1</v>
      </c>
    </row>
    <row r="58" spans="1:103">
      <c r="A58" s="1">
        <v>57</v>
      </c>
      <c r="B58" s="1" t="s">
        <v>248</v>
      </c>
      <c r="C58" s="3">
        <v>3.2600000000000001E-4</v>
      </c>
      <c r="D58" s="1">
        <v>1</v>
      </c>
      <c r="L58" s="4">
        <v>571</v>
      </c>
      <c r="M58" s="3">
        <v>6.5146579804560198E-4</v>
      </c>
      <c r="N58" s="1">
        <v>2</v>
      </c>
      <c r="BQ58" s="1" t="s">
        <v>469</v>
      </c>
      <c r="BR58" s="1">
        <v>17</v>
      </c>
      <c r="BT58" s="1" t="s">
        <v>566</v>
      </c>
      <c r="BU58" s="1">
        <v>17</v>
      </c>
      <c r="BZ58" s="1" t="s">
        <v>281</v>
      </c>
      <c r="CA58" s="1">
        <v>12</v>
      </c>
      <c r="CC58" s="1" t="s">
        <v>567</v>
      </c>
      <c r="CD58" s="1">
        <v>7</v>
      </c>
      <c r="CI58" s="1" t="s">
        <v>568</v>
      </c>
      <c r="CJ58" s="1">
        <v>1</v>
      </c>
      <c r="CL58" s="1" t="s">
        <v>484</v>
      </c>
      <c r="CM58" s="1">
        <v>1</v>
      </c>
      <c r="CO58" s="1" t="s">
        <v>484</v>
      </c>
      <c r="CP58" s="1">
        <v>1</v>
      </c>
      <c r="CR58" s="1" t="s">
        <v>484</v>
      </c>
      <c r="CS58" s="1">
        <v>1</v>
      </c>
      <c r="CU58" s="1" t="s">
        <v>484</v>
      </c>
      <c r="CV58" s="1">
        <v>1</v>
      </c>
      <c r="CX58" s="1" t="s">
        <v>484</v>
      </c>
      <c r="CY58" s="1">
        <v>1</v>
      </c>
    </row>
    <row r="59" spans="1:103">
      <c r="L59" s="4">
        <v>655</v>
      </c>
      <c r="M59" s="3">
        <v>6.5146579804560198E-4</v>
      </c>
      <c r="N59" s="1">
        <v>2</v>
      </c>
      <c r="BQ59" s="1" t="s">
        <v>344</v>
      </c>
      <c r="BR59" s="1">
        <v>16</v>
      </c>
      <c r="BT59" s="1" t="s">
        <v>569</v>
      </c>
      <c r="BU59" s="1">
        <v>17</v>
      </c>
      <c r="BZ59" s="1" t="s">
        <v>484</v>
      </c>
      <c r="CA59" s="1">
        <v>12</v>
      </c>
      <c r="CC59" s="1" t="s">
        <v>501</v>
      </c>
      <c r="CD59" s="1">
        <v>7</v>
      </c>
      <c r="CI59" s="1" t="s">
        <v>570</v>
      </c>
      <c r="CJ59" s="1">
        <v>1</v>
      </c>
      <c r="CL59" s="1" t="s">
        <v>493</v>
      </c>
      <c r="CM59" s="1">
        <v>0</v>
      </c>
      <c r="CO59" s="1" t="s">
        <v>493</v>
      </c>
      <c r="CP59" s="1">
        <v>0</v>
      </c>
      <c r="CR59" s="1" t="s">
        <v>493</v>
      </c>
      <c r="CS59" s="1">
        <v>0</v>
      </c>
      <c r="CU59" s="1" t="s">
        <v>493</v>
      </c>
      <c r="CV59" s="1">
        <v>0</v>
      </c>
      <c r="CX59" s="1" t="s">
        <v>493</v>
      </c>
      <c r="CY59" s="1">
        <v>1</v>
      </c>
    </row>
    <row r="60" spans="1:103">
      <c r="L60" s="4" t="s">
        <v>571</v>
      </c>
      <c r="M60" s="3">
        <v>6.5146579804560198E-4</v>
      </c>
      <c r="N60" s="1">
        <v>2</v>
      </c>
      <c r="BQ60" s="1" t="s">
        <v>333</v>
      </c>
      <c r="BR60" s="1">
        <v>16</v>
      </c>
      <c r="BT60" s="1" t="s">
        <v>572</v>
      </c>
      <c r="BU60" s="1">
        <v>16</v>
      </c>
      <c r="BZ60" s="1" t="s">
        <v>549</v>
      </c>
      <c r="CA60" s="1">
        <v>12</v>
      </c>
      <c r="CC60" s="1" t="s">
        <v>573</v>
      </c>
      <c r="CD60" s="1">
        <v>7</v>
      </c>
      <c r="CI60" s="1" t="s">
        <v>219</v>
      </c>
      <c r="CJ60" s="1">
        <v>1</v>
      </c>
      <c r="CL60" s="1" t="s">
        <v>502</v>
      </c>
      <c r="CM60" s="1">
        <v>1</v>
      </c>
      <c r="CO60" s="1" t="s">
        <v>502</v>
      </c>
      <c r="CP60" s="1">
        <v>1</v>
      </c>
      <c r="CR60" s="1" t="s">
        <v>502</v>
      </c>
      <c r="CS60" s="1">
        <v>1</v>
      </c>
      <c r="CU60" s="1" t="s">
        <v>502</v>
      </c>
      <c r="CV60" s="1">
        <v>1</v>
      </c>
      <c r="CX60" s="1" t="s">
        <v>502</v>
      </c>
      <c r="CY60" s="1">
        <v>1</v>
      </c>
    </row>
    <row r="61" spans="1:103">
      <c r="L61" s="4">
        <v>702</v>
      </c>
      <c r="M61" s="3">
        <v>6.5146579804560198E-4</v>
      </c>
      <c r="N61" s="1">
        <v>2</v>
      </c>
      <c r="BQ61" s="1" t="s">
        <v>492</v>
      </c>
      <c r="BR61" s="1">
        <v>14</v>
      </c>
      <c r="BT61" s="1" t="s">
        <v>574</v>
      </c>
      <c r="BU61" s="1">
        <v>15</v>
      </c>
      <c r="BZ61" s="1" t="s">
        <v>563</v>
      </c>
      <c r="CA61" s="1">
        <v>12</v>
      </c>
      <c r="CC61" s="1" t="s">
        <v>575</v>
      </c>
      <c r="CD61" s="1">
        <v>7</v>
      </c>
      <c r="CI61" s="1" t="s">
        <v>576</v>
      </c>
      <c r="CJ61" s="1">
        <v>1</v>
      </c>
      <c r="CL61" s="1" t="s">
        <v>577</v>
      </c>
      <c r="CM61" s="1">
        <v>0</v>
      </c>
      <c r="CO61" s="1" t="s">
        <v>577</v>
      </c>
      <c r="CP61" s="1">
        <v>0</v>
      </c>
      <c r="CR61" s="1" t="s">
        <v>577</v>
      </c>
      <c r="CS61" s="1">
        <v>0</v>
      </c>
      <c r="CU61" s="1" t="s">
        <v>577</v>
      </c>
      <c r="CV61" s="1">
        <v>0</v>
      </c>
      <c r="CX61" s="1" t="s">
        <v>577</v>
      </c>
      <c r="CY61" s="1">
        <v>0</v>
      </c>
    </row>
    <row r="62" spans="1:103">
      <c r="L62" s="4">
        <v>710</v>
      </c>
      <c r="M62" s="3">
        <v>6.5146579804560198E-4</v>
      </c>
      <c r="N62" s="1">
        <v>2</v>
      </c>
      <c r="BQ62" s="1" t="s">
        <v>484</v>
      </c>
      <c r="BR62" s="1">
        <v>12</v>
      </c>
      <c r="BT62" s="1" t="s">
        <v>386</v>
      </c>
      <c r="BU62" s="1">
        <v>14</v>
      </c>
      <c r="BZ62" s="1" t="s">
        <v>516</v>
      </c>
      <c r="CA62" s="1">
        <v>10</v>
      </c>
      <c r="CC62" s="1" t="s">
        <v>578</v>
      </c>
      <c r="CD62" s="1">
        <v>6</v>
      </c>
      <c r="CI62" s="1" t="s">
        <v>469</v>
      </c>
      <c r="CJ62" s="1">
        <v>1</v>
      </c>
      <c r="CL62" s="1" t="s">
        <v>476</v>
      </c>
      <c r="CM62" s="1">
        <v>1</v>
      </c>
      <c r="CO62" s="1" t="s">
        <v>476</v>
      </c>
      <c r="CP62" s="1">
        <v>1</v>
      </c>
      <c r="CR62" s="1" t="s">
        <v>476</v>
      </c>
      <c r="CS62" s="1">
        <v>1</v>
      </c>
      <c r="CU62" s="1" t="s">
        <v>476</v>
      </c>
      <c r="CV62" s="1">
        <v>1</v>
      </c>
      <c r="CX62" s="1" t="s">
        <v>476</v>
      </c>
      <c r="CY62" s="1">
        <v>1</v>
      </c>
    </row>
    <row r="63" spans="1:103">
      <c r="L63" s="4">
        <v>581</v>
      </c>
      <c r="M63" s="3">
        <v>6.5146579804560198E-4</v>
      </c>
      <c r="N63" s="1">
        <v>2</v>
      </c>
      <c r="BQ63" s="1" t="s">
        <v>516</v>
      </c>
      <c r="BR63" s="1">
        <v>10</v>
      </c>
      <c r="BT63" s="1" t="s">
        <v>375</v>
      </c>
      <c r="BU63" s="1">
        <v>13</v>
      </c>
      <c r="BZ63" s="1" t="s">
        <v>541</v>
      </c>
      <c r="CA63" s="1">
        <v>10</v>
      </c>
      <c r="CC63" s="1" t="s">
        <v>576</v>
      </c>
      <c r="CD63" s="1">
        <v>6</v>
      </c>
      <c r="CI63" s="1" t="s">
        <v>579</v>
      </c>
      <c r="CJ63" s="1">
        <v>1</v>
      </c>
      <c r="CL63" s="1" t="s">
        <v>580</v>
      </c>
      <c r="CM63" s="1">
        <v>0</v>
      </c>
      <c r="CO63" s="1" t="s">
        <v>580</v>
      </c>
      <c r="CP63" s="1">
        <v>0</v>
      </c>
      <c r="CR63" s="1" t="s">
        <v>580</v>
      </c>
      <c r="CS63" s="1">
        <v>0</v>
      </c>
      <c r="CU63" s="1" t="s">
        <v>580</v>
      </c>
      <c r="CV63" s="1">
        <v>0</v>
      </c>
      <c r="CX63" s="1" t="s">
        <v>580</v>
      </c>
      <c r="CY63" s="1">
        <v>0</v>
      </c>
    </row>
    <row r="64" spans="1:103">
      <c r="L64" s="4">
        <v>585</v>
      </c>
      <c r="M64" s="3">
        <v>6.5146579804560198E-4</v>
      </c>
      <c r="N64" s="1">
        <v>2</v>
      </c>
      <c r="BQ64" s="1" t="s">
        <v>427</v>
      </c>
      <c r="BR64" s="1">
        <v>10</v>
      </c>
      <c r="BT64" s="1" t="s">
        <v>581</v>
      </c>
      <c r="BU64" s="1">
        <v>12</v>
      </c>
      <c r="BZ64" s="1" t="s">
        <v>556</v>
      </c>
      <c r="CA64" s="1">
        <v>10</v>
      </c>
      <c r="CC64" s="1" t="s">
        <v>579</v>
      </c>
      <c r="CD64" s="1">
        <v>6</v>
      </c>
      <c r="CI64" s="1" t="s">
        <v>582</v>
      </c>
      <c r="CJ64" s="1">
        <v>1</v>
      </c>
      <c r="CL64" s="1" t="s">
        <v>583</v>
      </c>
      <c r="CM64" s="1">
        <v>1</v>
      </c>
      <c r="CO64" s="1" t="s">
        <v>583</v>
      </c>
      <c r="CP64" s="1">
        <v>1</v>
      </c>
      <c r="CR64" s="1" t="s">
        <v>583</v>
      </c>
      <c r="CS64" s="1">
        <v>1</v>
      </c>
      <c r="CU64" s="1" t="s">
        <v>583</v>
      </c>
      <c r="CV64" s="1">
        <v>1</v>
      </c>
      <c r="CX64" s="1" t="s">
        <v>583</v>
      </c>
      <c r="CY64" s="1">
        <v>0</v>
      </c>
    </row>
    <row r="65" spans="12:103">
      <c r="L65" s="4" t="s">
        <v>584</v>
      </c>
      <c r="M65" s="3">
        <v>3.2573289902280099E-4</v>
      </c>
      <c r="N65" s="1">
        <v>1</v>
      </c>
      <c r="BQ65" s="1" t="s">
        <v>510</v>
      </c>
      <c r="BR65" s="1">
        <v>10</v>
      </c>
      <c r="BT65" s="1" t="s">
        <v>585</v>
      </c>
      <c r="BU65" s="1">
        <v>12</v>
      </c>
      <c r="BZ65" s="1" t="s">
        <v>510</v>
      </c>
      <c r="CA65" s="1">
        <v>10</v>
      </c>
      <c r="CC65" s="1" t="s">
        <v>427</v>
      </c>
      <c r="CD65" s="1">
        <v>6</v>
      </c>
      <c r="CI65" s="1" t="s">
        <v>306</v>
      </c>
      <c r="CJ65" s="1">
        <v>1</v>
      </c>
      <c r="CL65" s="1" t="s">
        <v>586</v>
      </c>
      <c r="CM65" s="1">
        <v>1</v>
      </c>
      <c r="CO65" s="1" t="s">
        <v>586</v>
      </c>
      <c r="CP65" s="1">
        <v>1</v>
      </c>
      <c r="CR65" s="1" t="s">
        <v>586</v>
      </c>
      <c r="CS65" s="1">
        <v>1</v>
      </c>
      <c r="CU65" s="1" t="s">
        <v>586</v>
      </c>
      <c r="CV65" s="1">
        <v>1</v>
      </c>
      <c r="CX65" s="1" t="s">
        <v>586</v>
      </c>
      <c r="CY65" s="1">
        <v>0</v>
      </c>
    </row>
    <row r="66" spans="12:103">
      <c r="L66" s="4" t="s">
        <v>587</v>
      </c>
      <c r="M66" s="3">
        <v>3.2573289902280099E-4</v>
      </c>
      <c r="N66" s="1">
        <v>1</v>
      </c>
      <c r="BQ66" s="1" t="s">
        <v>528</v>
      </c>
      <c r="BR66" s="1">
        <v>9</v>
      </c>
      <c r="BT66" s="1" t="s">
        <v>588</v>
      </c>
      <c r="BU66" s="1">
        <v>12</v>
      </c>
      <c r="BZ66" s="1" t="s">
        <v>533</v>
      </c>
      <c r="CA66" s="1">
        <v>9</v>
      </c>
      <c r="CC66" s="1" t="s">
        <v>257</v>
      </c>
      <c r="CD66" s="1">
        <v>6</v>
      </c>
      <c r="CI66" s="1" t="s">
        <v>589</v>
      </c>
      <c r="CJ66" s="1">
        <v>1</v>
      </c>
      <c r="CL66" s="1" t="s">
        <v>590</v>
      </c>
      <c r="CM66" s="1">
        <v>0</v>
      </c>
      <c r="CO66" s="1" t="s">
        <v>590</v>
      </c>
      <c r="CP66" s="1">
        <v>1</v>
      </c>
      <c r="CR66" s="1" t="s">
        <v>590</v>
      </c>
      <c r="CS66" s="1">
        <v>0</v>
      </c>
      <c r="CU66" s="1" t="s">
        <v>590</v>
      </c>
      <c r="CV66" s="1">
        <v>1</v>
      </c>
      <c r="CX66" s="1" t="s">
        <v>590</v>
      </c>
      <c r="CY66" s="1">
        <v>0</v>
      </c>
    </row>
    <row r="67" spans="12:103">
      <c r="L67" s="4" t="s">
        <v>591</v>
      </c>
      <c r="M67" s="3">
        <v>3.2573289902280099E-4</v>
      </c>
      <c r="N67" s="1">
        <v>1</v>
      </c>
      <c r="BQ67" s="1" t="s">
        <v>525</v>
      </c>
      <c r="BR67" s="1">
        <v>9</v>
      </c>
      <c r="BT67" s="1" t="s">
        <v>592</v>
      </c>
      <c r="BU67" s="1">
        <v>11</v>
      </c>
      <c r="BZ67" s="1" t="s">
        <v>593</v>
      </c>
      <c r="CA67" s="1">
        <v>9</v>
      </c>
      <c r="CC67" s="1" t="s">
        <v>436</v>
      </c>
      <c r="CD67" s="1">
        <v>6</v>
      </c>
      <c r="CI67" s="1" t="s">
        <v>58</v>
      </c>
      <c r="CJ67" s="1">
        <v>1</v>
      </c>
      <c r="CL67" s="1" t="s">
        <v>594</v>
      </c>
      <c r="CM67" s="1">
        <v>0</v>
      </c>
      <c r="CO67" s="1" t="s">
        <v>594</v>
      </c>
      <c r="CP67" s="1">
        <v>0</v>
      </c>
      <c r="CR67" s="1" t="s">
        <v>594</v>
      </c>
      <c r="CS67" s="1">
        <v>0</v>
      </c>
      <c r="CU67" s="1" t="s">
        <v>594</v>
      </c>
      <c r="CV67" s="1">
        <v>1</v>
      </c>
      <c r="CX67" s="1" t="s">
        <v>594</v>
      </c>
      <c r="CY67" s="1">
        <v>0</v>
      </c>
    </row>
    <row r="68" spans="12:103">
      <c r="L68" s="4" t="s">
        <v>595</v>
      </c>
      <c r="M68" s="3">
        <v>3.2573289902280099E-4</v>
      </c>
      <c r="N68" s="1">
        <v>1</v>
      </c>
      <c r="BQ68" s="1" t="s">
        <v>533</v>
      </c>
      <c r="BR68" s="1">
        <v>9</v>
      </c>
      <c r="BT68" s="1" t="s">
        <v>596</v>
      </c>
      <c r="BU68" s="1">
        <v>10</v>
      </c>
      <c r="BZ68" s="1" t="s">
        <v>525</v>
      </c>
      <c r="CA68" s="1">
        <v>9</v>
      </c>
      <c r="CC68" s="1" t="s">
        <v>597</v>
      </c>
      <c r="CD68" s="1">
        <v>6</v>
      </c>
      <c r="CI68" s="1" t="s">
        <v>205</v>
      </c>
      <c r="CJ68" s="1">
        <v>1</v>
      </c>
      <c r="CL68" s="1" t="s">
        <v>598</v>
      </c>
      <c r="CM68" s="1">
        <v>1</v>
      </c>
      <c r="CO68" s="1" t="s">
        <v>598</v>
      </c>
      <c r="CP68" s="1">
        <v>1</v>
      </c>
      <c r="CR68" s="1" t="s">
        <v>598</v>
      </c>
      <c r="CS68" s="1">
        <v>1</v>
      </c>
      <c r="CU68" s="1" t="s">
        <v>598</v>
      </c>
      <c r="CV68" s="1">
        <v>1</v>
      </c>
      <c r="CX68" s="1" t="s">
        <v>598</v>
      </c>
      <c r="CY68" s="1">
        <v>0</v>
      </c>
    </row>
    <row r="69" spans="12:103">
      <c r="L69" s="4" t="s">
        <v>599</v>
      </c>
      <c r="M69" s="3">
        <v>3.2573289902280099E-4</v>
      </c>
      <c r="N69" s="1">
        <v>1</v>
      </c>
      <c r="BQ69" s="1" t="s">
        <v>556</v>
      </c>
      <c r="BR69" s="1">
        <v>8</v>
      </c>
      <c r="BT69" s="1" t="s">
        <v>600</v>
      </c>
      <c r="BU69" s="1">
        <v>10</v>
      </c>
      <c r="BZ69" s="1" t="s">
        <v>356</v>
      </c>
      <c r="CA69" s="1">
        <v>9</v>
      </c>
      <c r="CC69" s="1" t="s">
        <v>245</v>
      </c>
      <c r="CD69" s="1">
        <v>5</v>
      </c>
      <c r="CI69" s="1" t="s">
        <v>601</v>
      </c>
      <c r="CJ69" s="1">
        <v>1</v>
      </c>
      <c r="CL69" s="1" t="s">
        <v>602</v>
      </c>
      <c r="CM69" s="1">
        <v>1</v>
      </c>
      <c r="CO69" s="1" t="s">
        <v>602</v>
      </c>
      <c r="CP69" s="1">
        <v>1</v>
      </c>
      <c r="CR69" s="1" t="s">
        <v>602</v>
      </c>
      <c r="CS69" s="1">
        <v>0</v>
      </c>
      <c r="CU69" s="1" t="s">
        <v>602</v>
      </c>
      <c r="CV69" s="1">
        <v>1</v>
      </c>
      <c r="CX69" s="1" t="s">
        <v>602</v>
      </c>
      <c r="CY69" s="1">
        <v>1</v>
      </c>
    </row>
    <row r="70" spans="12:103">
      <c r="L70" s="4" t="s">
        <v>603</v>
      </c>
      <c r="M70" s="3">
        <v>3.2573289902280099E-4</v>
      </c>
      <c r="N70" s="1">
        <v>1</v>
      </c>
      <c r="BQ70" s="1" t="s">
        <v>537</v>
      </c>
      <c r="BR70" s="1">
        <v>8</v>
      </c>
      <c r="BT70" s="1" t="s">
        <v>604</v>
      </c>
      <c r="BU70" s="1">
        <v>10</v>
      </c>
      <c r="BZ70" s="1" t="s">
        <v>528</v>
      </c>
      <c r="CA70" s="1">
        <v>9</v>
      </c>
      <c r="CC70" s="1" t="s">
        <v>176</v>
      </c>
      <c r="CD70" s="1">
        <v>5</v>
      </c>
      <c r="CI70" s="1" t="s">
        <v>605</v>
      </c>
      <c r="CJ70" s="1">
        <v>1</v>
      </c>
      <c r="CL70" s="1" t="s">
        <v>468</v>
      </c>
      <c r="CM70" s="1">
        <v>1</v>
      </c>
      <c r="CO70" s="1" t="s">
        <v>468</v>
      </c>
      <c r="CP70" s="1">
        <v>1</v>
      </c>
      <c r="CR70" s="1" t="s">
        <v>468</v>
      </c>
      <c r="CS70" s="1">
        <v>1</v>
      </c>
      <c r="CU70" s="1" t="s">
        <v>468</v>
      </c>
      <c r="CV70" s="1">
        <v>1</v>
      </c>
      <c r="CX70" s="1" t="s">
        <v>468</v>
      </c>
      <c r="CY70" s="1">
        <v>0</v>
      </c>
    </row>
    <row r="71" spans="12:103">
      <c r="L71" s="4" t="s">
        <v>606</v>
      </c>
      <c r="M71" s="3">
        <v>3.2573289902280099E-4</v>
      </c>
      <c r="N71" s="1">
        <v>1</v>
      </c>
      <c r="BQ71" s="1" t="s">
        <v>96</v>
      </c>
      <c r="BR71" s="1">
        <v>8</v>
      </c>
      <c r="BT71" s="1" t="s">
        <v>607</v>
      </c>
      <c r="BU71" s="1">
        <v>10</v>
      </c>
      <c r="BZ71" s="1" t="s">
        <v>608</v>
      </c>
      <c r="CA71" s="1">
        <v>9</v>
      </c>
      <c r="CC71" s="1" t="s">
        <v>204</v>
      </c>
      <c r="CD71" s="1">
        <v>5</v>
      </c>
      <c r="CI71" s="1" t="s">
        <v>609</v>
      </c>
      <c r="CJ71" s="1">
        <v>1</v>
      </c>
      <c r="CL71" s="1" t="s">
        <v>459</v>
      </c>
      <c r="CM71" s="1">
        <v>1</v>
      </c>
      <c r="CO71" s="1" t="s">
        <v>459</v>
      </c>
      <c r="CP71" s="1">
        <v>1</v>
      </c>
      <c r="CR71" s="1" t="s">
        <v>459</v>
      </c>
      <c r="CS71" s="1">
        <v>1</v>
      </c>
      <c r="CU71" s="1" t="s">
        <v>459</v>
      </c>
      <c r="CV71" s="1">
        <v>1</v>
      </c>
      <c r="CX71" s="1" t="s">
        <v>459</v>
      </c>
      <c r="CY71" s="1">
        <v>0</v>
      </c>
    </row>
    <row r="72" spans="12:103">
      <c r="L72" s="4" t="s">
        <v>610</v>
      </c>
      <c r="M72" s="3">
        <v>3.2573289902280099E-4</v>
      </c>
      <c r="N72" s="1">
        <v>1</v>
      </c>
      <c r="BQ72" s="1" t="s">
        <v>559</v>
      </c>
      <c r="BR72" s="1">
        <v>8</v>
      </c>
      <c r="BT72" s="1" t="s">
        <v>611</v>
      </c>
      <c r="BU72" s="1">
        <v>10</v>
      </c>
      <c r="BZ72" s="1" t="s">
        <v>612</v>
      </c>
      <c r="CA72" s="1">
        <v>9</v>
      </c>
      <c r="CC72" s="1" t="s">
        <v>308</v>
      </c>
      <c r="CD72" s="1">
        <v>5</v>
      </c>
      <c r="CI72" s="1" t="s">
        <v>567</v>
      </c>
      <c r="CJ72" s="1">
        <v>1</v>
      </c>
      <c r="CL72" s="1" t="s">
        <v>613</v>
      </c>
      <c r="CM72" s="1">
        <v>0</v>
      </c>
      <c r="CO72" s="1" t="s">
        <v>613</v>
      </c>
      <c r="CP72" s="1">
        <v>0</v>
      </c>
      <c r="CR72" s="1" t="s">
        <v>613</v>
      </c>
      <c r="CS72" s="1">
        <v>0</v>
      </c>
      <c r="CU72" s="1" t="s">
        <v>613</v>
      </c>
      <c r="CV72" s="1">
        <v>0</v>
      </c>
      <c r="CX72" s="1" t="s">
        <v>613</v>
      </c>
      <c r="CY72" s="1">
        <v>0</v>
      </c>
    </row>
    <row r="73" spans="12:103">
      <c r="L73" s="4" t="s">
        <v>614</v>
      </c>
      <c r="M73" s="3">
        <v>3.2573289902280099E-4</v>
      </c>
      <c r="N73" s="1">
        <v>1</v>
      </c>
      <c r="BQ73" s="1" t="s">
        <v>451</v>
      </c>
      <c r="BR73" s="1">
        <v>8</v>
      </c>
      <c r="BT73" s="1" t="s">
        <v>615</v>
      </c>
      <c r="BU73" s="1">
        <v>10</v>
      </c>
      <c r="BZ73" s="1" t="s">
        <v>616</v>
      </c>
      <c r="CA73" s="1">
        <v>8</v>
      </c>
      <c r="CC73" s="1" t="s">
        <v>617</v>
      </c>
      <c r="CD73" s="1">
        <v>5</v>
      </c>
      <c r="CI73" s="1" t="s">
        <v>232</v>
      </c>
      <c r="CJ73" s="1">
        <v>1</v>
      </c>
      <c r="CL73" s="1" t="s">
        <v>618</v>
      </c>
      <c r="CM73" s="1">
        <v>0</v>
      </c>
      <c r="CO73" s="1" t="s">
        <v>618</v>
      </c>
      <c r="CP73" s="1">
        <v>0</v>
      </c>
      <c r="CR73" s="1" t="s">
        <v>618</v>
      </c>
      <c r="CS73" s="1">
        <v>1</v>
      </c>
      <c r="CU73" s="1" t="s">
        <v>618</v>
      </c>
      <c r="CV73" s="1">
        <v>1</v>
      </c>
      <c r="CX73" s="1" t="s">
        <v>618</v>
      </c>
      <c r="CY73" s="1">
        <v>0</v>
      </c>
    </row>
    <row r="74" spans="12:103">
      <c r="L74" s="4" t="s">
        <v>619</v>
      </c>
      <c r="M74" s="3">
        <v>3.2573289902280099E-4</v>
      </c>
      <c r="N74" s="1">
        <v>1</v>
      </c>
      <c r="BQ74" s="1" t="s">
        <v>550</v>
      </c>
      <c r="BR74" s="1">
        <v>8</v>
      </c>
      <c r="BT74" s="1" t="s">
        <v>620</v>
      </c>
      <c r="BU74" s="1">
        <v>10</v>
      </c>
      <c r="BZ74" s="1" t="s">
        <v>550</v>
      </c>
      <c r="CA74" s="1">
        <v>8</v>
      </c>
      <c r="CC74" s="1" t="s">
        <v>582</v>
      </c>
      <c r="CD74" s="1">
        <v>5</v>
      </c>
      <c r="CI74" s="1" t="s">
        <v>389</v>
      </c>
      <c r="CJ74" s="1">
        <v>1</v>
      </c>
      <c r="CL74" s="1" t="s">
        <v>377</v>
      </c>
      <c r="CM74" s="1">
        <v>1</v>
      </c>
      <c r="CO74" s="1" t="s">
        <v>377</v>
      </c>
      <c r="CP74" s="1">
        <v>1</v>
      </c>
      <c r="CR74" s="1" t="s">
        <v>377</v>
      </c>
      <c r="CS74" s="1">
        <v>1</v>
      </c>
      <c r="CU74" s="1" t="s">
        <v>377</v>
      </c>
      <c r="CV74" s="1">
        <v>1</v>
      </c>
      <c r="CX74" s="1" t="s">
        <v>377</v>
      </c>
      <c r="CY74" s="1">
        <v>1</v>
      </c>
    </row>
    <row r="75" spans="12:103">
      <c r="L75" s="4" t="s">
        <v>621</v>
      </c>
      <c r="M75" s="3">
        <v>3.2573289902280099E-4</v>
      </c>
      <c r="N75" s="1">
        <v>1</v>
      </c>
      <c r="BQ75" s="1" t="s">
        <v>295</v>
      </c>
      <c r="BR75" s="1">
        <v>8</v>
      </c>
      <c r="BT75" s="1" t="s">
        <v>616</v>
      </c>
      <c r="BU75" s="1">
        <v>10</v>
      </c>
      <c r="BZ75" s="1" t="s">
        <v>604</v>
      </c>
      <c r="CA75" s="1">
        <v>8</v>
      </c>
      <c r="CC75" s="1" t="s">
        <v>164</v>
      </c>
      <c r="CD75" s="1">
        <v>5</v>
      </c>
      <c r="CI75" s="1" t="s">
        <v>622</v>
      </c>
      <c r="CJ75" s="1">
        <v>1</v>
      </c>
      <c r="CL75" s="1" t="s">
        <v>492</v>
      </c>
      <c r="CM75" s="1">
        <v>1</v>
      </c>
      <c r="CO75" s="1" t="s">
        <v>492</v>
      </c>
      <c r="CP75" s="1">
        <v>1</v>
      </c>
      <c r="CR75" s="1" t="s">
        <v>492</v>
      </c>
      <c r="CS75" s="1">
        <v>1</v>
      </c>
      <c r="CU75" s="1" t="s">
        <v>492</v>
      </c>
      <c r="CV75" s="1">
        <v>1</v>
      </c>
      <c r="CX75" s="1" t="s">
        <v>492</v>
      </c>
      <c r="CY75" s="1">
        <v>1</v>
      </c>
    </row>
    <row r="76" spans="12:103">
      <c r="L76" s="4" t="s">
        <v>623</v>
      </c>
      <c r="M76" s="3">
        <v>3.2573289902280099E-4</v>
      </c>
      <c r="N76" s="1">
        <v>1</v>
      </c>
      <c r="BQ76" s="1" t="s">
        <v>405</v>
      </c>
      <c r="BR76" s="1">
        <v>8</v>
      </c>
      <c r="BT76" s="1" t="s">
        <v>612</v>
      </c>
      <c r="BU76" s="1">
        <v>9</v>
      </c>
      <c r="BZ76" s="1" t="s">
        <v>537</v>
      </c>
      <c r="CA76" s="1">
        <v>8</v>
      </c>
      <c r="CC76" s="1" t="s">
        <v>389</v>
      </c>
      <c r="CD76" s="1">
        <v>4</v>
      </c>
      <c r="CI76" s="1" t="s">
        <v>624</v>
      </c>
      <c r="CJ76" s="1">
        <v>1</v>
      </c>
      <c r="CL76" s="1" t="s">
        <v>124</v>
      </c>
      <c r="CM76" s="1">
        <v>1</v>
      </c>
      <c r="CO76" s="1" t="s">
        <v>124</v>
      </c>
      <c r="CP76" s="1">
        <v>1</v>
      </c>
      <c r="CR76" s="1" t="s">
        <v>124</v>
      </c>
      <c r="CS76" s="1">
        <v>1</v>
      </c>
      <c r="CU76" s="1" t="s">
        <v>124</v>
      </c>
      <c r="CV76" s="1">
        <v>1</v>
      </c>
      <c r="CX76" s="1" t="s">
        <v>124</v>
      </c>
      <c r="CY76" s="1">
        <v>1</v>
      </c>
    </row>
    <row r="77" spans="12:103">
      <c r="L77" s="4" t="s">
        <v>625</v>
      </c>
      <c r="M77" s="3">
        <v>3.2573289902280099E-4</v>
      </c>
      <c r="N77" s="1">
        <v>1</v>
      </c>
      <c r="BQ77" s="1" t="s">
        <v>541</v>
      </c>
      <c r="BR77" s="1">
        <v>8</v>
      </c>
      <c r="BT77" s="1" t="s">
        <v>626</v>
      </c>
      <c r="BU77" s="1">
        <v>9</v>
      </c>
      <c r="BZ77" s="1" t="s">
        <v>596</v>
      </c>
      <c r="CA77" s="1">
        <v>8</v>
      </c>
      <c r="CC77" s="1" t="s">
        <v>77</v>
      </c>
      <c r="CD77" s="1">
        <v>4</v>
      </c>
      <c r="CI77" s="1" t="s">
        <v>107</v>
      </c>
      <c r="CJ77" s="1">
        <v>1</v>
      </c>
      <c r="CL77" s="1" t="s">
        <v>460</v>
      </c>
      <c r="CM77" s="1">
        <v>1</v>
      </c>
      <c r="CO77" s="1" t="s">
        <v>460</v>
      </c>
      <c r="CP77" s="1">
        <v>1</v>
      </c>
      <c r="CR77" s="1" t="s">
        <v>460</v>
      </c>
      <c r="CS77" s="1">
        <v>1</v>
      </c>
      <c r="CU77" s="1" t="s">
        <v>460</v>
      </c>
      <c r="CV77" s="1">
        <v>1</v>
      </c>
      <c r="CX77" s="1" t="s">
        <v>460</v>
      </c>
      <c r="CY77" s="1">
        <v>1</v>
      </c>
    </row>
    <row r="78" spans="12:103">
      <c r="L78" s="4" t="s">
        <v>627</v>
      </c>
      <c r="M78" s="3">
        <v>3.2573289902280099E-4</v>
      </c>
      <c r="N78" s="1">
        <v>1</v>
      </c>
      <c r="BQ78" s="1" t="s">
        <v>319</v>
      </c>
      <c r="BR78" s="1">
        <v>8</v>
      </c>
      <c r="BT78" s="1" t="s">
        <v>628</v>
      </c>
      <c r="BU78" s="1">
        <v>9</v>
      </c>
      <c r="BZ78" s="1" t="s">
        <v>451</v>
      </c>
      <c r="CA78" s="1">
        <v>8</v>
      </c>
      <c r="CC78" s="1" t="s">
        <v>387</v>
      </c>
      <c r="CD78" s="1">
        <v>4</v>
      </c>
      <c r="CI78" s="1" t="s">
        <v>208</v>
      </c>
      <c r="CJ78" s="1">
        <v>1</v>
      </c>
      <c r="CL78" s="1" t="s">
        <v>256</v>
      </c>
      <c r="CM78" s="1">
        <v>1</v>
      </c>
      <c r="CO78" s="1" t="s">
        <v>256</v>
      </c>
      <c r="CP78" s="1">
        <v>1</v>
      </c>
      <c r="CR78" s="1" t="s">
        <v>256</v>
      </c>
      <c r="CS78" s="1">
        <v>1</v>
      </c>
      <c r="CU78" s="1" t="s">
        <v>256</v>
      </c>
      <c r="CV78" s="1">
        <v>1</v>
      </c>
      <c r="CX78" s="1" t="s">
        <v>256</v>
      </c>
      <c r="CY78" s="1">
        <v>1</v>
      </c>
    </row>
    <row r="79" spans="12:103">
      <c r="L79" s="4" t="s">
        <v>629</v>
      </c>
      <c r="M79" s="3">
        <v>3.2573289902280099E-4</v>
      </c>
      <c r="N79" s="1">
        <v>1</v>
      </c>
      <c r="BQ79" s="1" t="s">
        <v>501</v>
      </c>
      <c r="BR79" s="1">
        <v>8</v>
      </c>
      <c r="BT79" s="1" t="s">
        <v>630</v>
      </c>
      <c r="BU79" s="1">
        <v>9</v>
      </c>
      <c r="BZ79" s="1" t="s">
        <v>559</v>
      </c>
      <c r="CA79" s="1">
        <v>8</v>
      </c>
      <c r="CC79" s="1" t="s">
        <v>631</v>
      </c>
      <c r="CD79" s="1">
        <v>3</v>
      </c>
      <c r="CI79" s="1" t="s">
        <v>632</v>
      </c>
      <c r="CJ79" s="1">
        <v>1</v>
      </c>
      <c r="CL79" s="1" t="s">
        <v>137</v>
      </c>
      <c r="CM79" s="1">
        <v>1</v>
      </c>
      <c r="CO79" s="1" t="s">
        <v>137</v>
      </c>
      <c r="CP79" s="1">
        <v>1</v>
      </c>
      <c r="CR79" s="1" t="s">
        <v>137</v>
      </c>
      <c r="CS79" s="1">
        <v>1</v>
      </c>
      <c r="CU79" s="1" t="s">
        <v>137</v>
      </c>
      <c r="CV79" s="1">
        <v>1</v>
      </c>
      <c r="CX79" s="1" t="s">
        <v>137</v>
      </c>
      <c r="CY79" s="1">
        <v>1</v>
      </c>
    </row>
    <row r="80" spans="12:103">
      <c r="L80" s="4" t="s">
        <v>633</v>
      </c>
      <c r="M80" s="3">
        <v>3.2573289902280099E-4</v>
      </c>
      <c r="N80" s="1">
        <v>1</v>
      </c>
      <c r="BQ80" s="1" t="s">
        <v>573</v>
      </c>
      <c r="BR80" s="1">
        <v>7</v>
      </c>
      <c r="BT80" s="1" t="s">
        <v>634</v>
      </c>
      <c r="BU80" s="1">
        <v>9</v>
      </c>
      <c r="BZ80" s="1" t="s">
        <v>545</v>
      </c>
      <c r="CA80" s="1">
        <v>8</v>
      </c>
      <c r="CC80" s="1" t="s">
        <v>483</v>
      </c>
      <c r="CD80" s="1">
        <v>3</v>
      </c>
      <c r="CI80" s="1" t="s">
        <v>80</v>
      </c>
      <c r="CJ80" s="1">
        <v>1</v>
      </c>
      <c r="CL80" s="1" t="s">
        <v>270</v>
      </c>
      <c r="CM80" s="1">
        <v>1</v>
      </c>
      <c r="CO80" s="1" t="s">
        <v>270</v>
      </c>
      <c r="CP80" s="1">
        <v>1</v>
      </c>
      <c r="CR80" s="1" t="s">
        <v>270</v>
      </c>
      <c r="CS80" s="1">
        <v>1</v>
      </c>
      <c r="CU80" s="1" t="s">
        <v>270</v>
      </c>
      <c r="CV80" s="1">
        <v>1</v>
      </c>
      <c r="CX80" s="1" t="s">
        <v>270</v>
      </c>
      <c r="CY80" s="1">
        <v>1</v>
      </c>
    </row>
    <row r="81" spans="12:103">
      <c r="L81" s="4" t="s">
        <v>635</v>
      </c>
      <c r="M81" s="3">
        <v>3.2573289902280099E-4</v>
      </c>
      <c r="N81" s="1">
        <v>1</v>
      </c>
      <c r="BQ81" s="1" t="s">
        <v>567</v>
      </c>
      <c r="BR81" s="1">
        <v>7</v>
      </c>
      <c r="BT81" s="1" t="s">
        <v>636</v>
      </c>
      <c r="BU81" s="1">
        <v>9</v>
      </c>
      <c r="BZ81" s="1" t="s">
        <v>295</v>
      </c>
      <c r="CA81" s="1">
        <v>8</v>
      </c>
      <c r="CC81" s="1" t="s">
        <v>461</v>
      </c>
      <c r="CD81" s="1">
        <v>3</v>
      </c>
      <c r="CI81" s="1" t="s">
        <v>637</v>
      </c>
      <c r="CJ81" s="1">
        <v>1</v>
      </c>
      <c r="CL81" s="1" t="s">
        <v>190</v>
      </c>
      <c r="CM81" s="1">
        <v>1</v>
      </c>
      <c r="CO81" s="1" t="s">
        <v>190</v>
      </c>
      <c r="CP81" s="1">
        <v>1</v>
      </c>
      <c r="CR81" s="1" t="s">
        <v>190</v>
      </c>
      <c r="CS81" s="1">
        <v>1</v>
      </c>
      <c r="CU81" s="1" t="s">
        <v>190</v>
      </c>
      <c r="CV81" s="1">
        <v>1</v>
      </c>
      <c r="CX81" s="1" t="s">
        <v>190</v>
      </c>
      <c r="CY81" s="1">
        <v>1</v>
      </c>
    </row>
    <row r="82" spans="12:103">
      <c r="L82" s="4" t="s">
        <v>638</v>
      </c>
      <c r="M82" s="3">
        <v>3.2573289902280099E-4</v>
      </c>
      <c r="N82" s="1">
        <v>1</v>
      </c>
      <c r="BQ82" s="1" t="s">
        <v>575</v>
      </c>
      <c r="BR82" s="1">
        <v>7</v>
      </c>
      <c r="BT82" s="1" t="s">
        <v>608</v>
      </c>
      <c r="BU82" s="1">
        <v>9</v>
      </c>
      <c r="BZ82" s="1" t="s">
        <v>218</v>
      </c>
      <c r="CA82" s="1">
        <v>8</v>
      </c>
      <c r="CC82" s="1" t="s">
        <v>346</v>
      </c>
      <c r="CD82" s="1">
        <v>3</v>
      </c>
      <c r="CI82" s="1" t="s">
        <v>292</v>
      </c>
      <c r="CJ82" s="1">
        <v>1</v>
      </c>
      <c r="CL82" s="1" t="s">
        <v>175</v>
      </c>
      <c r="CM82" s="1">
        <v>1</v>
      </c>
      <c r="CO82" s="1" t="s">
        <v>175</v>
      </c>
      <c r="CP82" s="1">
        <v>1</v>
      </c>
      <c r="CR82" s="1" t="s">
        <v>175</v>
      </c>
      <c r="CS82" s="1">
        <v>1</v>
      </c>
      <c r="CU82" s="1" t="s">
        <v>175</v>
      </c>
      <c r="CV82" s="1">
        <v>1</v>
      </c>
      <c r="CX82" s="1" t="s">
        <v>175</v>
      </c>
      <c r="CY82" s="1">
        <v>1</v>
      </c>
    </row>
    <row r="83" spans="12:103">
      <c r="L83" s="4" t="s">
        <v>639</v>
      </c>
      <c r="M83" s="3">
        <v>3.2573289902280099E-4</v>
      </c>
      <c r="N83" s="1">
        <v>1</v>
      </c>
      <c r="BQ83" s="1" t="s">
        <v>493</v>
      </c>
      <c r="BR83" s="1">
        <v>7</v>
      </c>
      <c r="BT83" s="1" t="s">
        <v>593</v>
      </c>
      <c r="BU83" s="1">
        <v>9</v>
      </c>
      <c r="BZ83" s="1" t="s">
        <v>640</v>
      </c>
      <c r="CA83" s="1">
        <v>8</v>
      </c>
      <c r="CC83" s="1" t="s">
        <v>220</v>
      </c>
      <c r="CD83" s="1">
        <v>3</v>
      </c>
      <c r="CI83" s="1" t="s">
        <v>396</v>
      </c>
      <c r="CJ83" s="1">
        <v>1</v>
      </c>
      <c r="CL83" s="1" t="s">
        <v>641</v>
      </c>
      <c r="CM83" s="1">
        <v>0</v>
      </c>
      <c r="CO83" s="1" t="s">
        <v>641</v>
      </c>
      <c r="CP83" s="1">
        <v>0</v>
      </c>
      <c r="CR83" s="1" t="s">
        <v>641</v>
      </c>
      <c r="CS83" s="1">
        <v>0</v>
      </c>
      <c r="CU83" s="1" t="s">
        <v>641</v>
      </c>
      <c r="CV83" s="1">
        <v>0</v>
      </c>
      <c r="CX83" s="1" t="s">
        <v>641</v>
      </c>
      <c r="CY83" s="1">
        <v>0</v>
      </c>
    </row>
    <row r="84" spans="12:103">
      <c r="L84" s="4" t="s">
        <v>642</v>
      </c>
      <c r="M84" s="3">
        <v>3.2573289902280099E-4</v>
      </c>
      <c r="N84" s="1">
        <v>1</v>
      </c>
      <c r="BQ84" s="1" t="s">
        <v>436</v>
      </c>
      <c r="BR84" s="1">
        <v>6</v>
      </c>
      <c r="BT84" s="1" t="s">
        <v>643</v>
      </c>
      <c r="BU84" s="1">
        <v>8</v>
      </c>
      <c r="BZ84" s="1" t="s">
        <v>319</v>
      </c>
      <c r="CA84" s="1">
        <v>8</v>
      </c>
      <c r="CC84" s="1" t="s">
        <v>589</v>
      </c>
      <c r="CD84" s="1">
        <v>3</v>
      </c>
      <c r="CI84" s="1" t="s">
        <v>644</v>
      </c>
      <c r="CJ84" s="1">
        <v>1</v>
      </c>
      <c r="CL84" s="1" t="s">
        <v>645</v>
      </c>
      <c r="CM84" s="1">
        <v>0</v>
      </c>
      <c r="CO84" s="1" t="s">
        <v>645</v>
      </c>
      <c r="CP84" s="1">
        <v>0</v>
      </c>
      <c r="CR84" s="1" t="s">
        <v>645</v>
      </c>
      <c r="CS84" s="1">
        <v>0</v>
      </c>
      <c r="CU84" s="1" t="s">
        <v>645</v>
      </c>
      <c r="CV84" s="1">
        <v>0</v>
      </c>
      <c r="CX84" s="1" t="s">
        <v>645</v>
      </c>
      <c r="CY84" s="1">
        <v>0</v>
      </c>
    </row>
    <row r="85" spans="12:103">
      <c r="L85" s="4" t="s">
        <v>646</v>
      </c>
      <c r="M85" s="3">
        <v>3.2573289902280099E-4</v>
      </c>
      <c r="N85" s="1">
        <v>1</v>
      </c>
      <c r="BQ85" s="1" t="s">
        <v>578</v>
      </c>
      <c r="BR85" s="1">
        <v>6</v>
      </c>
      <c r="BT85" s="1" t="s">
        <v>640</v>
      </c>
      <c r="BU85" s="1">
        <v>8</v>
      </c>
      <c r="BZ85" s="1" t="s">
        <v>96</v>
      </c>
      <c r="CA85" s="1">
        <v>8</v>
      </c>
      <c r="CC85" s="1" t="s">
        <v>647</v>
      </c>
      <c r="CD85" s="1">
        <v>3</v>
      </c>
      <c r="CI85" s="1" t="s">
        <v>218</v>
      </c>
      <c r="CJ85" s="1">
        <v>1</v>
      </c>
      <c r="CL85" s="1" t="s">
        <v>648</v>
      </c>
      <c r="CM85" s="1">
        <v>0</v>
      </c>
      <c r="CO85" s="1" t="s">
        <v>648</v>
      </c>
      <c r="CP85" s="1">
        <v>0</v>
      </c>
      <c r="CR85" s="1" t="s">
        <v>648</v>
      </c>
      <c r="CS85" s="1">
        <v>0</v>
      </c>
      <c r="CU85" s="1" t="s">
        <v>648</v>
      </c>
      <c r="CV85" s="1">
        <v>0</v>
      </c>
      <c r="CX85" s="1" t="s">
        <v>648</v>
      </c>
      <c r="CY85" s="1">
        <v>0</v>
      </c>
    </row>
    <row r="86" spans="12:103">
      <c r="L86" s="4" t="s">
        <v>649</v>
      </c>
      <c r="M86" s="3">
        <v>3.2573289902280099E-4</v>
      </c>
      <c r="N86" s="1">
        <v>1</v>
      </c>
      <c r="BQ86" s="1" t="s">
        <v>579</v>
      </c>
      <c r="BR86" s="1">
        <v>6</v>
      </c>
      <c r="BT86" s="1" t="s">
        <v>650</v>
      </c>
      <c r="BU86" s="1">
        <v>8</v>
      </c>
      <c r="BZ86" s="1" t="s">
        <v>643</v>
      </c>
      <c r="CA86" s="1">
        <v>8</v>
      </c>
      <c r="CC86" s="1" t="s">
        <v>420</v>
      </c>
      <c r="CD86" s="1">
        <v>2</v>
      </c>
      <c r="CI86" s="1" t="s">
        <v>331</v>
      </c>
      <c r="CJ86" s="1">
        <v>0</v>
      </c>
      <c r="CL86" s="1" t="s">
        <v>651</v>
      </c>
      <c r="CM86" s="1">
        <v>0</v>
      </c>
      <c r="CO86" s="1" t="s">
        <v>651</v>
      </c>
      <c r="CP86" s="1">
        <v>0</v>
      </c>
      <c r="CR86" s="1" t="s">
        <v>651</v>
      </c>
      <c r="CS86" s="1">
        <v>0</v>
      </c>
      <c r="CU86" s="1" t="s">
        <v>651</v>
      </c>
      <c r="CV86" s="1">
        <v>0</v>
      </c>
      <c r="CX86" s="1" t="s">
        <v>651</v>
      </c>
      <c r="CY86" s="1">
        <v>0</v>
      </c>
    </row>
    <row r="87" spans="12:103">
      <c r="L87" s="4" t="s">
        <v>652</v>
      </c>
      <c r="M87" s="3">
        <v>3.2573289902280099E-4</v>
      </c>
      <c r="N87" s="1">
        <v>1</v>
      </c>
      <c r="BQ87" s="1" t="s">
        <v>220</v>
      </c>
      <c r="BR87" s="1">
        <v>6</v>
      </c>
      <c r="BT87" s="1" t="s">
        <v>653</v>
      </c>
      <c r="BU87" s="1">
        <v>8</v>
      </c>
      <c r="BZ87" s="1" t="s">
        <v>575</v>
      </c>
      <c r="CA87" s="1">
        <v>7</v>
      </c>
      <c r="CC87" s="1" t="s">
        <v>459</v>
      </c>
      <c r="CD87" s="1">
        <v>2</v>
      </c>
      <c r="CI87" s="1" t="s">
        <v>654</v>
      </c>
      <c r="CJ87" s="1">
        <v>1</v>
      </c>
      <c r="CL87" s="1" t="s">
        <v>231</v>
      </c>
      <c r="CM87" s="1">
        <v>1</v>
      </c>
      <c r="CO87" s="1" t="s">
        <v>231</v>
      </c>
      <c r="CP87" s="1">
        <v>1</v>
      </c>
      <c r="CR87" s="1" t="s">
        <v>231</v>
      </c>
      <c r="CS87" s="1">
        <v>1</v>
      </c>
      <c r="CU87" s="1" t="s">
        <v>231</v>
      </c>
      <c r="CV87" s="1">
        <v>1</v>
      </c>
      <c r="CX87" s="1" t="s">
        <v>231</v>
      </c>
      <c r="CY87" s="1">
        <v>1</v>
      </c>
    </row>
    <row r="88" spans="12:103">
      <c r="L88" s="4" t="s">
        <v>655</v>
      </c>
      <c r="M88" s="3">
        <v>3.2573289902280099E-4</v>
      </c>
      <c r="N88" s="1">
        <v>1</v>
      </c>
      <c r="BQ88" s="1" t="s">
        <v>576</v>
      </c>
      <c r="BR88" s="1">
        <v>6</v>
      </c>
      <c r="BT88" s="1" t="s">
        <v>656</v>
      </c>
      <c r="BU88" s="1">
        <v>8</v>
      </c>
      <c r="BZ88" s="1" t="s">
        <v>573</v>
      </c>
      <c r="CA88" s="1">
        <v>7</v>
      </c>
      <c r="CC88" s="1" t="s">
        <v>468</v>
      </c>
      <c r="CD88" s="1">
        <v>2</v>
      </c>
      <c r="CI88" s="1" t="s">
        <v>501</v>
      </c>
      <c r="CJ88" s="1">
        <v>1</v>
      </c>
      <c r="CL88" s="1" t="s">
        <v>657</v>
      </c>
      <c r="CM88" s="1">
        <v>0</v>
      </c>
      <c r="CO88" s="1" t="s">
        <v>657</v>
      </c>
      <c r="CP88" s="1">
        <v>0</v>
      </c>
      <c r="CR88" s="1" t="s">
        <v>657</v>
      </c>
      <c r="CS88" s="1">
        <v>0</v>
      </c>
      <c r="CU88" s="1" t="s">
        <v>657</v>
      </c>
      <c r="CV88" s="1">
        <v>0</v>
      </c>
      <c r="CX88" s="1" t="s">
        <v>657</v>
      </c>
      <c r="CY88" s="1">
        <v>0</v>
      </c>
    </row>
    <row r="89" spans="12:103">
      <c r="L89" s="4" t="s">
        <v>658</v>
      </c>
      <c r="M89" s="3">
        <v>3.2573289902280099E-4</v>
      </c>
      <c r="N89" s="1">
        <v>1</v>
      </c>
      <c r="BQ89" s="1" t="s">
        <v>597</v>
      </c>
      <c r="BR89" s="1">
        <v>6</v>
      </c>
      <c r="BT89" s="1" t="s">
        <v>659</v>
      </c>
      <c r="BU89" s="1">
        <v>8</v>
      </c>
      <c r="BZ89" s="1" t="s">
        <v>567</v>
      </c>
      <c r="CA89" s="1">
        <v>7</v>
      </c>
      <c r="CC89" s="1" t="s">
        <v>283</v>
      </c>
      <c r="CD89" s="1">
        <v>2</v>
      </c>
      <c r="CI89" s="1" t="s">
        <v>660</v>
      </c>
      <c r="CJ89" s="1">
        <v>1</v>
      </c>
      <c r="CL89" s="1" t="s">
        <v>661</v>
      </c>
      <c r="CM89" s="1">
        <v>1</v>
      </c>
      <c r="CO89" s="1" t="s">
        <v>661</v>
      </c>
      <c r="CP89" s="1">
        <v>0</v>
      </c>
      <c r="CR89" s="1" t="s">
        <v>661</v>
      </c>
      <c r="CS89" s="1">
        <v>0</v>
      </c>
      <c r="CU89" s="1" t="s">
        <v>661</v>
      </c>
      <c r="CV89" s="1">
        <v>0</v>
      </c>
      <c r="CX89" s="1" t="s">
        <v>661</v>
      </c>
      <c r="CY89" s="1">
        <v>0</v>
      </c>
    </row>
    <row r="90" spans="12:103">
      <c r="BQ90" s="1" t="s">
        <v>257</v>
      </c>
      <c r="BR90" s="1">
        <v>6</v>
      </c>
      <c r="BT90" s="1" t="s">
        <v>662</v>
      </c>
      <c r="BU90" s="1">
        <v>8</v>
      </c>
      <c r="BZ90" s="1" t="s">
        <v>501</v>
      </c>
      <c r="CA90" s="1">
        <v>7</v>
      </c>
      <c r="CC90" s="1" t="s">
        <v>476</v>
      </c>
      <c r="CD90" s="1">
        <v>2</v>
      </c>
      <c r="CI90" s="1" t="s">
        <v>663</v>
      </c>
      <c r="CJ90" s="1">
        <v>1</v>
      </c>
      <c r="CL90" s="1" t="s">
        <v>664</v>
      </c>
      <c r="CM90" s="1">
        <v>1</v>
      </c>
      <c r="CO90" s="1" t="s">
        <v>664</v>
      </c>
      <c r="CP90" s="1">
        <v>0</v>
      </c>
      <c r="CR90" s="1" t="s">
        <v>664</v>
      </c>
      <c r="CS90" s="1">
        <v>0</v>
      </c>
      <c r="CU90" s="1" t="s">
        <v>664</v>
      </c>
      <c r="CV90" s="1">
        <v>0</v>
      </c>
      <c r="CX90" s="1" t="s">
        <v>664</v>
      </c>
      <c r="CY90" s="1">
        <v>0</v>
      </c>
    </row>
    <row r="91" spans="12:103">
      <c r="BQ91" s="1" t="s">
        <v>582</v>
      </c>
      <c r="BR91" s="1">
        <v>5</v>
      </c>
      <c r="BT91" s="1" t="s">
        <v>665</v>
      </c>
      <c r="BU91" s="1">
        <v>8</v>
      </c>
      <c r="BZ91" s="1" t="s">
        <v>203</v>
      </c>
      <c r="CA91" s="1">
        <v>7</v>
      </c>
      <c r="CC91" s="1" t="s">
        <v>502</v>
      </c>
      <c r="CD91" s="1">
        <v>2</v>
      </c>
      <c r="CI91" s="1" t="s">
        <v>666</v>
      </c>
      <c r="CJ91" s="1">
        <v>1</v>
      </c>
      <c r="CL91" s="1" t="s">
        <v>667</v>
      </c>
      <c r="CM91" s="1">
        <v>1</v>
      </c>
      <c r="CO91" s="1" t="s">
        <v>667</v>
      </c>
      <c r="CP91" s="1">
        <v>1</v>
      </c>
      <c r="CR91" s="1" t="s">
        <v>667</v>
      </c>
      <c r="CS91" s="1">
        <v>0</v>
      </c>
      <c r="CU91" s="1" t="s">
        <v>667</v>
      </c>
      <c r="CV91" s="1">
        <v>1</v>
      </c>
      <c r="CX91" s="1" t="s">
        <v>667</v>
      </c>
      <c r="CY91" s="1">
        <v>1</v>
      </c>
    </row>
    <row r="92" spans="12:103">
      <c r="BQ92" s="1" t="s">
        <v>176</v>
      </c>
      <c r="BR92" s="1">
        <v>5</v>
      </c>
      <c r="BT92" s="1" t="s">
        <v>668</v>
      </c>
      <c r="BU92" s="1">
        <v>8</v>
      </c>
      <c r="BZ92" s="1" t="s">
        <v>493</v>
      </c>
      <c r="CA92" s="1">
        <v>7</v>
      </c>
      <c r="CC92" s="1" t="s">
        <v>624</v>
      </c>
      <c r="CD92" s="1">
        <v>2</v>
      </c>
      <c r="CI92" s="1" t="s">
        <v>669</v>
      </c>
      <c r="CJ92" s="1">
        <v>1</v>
      </c>
      <c r="CL92" s="1" t="s">
        <v>670</v>
      </c>
      <c r="CM92" s="1">
        <v>1</v>
      </c>
      <c r="CO92" s="1" t="s">
        <v>670</v>
      </c>
      <c r="CP92" s="1">
        <v>1</v>
      </c>
      <c r="CR92" s="1" t="s">
        <v>670</v>
      </c>
      <c r="CS92" s="1">
        <v>0</v>
      </c>
      <c r="CU92" s="1" t="s">
        <v>670</v>
      </c>
      <c r="CV92" s="1">
        <v>0</v>
      </c>
      <c r="CX92" s="1" t="s">
        <v>670</v>
      </c>
      <c r="CY92" s="1">
        <v>1</v>
      </c>
    </row>
    <row r="93" spans="12:103">
      <c r="BQ93" s="1" t="s">
        <v>617</v>
      </c>
      <c r="BR93" s="1">
        <v>5</v>
      </c>
      <c r="BT93" s="1" t="s">
        <v>671</v>
      </c>
      <c r="BU93" s="1">
        <v>8</v>
      </c>
      <c r="BZ93" s="1" t="s">
        <v>569</v>
      </c>
      <c r="CA93" s="1">
        <v>6</v>
      </c>
      <c r="CC93" s="1" t="s">
        <v>654</v>
      </c>
      <c r="CD93" s="1">
        <v>2</v>
      </c>
      <c r="CI93" s="1" t="s">
        <v>672</v>
      </c>
      <c r="CJ93" s="1">
        <v>1</v>
      </c>
      <c r="CL93" s="1" t="s">
        <v>559</v>
      </c>
      <c r="CM93" s="1">
        <v>0</v>
      </c>
      <c r="CO93" s="1" t="s">
        <v>559</v>
      </c>
      <c r="CP93" s="1">
        <v>0</v>
      </c>
      <c r="CR93" s="1" t="s">
        <v>559</v>
      </c>
      <c r="CS93" s="1">
        <v>0</v>
      </c>
      <c r="CU93" s="1" t="s">
        <v>559</v>
      </c>
      <c r="CV93" s="1">
        <v>0</v>
      </c>
      <c r="CX93" s="1" t="s">
        <v>559</v>
      </c>
      <c r="CY93" s="1">
        <v>0</v>
      </c>
    </row>
    <row r="94" spans="12:103">
      <c r="BQ94" s="1" t="s">
        <v>164</v>
      </c>
      <c r="BR94" s="1">
        <v>5</v>
      </c>
      <c r="BT94" s="1" t="s">
        <v>673</v>
      </c>
      <c r="BU94" s="1">
        <v>8</v>
      </c>
      <c r="BZ94" s="1" t="s">
        <v>257</v>
      </c>
      <c r="CA94" s="1">
        <v>6</v>
      </c>
      <c r="CC94" s="1" t="s">
        <v>674</v>
      </c>
      <c r="CD94" s="1">
        <v>2</v>
      </c>
      <c r="CI94" s="1" t="s">
        <v>575</v>
      </c>
      <c r="CJ94" s="1">
        <v>1</v>
      </c>
      <c r="CL94" s="1" t="s">
        <v>110</v>
      </c>
      <c r="CM94" s="1">
        <v>1</v>
      </c>
      <c r="CO94" s="1" t="s">
        <v>110</v>
      </c>
      <c r="CP94" s="1">
        <v>1</v>
      </c>
      <c r="CR94" s="1" t="s">
        <v>110</v>
      </c>
      <c r="CS94" s="1">
        <v>1</v>
      </c>
      <c r="CU94" s="1" t="s">
        <v>110</v>
      </c>
      <c r="CV94" s="1">
        <v>1</v>
      </c>
      <c r="CX94" s="1" t="s">
        <v>110</v>
      </c>
      <c r="CY94" s="1">
        <v>1</v>
      </c>
    </row>
    <row r="95" spans="12:103">
      <c r="BQ95" s="1" t="s">
        <v>245</v>
      </c>
      <c r="BR95" s="1">
        <v>5</v>
      </c>
      <c r="BT95" s="1" t="s">
        <v>675</v>
      </c>
      <c r="BU95" s="1">
        <v>7</v>
      </c>
      <c r="BZ95" s="1" t="s">
        <v>576</v>
      </c>
      <c r="CA95" s="1">
        <v>6</v>
      </c>
      <c r="CC95" s="1" t="s">
        <v>676</v>
      </c>
      <c r="CD95" s="1">
        <v>2</v>
      </c>
      <c r="CI95" s="1" t="s">
        <v>510</v>
      </c>
      <c r="CJ95" s="1">
        <v>1</v>
      </c>
      <c r="CL95" s="1" t="s">
        <v>677</v>
      </c>
      <c r="CM95" s="1">
        <v>1</v>
      </c>
      <c r="CO95" s="1" t="s">
        <v>677</v>
      </c>
      <c r="CP95" s="1">
        <v>1</v>
      </c>
      <c r="CR95" s="1" t="s">
        <v>677</v>
      </c>
      <c r="CS95" s="1">
        <v>1</v>
      </c>
      <c r="CU95" s="1" t="s">
        <v>677</v>
      </c>
      <c r="CV95" s="1">
        <v>1</v>
      </c>
      <c r="CX95" s="1" t="s">
        <v>677</v>
      </c>
      <c r="CY95" s="1">
        <v>1</v>
      </c>
    </row>
    <row r="96" spans="12:103">
      <c r="BQ96" s="1" t="s">
        <v>417</v>
      </c>
      <c r="BR96" s="1">
        <v>5</v>
      </c>
      <c r="BT96" s="1" t="s">
        <v>678</v>
      </c>
      <c r="BU96" s="1">
        <v>7</v>
      </c>
      <c r="BZ96" s="1" t="s">
        <v>436</v>
      </c>
      <c r="CA96" s="1">
        <v>6</v>
      </c>
      <c r="CC96" s="1" t="s">
        <v>679</v>
      </c>
      <c r="CD96" s="1">
        <v>2</v>
      </c>
      <c r="CI96" s="1" t="s">
        <v>573</v>
      </c>
      <c r="CJ96" s="1">
        <v>1</v>
      </c>
      <c r="CL96" s="1" t="s">
        <v>680</v>
      </c>
      <c r="CM96" s="1">
        <v>1</v>
      </c>
      <c r="CO96" s="1" t="s">
        <v>680</v>
      </c>
      <c r="CP96" s="1">
        <v>1</v>
      </c>
      <c r="CR96" s="1" t="s">
        <v>680</v>
      </c>
      <c r="CS96" s="1">
        <v>1</v>
      </c>
      <c r="CU96" s="1" t="s">
        <v>680</v>
      </c>
      <c r="CV96" s="1">
        <v>1</v>
      </c>
      <c r="CX96" s="1" t="s">
        <v>680</v>
      </c>
      <c r="CY96" s="1">
        <v>1</v>
      </c>
    </row>
    <row r="97" spans="69:103">
      <c r="BQ97" s="1" t="s">
        <v>308</v>
      </c>
      <c r="BR97" s="1">
        <v>5</v>
      </c>
      <c r="BT97" s="1" t="s">
        <v>681</v>
      </c>
      <c r="BU97" s="1">
        <v>6</v>
      </c>
      <c r="BZ97" s="1" t="s">
        <v>427</v>
      </c>
      <c r="CA97" s="1">
        <v>6</v>
      </c>
      <c r="CC97" s="1" t="s">
        <v>666</v>
      </c>
      <c r="CD97" s="1">
        <v>2</v>
      </c>
      <c r="CI97" s="1" t="s">
        <v>442</v>
      </c>
      <c r="CJ97" s="1">
        <v>1</v>
      </c>
      <c r="CL97" s="1" t="s">
        <v>295</v>
      </c>
      <c r="CM97" s="1">
        <v>1</v>
      </c>
      <c r="CO97" s="1" t="s">
        <v>295</v>
      </c>
      <c r="CP97" s="1">
        <v>1</v>
      </c>
      <c r="CR97" s="1" t="s">
        <v>295</v>
      </c>
      <c r="CS97" s="1">
        <v>1</v>
      </c>
      <c r="CU97" s="1" t="s">
        <v>295</v>
      </c>
      <c r="CV97" s="1">
        <v>1</v>
      </c>
      <c r="CX97" s="1" t="s">
        <v>295</v>
      </c>
      <c r="CY97" s="1">
        <v>1</v>
      </c>
    </row>
    <row r="98" spans="69:103">
      <c r="BQ98" s="1" t="s">
        <v>435</v>
      </c>
      <c r="BR98" s="1">
        <v>5</v>
      </c>
      <c r="BT98" s="1" t="s">
        <v>682</v>
      </c>
      <c r="BU98" s="1">
        <v>6</v>
      </c>
      <c r="BZ98" s="1" t="s">
        <v>683</v>
      </c>
      <c r="CA98" s="1">
        <v>6</v>
      </c>
      <c r="CC98" s="1" t="s">
        <v>684</v>
      </c>
      <c r="CD98" s="1">
        <v>2</v>
      </c>
      <c r="CI98" s="1" t="s">
        <v>357</v>
      </c>
      <c r="CJ98" s="1">
        <v>1</v>
      </c>
      <c r="CL98" s="1" t="s">
        <v>109</v>
      </c>
      <c r="CM98" s="1">
        <v>1</v>
      </c>
      <c r="CO98" s="1" t="s">
        <v>109</v>
      </c>
      <c r="CP98" s="1">
        <v>1</v>
      </c>
      <c r="CR98" s="1" t="s">
        <v>109</v>
      </c>
      <c r="CS98" s="1">
        <v>1</v>
      </c>
      <c r="CU98" s="1" t="s">
        <v>109</v>
      </c>
      <c r="CV98" s="1">
        <v>1</v>
      </c>
      <c r="CX98" s="1" t="s">
        <v>109</v>
      </c>
      <c r="CY98" s="1">
        <v>1</v>
      </c>
    </row>
    <row r="99" spans="69:103">
      <c r="BQ99" s="1" t="s">
        <v>389</v>
      </c>
      <c r="BR99" s="1">
        <v>4</v>
      </c>
      <c r="BT99" s="1" t="s">
        <v>685</v>
      </c>
      <c r="BU99" s="1">
        <v>6</v>
      </c>
      <c r="BZ99" s="1" t="s">
        <v>579</v>
      </c>
      <c r="CA99" s="1">
        <v>6</v>
      </c>
      <c r="CC99" s="1" t="s">
        <v>686</v>
      </c>
      <c r="CD99" s="1">
        <v>2</v>
      </c>
      <c r="CI99" s="1" t="s">
        <v>332</v>
      </c>
      <c r="CJ99" s="1">
        <v>1</v>
      </c>
      <c r="CL99" s="1" t="s">
        <v>568</v>
      </c>
      <c r="CM99" s="1">
        <v>1</v>
      </c>
      <c r="CO99" s="1" t="s">
        <v>568</v>
      </c>
      <c r="CP99" s="1">
        <v>1</v>
      </c>
      <c r="CR99" s="1" t="s">
        <v>568</v>
      </c>
      <c r="CS99" s="1">
        <v>1</v>
      </c>
      <c r="CU99" s="1" t="s">
        <v>568</v>
      </c>
      <c r="CV99" s="1">
        <v>1</v>
      </c>
      <c r="CX99" s="1" t="s">
        <v>568</v>
      </c>
      <c r="CY99" s="1">
        <v>1</v>
      </c>
    </row>
    <row r="100" spans="69:103">
      <c r="BQ100" s="1" t="s">
        <v>387</v>
      </c>
      <c r="BR100" s="1">
        <v>4</v>
      </c>
      <c r="BT100" s="1" t="s">
        <v>687</v>
      </c>
      <c r="BU100" s="1">
        <v>6</v>
      </c>
      <c r="BZ100" s="1" t="s">
        <v>597</v>
      </c>
      <c r="CA100" s="1">
        <v>6</v>
      </c>
      <c r="CC100" s="1" t="s">
        <v>397</v>
      </c>
      <c r="CD100" s="1">
        <v>2</v>
      </c>
      <c r="CI100" s="1" t="s">
        <v>688</v>
      </c>
      <c r="CJ100" s="1">
        <v>1</v>
      </c>
      <c r="CL100" s="1" t="s">
        <v>570</v>
      </c>
      <c r="CM100" s="1">
        <v>1</v>
      </c>
      <c r="CO100" s="1" t="s">
        <v>570</v>
      </c>
      <c r="CP100" s="1">
        <v>1</v>
      </c>
      <c r="CR100" s="1" t="s">
        <v>570</v>
      </c>
      <c r="CS100" s="1">
        <v>1</v>
      </c>
      <c r="CU100" s="1" t="s">
        <v>570</v>
      </c>
      <c r="CV100" s="1">
        <v>1</v>
      </c>
      <c r="CX100" s="1" t="s">
        <v>570</v>
      </c>
      <c r="CY100" s="1">
        <v>1</v>
      </c>
    </row>
    <row r="101" spans="69:103">
      <c r="BQ101" s="1" t="s">
        <v>483</v>
      </c>
      <c r="BR101" s="1">
        <v>4</v>
      </c>
      <c r="BT101" s="1" t="s">
        <v>689</v>
      </c>
      <c r="BU101" s="1">
        <v>6</v>
      </c>
      <c r="BZ101" s="1" t="s">
        <v>578</v>
      </c>
      <c r="CA101" s="1">
        <v>6</v>
      </c>
      <c r="CC101" s="1" t="s">
        <v>407</v>
      </c>
      <c r="CD101" s="1">
        <v>2</v>
      </c>
      <c r="CI101" s="1" t="s">
        <v>533</v>
      </c>
      <c r="CJ101" s="1">
        <v>1</v>
      </c>
      <c r="CL101" s="1" t="s">
        <v>219</v>
      </c>
      <c r="CM101" s="1">
        <v>1</v>
      </c>
      <c r="CO101" s="1" t="s">
        <v>219</v>
      </c>
      <c r="CP101" s="1">
        <v>1</v>
      </c>
      <c r="CR101" s="1" t="s">
        <v>219</v>
      </c>
      <c r="CS101" s="1">
        <v>1</v>
      </c>
      <c r="CU101" s="1" t="s">
        <v>219</v>
      </c>
      <c r="CV101" s="1">
        <v>1</v>
      </c>
      <c r="CX101" s="1" t="s">
        <v>219</v>
      </c>
      <c r="CY101" s="1">
        <v>1</v>
      </c>
    </row>
    <row r="102" spans="69:103">
      <c r="BQ102" s="1" t="s">
        <v>459</v>
      </c>
      <c r="BR102" s="1">
        <v>3</v>
      </c>
      <c r="BT102" s="1" t="s">
        <v>690</v>
      </c>
      <c r="BU102" s="1">
        <v>6</v>
      </c>
      <c r="BZ102" s="1" t="s">
        <v>617</v>
      </c>
      <c r="CA102" s="1">
        <v>5</v>
      </c>
      <c r="CC102" s="1" t="s">
        <v>691</v>
      </c>
      <c r="CD102" s="1">
        <v>1</v>
      </c>
      <c r="CI102" s="1" t="s">
        <v>537</v>
      </c>
      <c r="CJ102" s="1">
        <v>1</v>
      </c>
      <c r="CL102" s="1" t="s">
        <v>576</v>
      </c>
      <c r="CM102" s="1">
        <v>1</v>
      </c>
      <c r="CO102" s="1" t="s">
        <v>576</v>
      </c>
      <c r="CP102" s="1">
        <v>1</v>
      </c>
      <c r="CR102" s="1" t="s">
        <v>576</v>
      </c>
      <c r="CS102" s="1">
        <v>1</v>
      </c>
      <c r="CU102" s="1" t="s">
        <v>576</v>
      </c>
      <c r="CV102" s="1">
        <v>1</v>
      </c>
      <c r="CX102" s="1" t="s">
        <v>576</v>
      </c>
      <c r="CY102" s="1">
        <v>1</v>
      </c>
    </row>
    <row r="103" spans="69:103">
      <c r="BQ103" s="1" t="s">
        <v>468</v>
      </c>
      <c r="BR103" s="1">
        <v>3</v>
      </c>
      <c r="BT103" s="1" t="s">
        <v>692</v>
      </c>
      <c r="BU103" s="1">
        <v>6</v>
      </c>
      <c r="BZ103" s="1" t="s">
        <v>582</v>
      </c>
      <c r="CA103" s="1">
        <v>5</v>
      </c>
      <c r="CC103" s="1" t="s">
        <v>435</v>
      </c>
      <c r="CD103" s="1">
        <v>1</v>
      </c>
      <c r="CI103" s="1" t="s">
        <v>60</v>
      </c>
      <c r="CJ103" s="1">
        <v>1</v>
      </c>
      <c r="CL103" s="1" t="s">
        <v>469</v>
      </c>
      <c r="CM103" s="1">
        <v>0</v>
      </c>
      <c r="CO103" s="1" t="s">
        <v>469</v>
      </c>
      <c r="CP103" s="1">
        <v>0</v>
      </c>
      <c r="CR103" s="1" t="s">
        <v>469</v>
      </c>
      <c r="CS103" s="1">
        <v>0</v>
      </c>
      <c r="CU103" s="1" t="s">
        <v>469</v>
      </c>
      <c r="CV103" s="1">
        <v>0</v>
      </c>
      <c r="CX103" s="1" t="s">
        <v>469</v>
      </c>
      <c r="CY103" s="1">
        <v>0</v>
      </c>
    </row>
    <row r="104" spans="69:103">
      <c r="BQ104" s="1" t="s">
        <v>631</v>
      </c>
      <c r="BR104" s="1">
        <v>3</v>
      </c>
      <c r="BT104" s="1" t="s">
        <v>693</v>
      </c>
      <c r="BU104" s="1">
        <v>6</v>
      </c>
      <c r="BZ104" s="1" t="s">
        <v>164</v>
      </c>
      <c r="CA104" s="1">
        <v>5</v>
      </c>
      <c r="CC104" s="1" t="s">
        <v>694</v>
      </c>
      <c r="CD104" s="1">
        <v>1</v>
      </c>
      <c r="CI104" s="1" t="s">
        <v>450</v>
      </c>
      <c r="CJ104" s="1">
        <v>1</v>
      </c>
      <c r="CL104" s="1" t="s">
        <v>579</v>
      </c>
      <c r="CM104" s="1">
        <v>1</v>
      </c>
      <c r="CO104" s="1" t="s">
        <v>579</v>
      </c>
      <c r="CP104" s="1">
        <v>1</v>
      </c>
      <c r="CR104" s="1" t="s">
        <v>579</v>
      </c>
      <c r="CS104" s="1">
        <v>1</v>
      </c>
      <c r="CU104" s="1" t="s">
        <v>579</v>
      </c>
      <c r="CV104" s="1">
        <v>1</v>
      </c>
      <c r="CX104" s="1" t="s">
        <v>579</v>
      </c>
      <c r="CY104" s="1">
        <v>1</v>
      </c>
    </row>
    <row r="105" spans="69:103">
      <c r="BQ105" s="1" t="s">
        <v>476</v>
      </c>
      <c r="BR105" s="1">
        <v>3</v>
      </c>
      <c r="BT105" s="1" t="s">
        <v>683</v>
      </c>
      <c r="BU105" s="1">
        <v>6</v>
      </c>
      <c r="BZ105" s="1" t="s">
        <v>308</v>
      </c>
      <c r="CA105" s="1">
        <v>5</v>
      </c>
      <c r="CC105" s="1" t="s">
        <v>695</v>
      </c>
      <c r="CD105" s="1">
        <v>1</v>
      </c>
      <c r="CI105" s="1" t="s">
        <v>674</v>
      </c>
      <c r="CJ105" s="1">
        <v>1</v>
      </c>
      <c r="CL105" s="1" t="s">
        <v>582</v>
      </c>
      <c r="CM105" s="1">
        <v>1</v>
      </c>
      <c r="CO105" s="1" t="s">
        <v>582</v>
      </c>
      <c r="CP105" s="1">
        <v>1</v>
      </c>
      <c r="CR105" s="1" t="s">
        <v>582</v>
      </c>
      <c r="CS105" s="1">
        <v>1</v>
      </c>
      <c r="CU105" s="1" t="s">
        <v>582</v>
      </c>
      <c r="CV105" s="1">
        <v>1</v>
      </c>
      <c r="CX105" s="1" t="s">
        <v>582</v>
      </c>
      <c r="CY105" s="1">
        <v>1</v>
      </c>
    </row>
    <row r="106" spans="69:103">
      <c r="BQ106" s="1" t="s">
        <v>589</v>
      </c>
      <c r="BR106" s="1">
        <v>3</v>
      </c>
      <c r="BT106" s="1" t="s">
        <v>696</v>
      </c>
      <c r="BU106" s="1">
        <v>6</v>
      </c>
      <c r="BZ106" s="1" t="s">
        <v>696</v>
      </c>
      <c r="CA106" s="1">
        <v>5</v>
      </c>
      <c r="CC106" s="1" t="s">
        <v>697</v>
      </c>
      <c r="CD106" s="1">
        <v>1</v>
      </c>
      <c r="CI106" s="1" t="s">
        <v>698</v>
      </c>
      <c r="CJ106" s="1">
        <v>1</v>
      </c>
      <c r="CL106" s="1" t="s">
        <v>306</v>
      </c>
      <c r="CM106" s="1">
        <v>1</v>
      </c>
      <c r="CO106" s="1" t="s">
        <v>306</v>
      </c>
      <c r="CP106" s="1">
        <v>1</v>
      </c>
      <c r="CR106" s="1" t="s">
        <v>306</v>
      </c>
      <c r="CS106" s="1">
        <v>1</v>
      </c>
      <c r="CU106" s="1" t="s">
        <v>306</v>
      </c>
      <c r="CV106" s="1">
        <v>1</v>
      </c>
      <c r="CX106" s="1" t="s">
        <v>306</v>
      </c>
      <c r="CY106" s="1">
        <v>1</v>
      </c>
    </row>
    <row r="107" spans="69:103">
      <c r="BQ107" s="1" t="s">
        <v>461</v>
      </c>
      <c r="BR107" s="1">
        <v>3</v>
      </c>
      <c r="BT107" s="1" t="s">
        <v>699</v>
      </c>
      <c r="BU107" s="1">
        <v>5</v>
      </c>
      <c r="BZ107" s="1" t="s">
        <v>204</v>
      </c>
      <c r="CA107" s="1">
        <v>5</v>
      </c>
      <c r="CC107" s="1" t="s">
        <v>233</v>
      </c>
      <c r="CD107" s="1">
        <v>1</v>
      </c>
      <c r="CI107" s="1" t="s">
        <v>700</v>
      </c>
      <c r="CJ107" s="1">
        <v>1</v>
      </c>
      <c r="CL107" s="1" t="s">
        <v>589</v>
      </c>
      <c r="CM107" s="1">
        <v>0</v>
      </c>
      <c r="CO107" s="1" t="s">
        <v>589</v>
      </c>
      <c r="CP107" s="1">
        <v>0</v>
      </c>
      <c r="CR107" s="1" t="s">
        <v>589</v>
      </c>
      <c r="CS107" s="1">
        <v>1</v>
      </c>
      <c r="CU107" s="1" t="s">
        <v>589</v>
      </c>
      <c r="CV107" s="1">
        <v>0</v>
      </c>
      <c r="CX107" s="1" t="s">
        <v>589</v>
      </c>
      <c r="CY107" s="1">
        <v>1</v>
      </c>
    </row>
    <row r="108" spans="69:103">
      <c r="BQ108" s="1" t="s">
        <v>647</v>
      </c>
      <c r="BR108" s="1">
        <v>3</v>
      </c>
      <c r="BT108" s="1" t="s">
        <v>701</v>
      </c>
      <c r="BU108" s="1">
        <v>5</v>
      </c>
      <c r="BZ108" s="1" t="s">
        <v>176</v>
      </c>
      <c r="CA108" s="1">
        <v>5</v>
      </c>
      <c r="CC108" s="1" t="s">
        <v>702</v>
      </c>
      <c r="CD108" s="1">
        <v>1</v>
      </c>
      <c r="CI108" s="1" t="s">
        <v>356</v>
      </c>
      <c r="CJ108" s="1">
        <v>1</v>
      </c>
      <c r="CL108" s="1" t="s">
        <v>703</v>
      </c>
      <c r="CM108" s="1">
        <v>1</v>
      </c>
      <c r="CO108" s="1" t="s">
        <v>703</v>
      </c>
      <c r="CP108" s="1">
        <v>1</v>
      </c>
      <c r="CR108" s="1" t="s">
        <v>703</v>
      </c>
      <c r="CS108" s="1">
        <v>1</v>
      </c>
      <c r="CU108" s="1" t="s">
        <v>703</v>
      </c>
      <c r="CV108" s="1">
        <v>1</v>
      </c>
      <c r="CX108" s="1" t="s">
        <v>703</v>
      </c>
      <c r="CY108" s="1">
        <v>1</v>
      </c>
    </row>
    <row r="109" spans="69:103">
      <c r="BQ109" s="1" t="s">
        <v>346</v>
      </c>
      <c r="BR109" s="1">
        <v>3</v>
      </c>
      <c r="BT109" s="1" t="s">
        <v>704</v>
      </c>
      <c r="BU109" s="1">
        <v>5</v>
      </c>
      <c r="BZ109" s="1" t="s">
        <v>693</v>
      </c>
      <c r="CA109" s="1">
        <v>5</v>
      </c>
      <c r="CC109" s="1" t="s">
        <v>705</v>
      </c>
      <c r="CD109" s="1">
        <v>1</v>
      </c>
      <c r="CI109" s="1" t="s">
        <v>188</v>
      </c>
      <c r="CJ109" s="1">
        <v>1</v>
      </c>
      <c r="CL109" s="1" t="s">
        <v>706</v>
      </c>
      <c r="CM109" s="1">
        <v>1</v>
      </c>
      <c r="CO109" s="1" t="s">
        <v>706</v>
      </c>
      <c r="CP109" s="1">
        <v>1</v>
      </c>
      <c r="CR109" s="1" t="s">
        <v>706</v>
      </c>
      <c r="CS109" s="1">
        <v>0</v>
      </c>
      <c r="CU109" s="1" t="s">
        <v>706</v>
      </c>
      <c r="CV109" s="1">
        <v>0</v>
      </c>
      <c r="CX109" s="1" t="s">
        <v>706</v>
      </c>
      <c r="CY109" s="1">
        <v>1</v>
      </c>
    </row>
    <row r="110" spans="69:103">
      <c r="BQ110" s="1" t="s">
        <v>502</v>
      </c>
      <c r="BR110" s="1">
        <v>2</v>
      </c>
      <c r="BT110" s="1" t="s">
        <v>707</v>
      </c>
      <c r="BU110" s="1">
        <v>5</v>
      </c>
      <c r="BZ110" s="1" t="s">
        <v>699</v>
      </c>
      <c r="CA110" s="1">
        <v>5</v>
      </c>
      <c r="CC110" s="1" t="s">
        <v>708</v>
      </c>
      <c r="CD110" s="1">
        <v>1</v>
      </c>
      <c r="CI110" s="1" t="s">
        <v>122</v>
      </c>
      <c r="CJ110" s="1">
        <v>1</v>
      </c>
      <c r="CL110" s="1" t="s">
        <v>709</v>
      </c>
      <c r="CM110" s="1">
        <v>1</v>
      </c>
      <c r="CO110" s="1" t="s">
        <v>709</v>
      </c>
      <c r="CP110" s="1">
        <v>0</v>
      </c>
      <c r="CR110" s="1" t="s">
        <v>709</v>
      </c>
      <c r="CS110" s="1">
        <v>0</v>
      </c>
      <c r="CU110" s="1" t="s">
        <v>709</v>
      </c>
      <c r="CV110" s="1">
        <v>0</v>
      </c>
      <c r="CX110" s="1" t="s">
        <v>709</v>
      </c>
      <c r="CY110" s="1">
        <v>0</v>
      </c>
    </row>
    <row r="111" spans="69:103">
      <c r="BQ111" s="1" t="s">
        <v>407</v>
      </c>
      <c r="BR111" s="1">
        <v>2</v>
      </c>
      <c r="BT111" s="1" t="s">
        <v>710</v>
      </c>
      <c r="BU111" s="1">
        <v>5</v>
      </c>
      <c r="BZ111" s="1" t="s">
        <v>245</v>
      </c>
      <c r="CA111" s="1">
        <v>5</v>
      </c>
      <c r="CC111" s="1" t="s">
        <v>81</v>
      </c>
      <c r="CD111" s="1">
        <v>1</v>
      </c>
      <c r="CI111" s="1" t="s">
        <v>174</v>
      </c>
      <c r="CJ111" s="1">
        <v>1</v>
      </c>
      <c r="CL111" s="1" t="s">
        <v>711</v>
      </c>
      <c r="CM111" s="1">
        <v>1</v>
      </c>
      <c r="CO111" s="1" t="s">
        <v>711</v>
      </c>
      <c r="CP111" s="1">
        <v>0</v>
      </c>
      <c r="CR111" s="1" t="s">
        <v>711</v>
      </c>
      <c r="CS111" s="1">
        <v>0</v>
      </c>
      <c r="CU111" s="1" t="s">
        <v>711</v>
      </c>
      <c r="CV111" s="1">
        <v>0</v>
      </c>
      <c r="CX111" s="1" t="s">
        <v>711</v>
      </c>
      <c r="CY111" s="1">
        <v>0</v>
      </c>
    </row>
    <row r="112" spans="69:103">
      <c r="BQ112" s="1" t="s">
        <v>420</v>
      </c>
      <c r="BR112" s="1">
        <v>2</v>
      </c>
      <c r="BT112" s="1" t="s">
        <v>712</v>
      </c>
      <c r="BU112" s="1">
        <v>5</v>
      </c>
      <c r="BZ112" s="1" t="s">
        <v>77</v>
      </c>
      <c r="CA112" s="1">
        <v>4</v>
      </c>
      <c r="CC112" s="1" t="s">
        <v>568</v>
      </c>
      <c r="CD112" s="1">
        <v>1</v>
      </c>
      <c r="CI112" s="1" t="s">
        <v>162</v>
      </c>
      <c r="CJ112" s="1">
        <v>1</v>
      </c>
      <c r="CL112" s="1" t="s">
        <v>713</v>
      </c>
      <c r="CM112" s="1">
        <v>1</v>
      </c>
      <c r="CO112" s="1" t="s">
        <v>713</v>
      </c>
      <c r="CP112" s="1">
        <v>1</v>
      </c>
      <c r="CR112" s="1" t="s">
        <v>713</v>
      </c>
      <c r="CS112" s="1">
        <v>0</v>
      </c>
      <c r="CU112" s="1" t="s">
        <v>713</v>
      </c>
      <c r="CV112" s="1">
        <v>0</v>
      </c>
      <c r="CX112" s="1" t="s">
        <v>713</v>
      </c>
      <c r="CY112" s="1">
        <v>1</v>
      </c>
    </row>
    <row r="113" spans="69:103">
      <c r="BQ113" s="1" t="s">
        <v>283</v>
      </c>
      <c r="BR113" s="1">
        <v>2</v>
      </c>
      <c r="BT113" s="1" t="s">
        <v>714</v>
      </c>
      <c r="BU113" s="1">
        <v>4</v>
      </c>
      <c r="BZ113" s="1" t="s">
        <v>714</v>
      </c>
      <c r="CA113" s="1">
        <v>4</v>
      </c>
      <c r="CC113" s="1" t="s">
        <v>698</v>
      </c>
      <c r="CD113" s="1">
        <v>1</v>
      </c>
      <c r="CI113" s="1" t="s">
        <v>151</v>
      </c>
      <c r="CJ113" s="1">
        <v>1</v>
      </c>
      <c r="CL113" s="1" t="s">
        <v>58</v>
      </c>
      <c r="CM113" s="1">
        <v>1</v>
      </c>
      <c r="CO113" s="1" t="s">
        <v>58</v>
      </c>
      <c r="CP113" s="1">
        <v>1</v>
      </c>
      <c r="CR113" s="1" t="s">
        <v>58</v>
      </c>
      <c r="CS113" s="1">
        <v>1</v>
      </c>
      <c r="CU113" s="1" t="s">
        <v>58</v>
      </c>
      <c r="CV113" s="1">
        <v>1</v>
      </c>
      <c r="CX113" s="1" t="s">
        <v>58</v>
      </c>
      <c r="CY113" s="1">
        <v>1</v>
      </c>
    </row>
    <row r="114" spans="69:103">
      <c r="BQ114" s="1" t="s">
        <v>686</v>
      </c>
      <c r="BR114" s="1">
        <v>2</v>
      </c>
      <c r="BT114" s="1" t="s">
        <v>715</v>
      </c>
      <c r="BU114" s="1">
        <v>4</v>
      </c>
      <c r="BZ114" s="1" t="s">
        <v>389</v>
      </c>
      <c r="CA114" s="1">
        <v>4</v>
      </c>
      <c r="CC114" s="1" t="s">
        <v>700</v>
      </c>
      <c r="CD114" s="1">
        <v>1</v>
      </c>
      <c r="CI114" s="1" t="s">
        <v>136</v>
      </c>
      <c r="CJ114" s="1">
        <v>1</v>
      </c>
      <c r="CL114" s="1" t="s">
        <v>205</v>
      </c>
      <c r="CM114" s="1">
        <v>1</v>
      </c>
      <c r="CO114" s="1" t="s">
        <v>205</v>
      </c>
      <c r="CP114" s="1">
        <v>1</v>
      </c>
      <c r="CR114" s="1" t="s">
        <v>205</v>
      </c>
      <c r="CS114" s="1">
        <v>1</v>
      </c>
      <c r="CU114" s="1" t="s">
        <v>205</v>
      </c>
      <c r="CV114" s="1">
        <v>1</v>
      </c>
      <c r="CX114" s="1" t="s">
        <v>205</v>
      </c>
      <c r="CY114" s="1">
        <v>1</v>
      </c>
    </row>
    <row r="115" spans="69:103">
      <c r="BQ115" s="1" t="s">
        <v>397</v>
      </c>
      <c r="BR115" s="1">
        <v>2</v>
      </c>
      <c r="BT115" s="1" t="s">
        <v>716</v>
      </c>
      <c r="BU115" s="1">
        <v>4</v>
      </c>
      <c r="BZ115" s="1" t="s">
        <v>387</v>
      </c>
      <c r="CA115" s="1">
        <v>4</v>
      </c>
      <c r="CC115" s="1" t="s">
        <v>570</v>
      </c>
      <c r="CD115" s="1">
        <v>1</v>
      </c>
      <c r="CI115" s="1" t="s">
        <v>597</v>
      </c>
      <c r="CJ115" s="1">
        <v>1</v>
      </c>
      <c r="CL115" s="1" t="s">
        <v>601</v>
      </c>
      <c r="CM115" s="1">
        <v>1</v>
      </c>
      <c r="CO115" s="1" t="s">
        <v>601</v>
      </c>
      <c r="CP115" s="1">
        <v>1</v>
      </c>
      <c r="CR115" s="1" t="s">
        <v>601</v>
      </c>
      <c r="CS115" s="1">
        <v>1</v>
      </c>
      <c r="CU115" s="1" t="s">
        <v>601</v>
      </c>
      <c r="CV115" s="1">
        <v>1</v>
      </c>
      <c r="CX115" s="1" t="s">
        <v>601</v>
      </c>
      <c r="CY115" s="1">
        <v>1</v>
      </c>
    </row>
    <row r="116" spans="69:103">
      <c r="BQ116" s="1" t="s">
        <v>624</v>
      </c>
      <c r="BR116" s="1">
        <v>2</v>
      </c>
      <c r="BT116" s="1" t="s">
        <v>717</v>
      </c>
      <c r="BU116" s="1">
        <v>4</v>
      </c>
      <c r="BZ116" s="1" t="s">
        <v>716</v>
      </c>
      <c r="CA116" s="1">
        <v>4</v>
      </c>
      <c r="CC116" s="1" t="s">
        <v>601</v>
      </c>
      <c r="CD116" s="1">
        <v>1</v>
      </c>
      <c r="CI116" s="1" t="s">
        <v>284</v>
      </c>
      <c r="CJ116" s="1">
        <v>1</v>
      </c>
      <c r="CL116" s="1" t="s">
        <v>605</v>
      </c>
      <c r="CM116" s="1">
        <v>1</v>
      </c>
      <c r="CO116" s="1" t="s">
        <v>605</v>
      </c>
      <c r="CP116" s="1">
        <v>1</v>
      </c>
      <c r="CR116" s="1" t="s">
        <v>605</v>
      </c>
      <c r="CS116" s="1">
        <v>1</v>
      </c>
      <c r="CU116" s="1" t="s">
        <v>605</v>
      </c>
      <c r="CV116" s="1">
        <v>1</v>
      </c>
      <c r="CX116" s="1" t="s">
        <v>605</v>
      </c>
      <c r="CY116" s="1">
        <v>1</v>
      </c>
    </row>
    <row r="117" spans="69:103">
      <c r="BQ117" s="1" t="s">
        <v>676</v>
      </c>
      <c r="BR117" s="1">
        <v>2</v>
      </c>
      <c r="BT117" s="1" t="s">
        <v>718</v>
      </c>
      <c r="BU117" s="1">
        <v>4</v>
      </c>
      <c r="BZ117" s="1" t="s">
        <v>685</v>
      </c>
      <c r="CA117" s="1">
        <v>4</v>
      </c>
      <c r="CC117" s="1" t="s">
        <v>605</v>
      </c>
      <c r="CD117" s="1">
        <v>1</v>
      </c>
      <c r="CI117" s="1" t="s">
        <v>516</v>
      </c>
      <c r="CJ117" s="1">
        <v>1</v>
      </c>
      <c r="CL117" s="1" t="s">
        <v>609</v>
      </c>
      <c r="CM117" s="1">
        <v>1</v>
      </c>
      <c r="CO117" s="1" t="s">
        <v>609</v>
      </c>
      <c r="CP117" s="1">
        <v>1</v>
      </c>
      <c r="CR117" s="1" t="s">
        <v>609</v>
      </c>
      <c r="CS117" s="1">
        <v>1</v>
      </c>
      <c r="CU117" s="1" t="s">
        <v>609</v>
      </c>
      <c r="CV117" s="1">
        <v>1</v>
      </c>
      <c r="CX117" s="1" t="s">
        <v>609</v>
      </c>
      <c r="CY117" s="1">
        <v>1</v>
      </c>
    </row>
    <row r="118" spans="69:103">
      <c r="BQ118" s="1" t="s">
        <v>679</v>
      </c>
      <c r="BR118" s="1">
        <v>2</v>
      </c>
      <c r="BT118" s="1" t="s">
        <v>719</v>
      </c>
      <c r="BU118" s="1">
        <v>4</v>
      </c>
      <c r="BZ118" s="1" t="s">
        <v>92</v>
      </c>
      <c r="CA118" s="1">
        <v>4</v>
      </c>
      <c r="CC118" s="1" t="s">
        <v>609</v>
      </c>
      <c r="CD118" s="1">
        <v>1</v>
      </c>
      <c r="CI118" s="1" t="s">
        <v>525</v>
      </c>
      <c r="CJ118" s="1">
        <v>1</v>
      </c>
      <c r="CL118" s="1" t="s">
        <v>567</v>
      </c>
      <c r="CM118" s="1">
        <v>1</v>
      </c>
      <c r="CO118" s="1" t="s">
        <v>567</v>
      </c>
      <c r="CP118" s="1">
        <v>1</v>
      </c>
      <c r="CR118" s="1" t="s">
        <v>567</v>
      </c>
      <c r="CS118" s="1">
        <v>1</v>
      </c>
      <c r="CU118" s="1" t="s">
        <v>567</v>
      </c>
      <c r="CV118" s="1">
        <v>1</v>
      </c>
      <c r="CX118" s="1" t="s">
        <v>567</v>
      </c>
      <c r="CY118" s="1">
        <v>1</v>
      </c>
    </row>
    <row r="119" spans="69:103">
      <c r="BQ119" s="1" t="s">
        <v>674</v>
      </c>
      <c r="BR119" s="1">
        <v>2</v>
      </c>
      <c r="BT119" s="1" t="s">
        <v>720</v>
      </c>
      <c r="BU119" s="1">
        <v>3</v>
      </c>
      <c r="BZ119" s="1" t="s">
        <v>719</v>
      </c>
      <c r="CA119" s="1">
        <v>3</v>
      </c>
      <c r="CC119" s="1" t="s">
        <v>622</v>
      </c>
      <c r="CD119" s="1">
        <v>1</v>
      </c>
      <c r="CI119" s="1" t="s">
        <v>617</v>
      </c>
      <c r="CJ119" s="1">
        <v>1</v>
      </c>
      <c r="CL119" s="1" t="s">
        <v>232</v>
      </c>
      <c r="CM119" s="1">
        <v>1</v>
      </c>
      <c r="CO119" s="1" t="s">
        <v>232</v>
      </c>
      <c r="CP119" s="1">
        <v>1</v>
      </c>
      <c r="CR119" s="1" t="s">
        <v>232</v>
      </c>
      <c r="CS119" s="1">
        <v>1</v>
      </c>
      <c r="CU119" s="1" t="s">
        <v>232</v>
      </c>
      <c r="CV119" s="1">
        <v>1</v>
      </c>
      <c r="CX119" s="1" t="s">
        <v>232</v>
      </c>
      <c r="CY119" s="1">
        <v>1</v>
      </c>
    </row>
    <row r="120" spans="69:103">
      <c r="BQ120" s="1" t="s">
        <v>450</v>
      </c>
      <c r="BR120" s="1">
        <v>2</v>
      </c>
      <c r="BT120" s="1" t="s">
        <v>721</v>
      </c>
      <c r="BU120" s="1">
        <v>3</v>
      </c>
      <c r="BZ120" s="1" t="s">
        <v>346</v>
      </c>
      <c r="CA120" s="1">
        <v>3</v>
      </c>
      <c r="CC120" s="1" t="s">
        <v>632</v>
      </c>
      <c r="CD120" s="1">
        <v>1</v>
      </c>
      <c r="CI120" s="1" t="s">
        <v>419</v>
      </c>
      <c r="CJ120" s="1">
        <v>1</v>
      </c>
      <c r="CL120" s="1" t="s">
        <v>389</v>
      </c>
      <c r="CM120" s="1">
        <v>1</v>
      </c>
      <c r="CO120" s="1" t="s">
        <v>389</v>
      </c>
      <c r="CP120" s="1">
        <v>1</v>
      </c>
      <c r="CR120" s="1" t="s">
        <v>389</v>
      </c>
      <c r="CS120" s="1">
        <v>1</v>
      </c>
      <c r="CU120" s="1" t="s">
        <v>389</v>
      </c>
      <c r="CV120" s="1">
        <v>1</v>
      </c>
      <c r="CX120" s="1" t="s">
        <v>389</v>
      </c>
      <c r="CY120" s="1">
        <v>1</v>
      </c>
    </row>
    <row r="121" spans="69:103">
      <c r="BQ121" s="1" t="s">
        <v>442</v>
      </c>
      <c r="BR121" s="1">
        <v>2</v>
      </c>
      <c r="BT121" s="1" t="s">
        <v>722</v>
      </c>
      <c r="BU121" s="1">
        <v>3</v>
      </c>
      <c r="BZ121" s="1" t="s">
        <v>589</v>
      </c>
      <c r="CA121" s="1">
        <v>3</v>
      </c>
      <c r="CC121" s="1" t="s">
        <v>80</v>
      </c>
      <c r="CD121" s="1">
        <v>1</v>
      </c>
      <c r="CI121" s="1" t="s">
        <v>77</v>
      </c>
      <c r="CJ121" s="1">
        <v>1</v>
      </c>
      <c r="CL121" s="1" t="s">
        <v>622</v>
      </c>
      <c r="CM121" s="1">
        <v>1</v>
      </c>
      <c r="CO121" s="1" t="s">
        <v>622</v>
      </c>
      <c r="CP121" s="1">
        <v>1</v>
      </c>
      <c r="CR121" s="1" t="s">
        <v>622</v>
      </c>
      <c r="CS121" s="1">
        <v>1</v>
      </c>
      <c r="CU121" s="1" t="s">
        <v>622</v>
      </c>
      <c r="CV121" s="1">
        <v>1</v>
      </c>
      <c r="CX121" s="1" t="s">
        <v>622</v>
      </c>
      <c r="CY121" s="1">
        <v>1</v>
      </c>
    </row>
    <row r="122" spans="69:103">
      <c r="BQ122" s="1" t="s">
        <v>672</v>
      </c>
      <c r="BR122" s="1">
        <v>2</v>
      </c>
      <c r="BT122" s="1" t="s">
        <v>723</v>
      </c>
      <c r="BU122" s="1">
        <v>3</v>
      </c>
      <c r="BZ122" s="1" t="s">
        <v>461</v>
      </c>
      <c r="CA122" s="1">
        <v>3</v>
      </c>
      <c r="CC122" s="1" t="s">
        <v>637</v>
      </c>
      <c r="CD122" s="1">
        <v>1</v>
      </c>
      <c r="CI122" s="1" t="s">
        <v>405</v>
      </c>
      <c r="CJ122" s="1">
        <v>1</v>
      </c>
      <c r="CL122" s="1" t="s">
        <v>724</v>
      </c>
      <c r="CM122" s="1">
        <v>1</v>
      </c>
      <c r="CO122" s="1" t="s">
        <v>724</v>
      </c>
      <c r="CP122" s="1">
        <v>1</v>
      </c>
      <c r="CR122" s="1" t="s">
        <v>724</v>
      </c>
      <c r="CS122" s="1">
        <v>1</v>
      </c>
      <c r="CU122" s="1" t="s">
        <v>724</v>
      </c>
      <c r="CV122" s="1">
        <v>1</v>
      </c>
      <c r="CX122" s="1" t="s">
        <v>724</v>
      </c>
      <c r="CY122" s="1">
        <v>1</v>
      </c>
    </row>
    <row r="123" spans="69:103">
      <c r="BQ123" s="1" t="s">
        <v>666</v>
      </c>
      <c r="BR123" s="1">
        <v>2</v>
      </c>
      <c r="BT123" s="1" t="s">
        <v>725</v>
      </c>
      <c r="BU123" s="1">
        <v>3</v>
      </c>
      <c r="BZ123" s="1" t="s">
        <v>647</v>
      </c>
      <c r="CA123" s="1">
        <v>3</v>
      </c>
      <c r="CC123" s="1" t="s">
        <v>644</v>
      </c>
      <c r="CD123" s="1">
        <v>1</v>
      </c>
      <c r="CI123" s="1" t="s">
        <v>686</v>
      </c>
      <c r="CJ123" s="1">
        <v>1</v>
      </c>
      <c r="CL123" s="1" t="s">
        <v>624</v>
      </c>
      <c r="CM123" s="1">
        <v>1</v>
      </c>
      <c r="CO123" s="1" t="s">
        <v>624</v>
      </c>
      <c r="CP123" s="1">
        <v>1</v>
      </c>
      <c r="CR123" s="1" t="s">
        <v>624</v>
      </c>
      <c r="CS123" s="1">
        <v>1</v>
      </c>
      <c r="CU123" s="1" t="s">
        <v>624</v>
      </c>
      <c r="CV123" s="1">
        <v>1</v>
      </c>
      <c r="CX123" s="1" t="s">
        <v>624</v>
      </c>
      <c r="CY123" s="1">
        <v>1</v>
      </c>
    </row>
    <row r="124" spans="69:103">
      <c r="BQ124" s="1" t="s">
        <v>684</v>
      </c>
      <c r="BR124" s="1">
        <v>2</v>
      </c>
      <c r="BT124" s="1" t="s">
        <v>726</v>
      </c>
      <c r="BU124" s="1">
        <v>3</v>
      </c>
      <c r="BZ124" s="1" t="s">
        <v>631</v>
      </c>
      <c r="CA124" s="1">
        <v>3</v>
      </c>
      <c r="CC124" s="1" t="s">
        <v>660</v>
      </c>
      <c r="CD124" s="1">
        <v>1</v>
      </c>
      <c r="CI124" s="1" t="s">
        <v>61</v>
      </c>
      <c r="CJ124" s="1">
        <v>1</v>
      </c>
      <c r="CL124" s="1" t="s">
        <v>727</v>
      </c>
      <c r="CM124" s="1">
        <v>1</v>
      </c>
      <c r="CO124" s="1" t="s">
        <v>727</v>
      </c>
      <c r="CP124" s="1">
        <v>1</v>
      </c>
      <c r="CR124" s="1" t="s">
        <v>727</v>
      </c>
      <c r="CS124" s="1">
        <v>1</v>
      </c>
      <c r="CU124" s="1" t="s">
        <v>727</v>
      </c>
      <c r="CV124" s="1">
        <v>1</v>
      </c>
      <c r="CX124" s="1" t="s">
        <v>727</v>
      </c>
      <c r="CY124" s="1">
        <v>1</v>
      </c>
    </row>
    <row r="125" spans="69:103">
      <c r="BQ125" s="1" t="s">
        <v>654</v>
      </c>
      <c r="BR125" s="1">
        <v>2</v>
      </c>
      <c r="BT125" s="1" t="s">
        <v>728</v>
      </c>
      <c r="BU125" s="1">
        <v>3</v>
      </c>
      <c r="BZ125" s="1" t="s">
        <v>715</v>
      </c>
      <c r="CA125" s="1">
        <v>3</v>
      </c>
      <c r="CC125" s="1" t="s">
        <v>663</v>
      </c>
      <c r="CD125" s="1">
        <v>1</v>
      </c>
      <c r="CI125" s="1" t="s">
        <v>307</v>
      </c>
      <c r="CJ125" s="1">
        <v>1</v>
      </c>
      <c r="CL125" s="1" t="s">
        <v>107</v>
      </c>
      <c r="CM125" s="1">
        <v>0</v>
      </c>
      <c r="CO125" s="1" t="s">
        <v>107</v>
      </c>
      <c r="CP125" s="1">
        <v>0</v>
      </c>
      <c r="CR125" s="1" t="s">
        <v>107</v>
      </c>
      <c r="CS125" s="1">
        <v>0</v>
      </c>
      <c r="CU125" s="1" t="s">
        <v>107</v>
      </c>
      <c r="CV125" s="1">
        <v>0</v>
      </c>
      <c r="CX125" s="1" t="s">
        <v>107</v>
      </c>
      <c r="CY125" s="1">
        <v>0</v>
      </c>
    </row>
    <row r="126" spans="69:103">
      <c r="BQ126" s="1" t="s">
        <v>110</v>
      </c>
      <c r="BR126" s="1">
        <v>2</v>
      </c>
      <c r="BT126" s="1" t="s">
        <v>729</v>
      </c>
      <c r="BU126" s="1">
        <v>3</v>
      </c>
      <c r="BZ126" s="1" t="s">
        <v>483</v>
      </c>
      <c r="CA126" s="1">
        <v>3</v>
      </c>
      <c r="CC126" s="1" t="s">
        <v>428</v>
      </c>
      <c r="CD126" s="1">
        <v>1</v>
      </c>
      <c r="CI126" s="1" t="s">
        <v>483</v>
      </c>
      <c r="CJ126" s="1">
        <v>1</v>
      </c>
      <c r="CL126" s="1" t="s">
        <v>208</v>
      </c>
      <c r="CM126" s="1">
        <v>0</v>
      </c>
      <c r="CO126" s="1" t="s">
        <v>208</v>
      </c>
      <c r="CP126" s="1">
        <v>0</v>
      </c>
      <c r="CR126" s="1" t="s">
        <v>208</v>
      </c>
      <c r="CS126" s="1">
        <v>0</v>
      </c>
      <c r="CU126" s="1" t="s">
        <v>208</v>
      </c>
      <c r="CV126" s="1">
        <v>0</v>
      </c>
      <c r="CX126" s="1" t="s">
        <v>208</v>
      </c>
      <c r="CY126" s="1">
        <v>0</v>
      </c>
    </row>
    <row r="127" spans="69:103">
      <c r="BQ127" s="1" t="s">
        <v>443</v>
      </c>
      <c r="BR127" s="1">
        <v>1</v>
      </c>
      <c r="BT127" s="1" t="s">
        <v>730</v>
      </c>
      <c r="BU127" s="1">
        <v>3</v>
      </c>
      <c r="BZ127" s="1" t="s">
        <v>653</v>
      </c>
      <c r="CA127" s="1">
        <v>3</v>
      </c>
      <c r="CC127" s="1" t="s">
        <v>669</v>
      </c>
      <c r="CD127" s="1">
        <v>1</v>
      </c>
      <c r="CI127" s="1" t="s">
        <v>676</v>
      </c>
      <c r="CJ127" s="1">
        <v>1</v>
      </c>
      <c r="CL127" s="1" t="s">
        <v>632</v>
      </c>
      <c r="CM127" s="1">
        <v>1</v>
      </c>
      <c r="CO127" s="1" t="s">
        <v>632</v>
      </c>
      <c r="CP127" s="1">
        <v>1</v>
      </c>
      <c r="CR127" s="1" t="s">
        <v>632</v>
      </c>
      <c r="CS127" s="1">
        <v>1</v>
      </c>
      <c r="CU127" s="1" t="s">
        <v>632</v>
      </c>
      <c r="CV127" s="1">
        <v>1</v>
      </c>
      <c r="CX127" s="1" t="s">
        <v>632</v>
      </c>
      <c r="CY127" s="1">
        <v>1</v>
      </c>
    </row>
    <row r="128" spans="69:103">
      <c r="BQ128" s="1" t="s">
        <v>702</v>
      </c>
      <c r="BR128" s="1">
        <v>1</v>
      </c>
      <c r="BT128" s="1" t="s">
        <v>731</v>
      </c>
      <c r="BU128" s="1">
        <v>3</v>
      </c>
      <c r="BZ128" s="1" t="s">
        <v>220</v>
      </c>
      <c r="CA128" s="1">
        <v>3</v>
      </c>
      <c r="CC128" s="1" t="s">
        <v>672</v>
      </c>
      <c r="CD128" s="1">
        <v>1</v>
      </c>
      <c r="CI128" s="1" t="s">
        <v>679</v>
      </c>
      <c r="CJ128" s="1">
        <v>1</v>
      </c>
      <c r="CL128" s="1" t="s">
        <v>80</v>
      </c>
      <c r="CM128" s="1">
        <v>0</v>
      </c>
      <c r="CO128" s="1" t="s">
        <v>80</v>
      </c>
      <c r="CP128" s="1">
        <v>0</v>
      </c>
      <c r="CR128" s="1" t="s">
        <v>80</v>
      </c>
      <c r="CS128" s="1">
        <v>1</v>
      </c>
      <c r="CU128" s="1" t="s">
        <v>80</v>
      </c>
      <c r="CV128" s="1">
        <v>1</v>
      </c>
      <c r="CX128" s="1" t="s">
        <v>80</v>
      </c>
      <c r="CY128" s="1">
        <v>0</v>
      </c>
    </row>
    <row r="129" spans="69:103">
      <c r="BQ129" s="1" t="s">
        <v>81</v>
      </c>
      <c r="BR129" s="1">
        <v>1</v>
      </c>
      <c r="BT129" s="1" t="s">
        <v>732</v>
      </c>
      <c r="BU129" s="1">
        <v>2</v>
      </c>
      <c r="BZ129" s="1" t="s">
        <v>726</v>
      </c>
      <c r="CA129" s="1">
        <v>3</v>
      </c>
      <c r="CC129" s="1" t="s">
        <v>378</v>
      </c>
      <c r="CD129" s="1">
        <v>1</v>
      </c>
      <c r="CI129" s="1" t="s">
        <v>631</v>
      </c>
      <c r="CJ129" s="1">
        <v>1</v>
      </c>
      <c r="CL129" s="1" t="s">
        <v>637</v>
      </c>
      <c r="CM129" s="1">
        <v>1</v>
      </c>
      <c r="CO129" s="1" t="s">
        <v>637</v>
      </c>
      <c r="CP129" s="1">
        <v>1</v>
      </c>
      <c r="CR129" s="1" t="s">
        <v>637</v>
      </c>
      <c r="CS129" s="1">
        <v>1</v>
      </c>
      <c r="CU129" s="1" t="s">
        <v>637</v>
      </c>
      <c r="CV129" s="1">
        <v>1</v>
      </c>
      <c r="CX129" s="1" t="s">
        <v>637</v>
      </c>
      <c r="CY129" s="1">
        <v>1</v>
      </c>
    </row>
    <row r="130" spans="69:103">
      <c r="BQ130" s="1" t="s">
        <v>694</v>
      </c>
      <c r="BR130" s="1">
        <v>1</v>
      </c>
      <c r="BT130" s="1" t="s">
        <v>733</v>
      </c>
      <c r="BU130" s="1">
        <v>2</v>
      </c>
      <c r="BZ130" s="1" t="s">
        <v>476</v>
      </c>
      <c r="CA130" s="1">
        <v>2</v>
      </c>
      <c r="CC130" s="1" t="s">
        <v>688</v>
      </c>
      <c r="CD130" s="1">
        <v>1</v>
      </c>
      <c r="CI130" s="1" t="s">
        <v>647</v>
      </c>
      <c r="CJ130" s="1">
        <v>1</v>
      </c>
      <c r="CL130" s="1" t="s">
        <v>734</v>
      </c>
      <c r="CM130" s="1">
        <v>1</v>
      </c>
      <c r="CO130" s="1" t="s">
        <v>734</v>
      </c>
      <c r="CP130" s="1">
        <v>1</v>
      </c>
      <c r="CR130" s="1" t="s">
        <v>734</v>
      </c>
      <c r="CS130" s="1">
        <v>1</v>
      </c>
      <c r="CU130" s="1" t="s">
        <v>734</v>
      </c>
      <c r="CV130" s="1">
        <v>1</v>
      </c>
      <c r="CX130" s="1" t="s">
        <v>734</v>
      </c>
      <c r="CY130" s="1">
        <v>1</v>
      </c>
    </row>
    <row r="131" spans="69:103">
      <c r="BQ131" s="1" t="s">
        <v>708</v>
      </c>
      <c r="BR131" s="1">
        <v>1</v>
      </c>
      <c r="BT131" s="1" t="s">
        <v>735</v>
      </c>
      <c r="BU131" s="1">
        <v>2</v>
      </c>
      <c r="BZ131" s="1" t="s">
        <v>468</v>
      </c>
      <c r="CA131" s="1">
        <v>2</v>
      </c>
      <c r="CC131" s="1" t="s">
        <v>62</v>
      </c>
      <c r="CD131" s="1">
        <v>1</v>
      </c>
      <c r="CI131" s="1" t="s">
        <v>427</v>
      </c>
      <c r="CJ131" s="1">
        <v>1</v>
      </c>
      <c r="CL131" s="1" t="s">
        <v>736</v>
      </c>
      <c r="CM131" s="1">
        <v>1</v>
      </c>
      <c r="CO131" s="1" t="s">
        <v>736</v>
      </c>
      <c r="CP131" s="1">
        <v>1</v>
      </c>
      <c r="CR131" s="1" t="s">
        <v>736</v>
      </c>
      <c r="CS131" s="1">
        <v>1</v>
      </c>
      <c r="CU131" s="1" t="s">
        <v>736</v>
      </c>
      <c r="CV131" s="1">
        <v>1</v>
      </c>
      <c r="CX131" s="1" t="s">
        <v>736</v>
      </c>
      <c r="CY131" s="1">
        <v>1</v>
      </c>
    </row>
    <row r="132" spans="69:103">
      <c r="BQ132" s="1" t="s">
        <v>568</v>
      </c>
      <c r="BR132" s="1">
        <v>1</v>
      </c>
      <c r="BT132" s="1" t="s">
        <v>737</v>
      </c>
      <c r="BU132" s="1">
        <v>2</v>
      </c>
      <c r="BZ132" s="1" t="s">
        <v>502</v>
      </c>
      <c r="CA132" s="1">
        <v>2</v>
      </c>
      <c r="CI132" s="1" t="s">
        <v>204</v>
      </c>
      <c r="CJ132" s="1">
        <v>1</v>
      </c>
      <c r="CL132" s="1" t="s">
        <v>292</v>
      </c>
      <c r="CM132" s="1">
        <v>1</v>
      </c>
      <c r="CO132" s="1" t="s">
        <v>292</v>
      </c>
      <c r="CP132" s="1">
        <v>1</v>
      </c>
      <c r="CR132" s="1" t="s">
        <v>292</v>
      </c>
      <c r="CS132" s="1">
        <v>1</v>
      </c>
      <c r="CU132" s="1" t="s">
        <v>292</v>
      </c>
      <c r="CV132" s="1">
        <v>1</v>
      </c>
      <c r="CX132" s="1" t="s">
        <v>292</v>
      </c>
      <c r="CY132" s="1">
        <v>1</v>
      </c>
    </row>
    <row r="133" spans="69:103">
      <c r="BQ133" s="1" t="s">
        <v>700</v>
      </c>
      <c r="BR133" s="1">
        <v>1</v>
      </c>
      <c r="BT133" s="1" t="s">
        <v>738</v>
      </c>
      <c r="BU133" s="1">
        <v>2</v>
      </c>
      <c r="BZ133" s="1" t="s">
        <v>725</v>
      </c>
      <c r="CA133" s="1">
        <v>2</v>
      </c>
      <c r="CI133" s="1" t="s">
        <v>79</v>
      </c>
      <c r="CJ133" s="1">
        <v>1</v>
      </c>
      <c r="CL133" s="1" t="s">
        <v>396</v>
      </c>
      <c r="CM133" s="1">
        <v>0</v>
      </c>
      <c r="CO133" s="1" t="s">
        <v>396</v>
      </c>
      <c r="CP133" s="1">
        <v>0</v>
      </c>
      <c r="CR133" s="1" t="s">
        <v>396</v>
      </c>
      <c r="CS133" s="1">
        <v>0</v>
      </c>
      <c r="CU133" s="1" t="s">
        <v>396</v>
      </c>
      <c r="CV133" s="1">
        <v>0</v>
      </c>
      <c r="CX133" s="1" t="s">
        <v>396</v>
      </c>
      <c r="CY133" s="1">
        <v>0</v>
      </c>
    </row>
    <row r="134" spans="69:103">
      <c r="BQ134" s="1" t="s">
        <v>698</v>
      </c>
      <c r="BR134" s="1">
        <v>1</v>
      </c>
      <c r="BT134" s="1" t="s">
        <v>137</v>
      </c>
      <c r="BU134" s="1">
        <v>2</v>
      </c>
      <c r="BZ134" s="1" t="s">
        <v>459</v>
      </c>
      <c r="CA134" s="1">
        <v>2</v>
      </c>
      <c r="CI134" s="1" t="s">
        <v>705</v>
      </c>
      <c r="CJ134" s="1">
        <v>1</v>
      </c>
      <c r="CL134" s="1" t="s">
        <v>644</v>
      </c>
      <c r="CM134" s="1">
        <v>1</v>
      </c>
      <c r="CO134" s="1" t="s">
        <v>644</v>
      </c>
      <c r="CP134" s="1">
        <v>1</v>
      </c>
      <c r="CR134" s="1" t="s">
        <v>644</v>
      </c>
      <c r="CS134" s="1">
        <v>1</v>
      </c>
      <c r="CU134" s="1" t="s">
        <v>644</v>
      </c>
      <c r="CV134" s="1">
        <v>1</v>
      </c>
      <c r="CX134" s="1" t="s">
        <v>644</v>
      </c>
      <c r="CY134" s="1">
        <v>1</v>
      </c>
    </row>
    <row r="135" spans="69:103">
      <c r="BQ135" s="1" t="s">
        <v>570</v>
      </c>
      <c r="BR135" s="1">
        <v>1</v>
      </c>
      <c r="BT135" s="1" t="s">
        <v>739</v>
      </c>
      <c r="BU135" s="1">
        <v>2</v>
      </c>
      <c r="BZ135" s="1" t="s">
        <v>740</v>
      </c>
      <c r="CA135" s="1">
        <v>2</v>
      </c>
      <c r="CI135" s="1" t="s">
        <v>702</v>
      </c>
      <c r="CJ135" s="1">
        <v>1</v>
      </c>
      <c r="CL135" s="1" t="s">
        <v>218</v>
      </c>
      <c r="CM135" s="1">
        <v>0</v>
      </c>
      <c r="CO135" s="1" t="s">
        <v>218</v>
      </c>
      <c r="CP135" s="1">
        <v>0</v>
      </c>
      <c r="CR135" s="1" t="s">
        <v>218</v>
      </c>
      <c r="CS135" s="1">
        <v>1</v>
      </c>
      <c r="CU135" s="1" t="s">
        <v>218</v>
      </c>
      <c r="CV135" s="1">
        <v>1</v>
      </c>
      <c r="CX135" s="1" t="s">
        <v>218</v>
      </c>
      <c r="CY135" s="1">
        <v>0</v>
      </c>
    </row>
    <row r="136" spans="69:103">
      <c r="BQ136" s="1" t="s">
        <v>691</v>
      </c>
      <c r="BR136" s="1">
        <v>1</v>
      </c>
      <c r="BT136" s="1" t="s">
        <v>741</v>
      </c>
      <c r="BU136" s="1">
        <v>2</v>
      </c>
      <c r="BZ136" s="1" t="s">
        <v>742</v>
      </c>
      <c r="CA136" s="1">
        <v>2</v>
      </c>
      <c r="CI136" s="1" t="s">
        <v>293</v>
      </c>
      <c r="CJ136" s="1">
        <v>1</v>
      </c>
      <c r="CL136" s="1" t="s">
        <v>743</v>
      </c>
      <c r="CM136" s="1">
        <v>0</v>
      </c>
      <c r="CO136" s="1" t="s">
        <v>743</v>
      </c>
      <c r="CP136" s="1">
        <v>0</v>
      </c>
      <c r="CR136" s="1" t="s">
        <v>743</v>
      </c>
      <c r="CS136" s="1">
        <v>1</v>
      </c>
      <c r="CU136" s="1" t="s">
        <v>743</v>
      </c>
      <c r="CV136" s="1">
        <v>1</v>
      </c>
      <c r="CX136" s="1" t="s">
        <v>743</v>
      </c>
      <c r="CY136" s="1">
        <v>0</v>
      </c>
    </row>
    <row r="137" spans="69:103">
      <c r="BQ137" s="1" t="s">
        <v>705</v>
      </c>
      <c r="BR137" s="1">
        <v>1</v>
      </c>
      <c r="BT137" s="1" t="s">
        <v>744</v>
      </c>
      <c r="BU137" s="1">
        <v>2</v>
      </c>
      <c r="BZ137" s="1" t="s">
        <v>745</v>
      </c>
      <c r="CA137" s="1">
        <v>2</v>
      </c>
      <c r="CI137" s="1" t="s">
        <v>684</v>
      </c>
      <c r="CJ137" s="1">
        <v>1</v>
      </c>
      <c r="CL137" s="1" t="s">
        <v>746</v>
      </c>
      <c r="CM137" s="1">
        <v>0</v>
      </c>
      <c r="CO137" s="1" t="s">
        <v>746</v>
      </c>
      <c r="CP137" s="1">
        <v>0</v>
      </c>
      <c r="CR137" s="1" t="s">
        <v>746</v>
      </c>
      <c r="CS137" s="1">
        <v>0</v>
      </c>
      <c r="CU137" s="1" t="s">
        <v>746</v>
      </c>
      <c r="CV137" s="1">
        <v>0</v>
      </c>
      <c r="CX137" s="1" t="s">
        <v>746</v>
      </c>
      <c r="CY137" s="1">
        <v>0</v>
      </c>
    </row>
    <row r="138" spans="69:103">
      <c r="BQ138" s="1" t="s">
        <v>688</v>
      </c>
      <c r="BR138" s="1">
        <v>1</v>
      </c>
      <c r="BT138" s="1" t="s">
        <v>747</v>
      </c>
      <c r="BU138" s="1">
        <v>2</v>
      </c>
      <c r="BZ138" s="1" t="s">
        <v>420</v>
      </c>
      <c r="CA138" s="1">
        <v>2</v>
      </c>
      <c r="CI138" s="1" t="s">
        <v>708</v>
      </c>
      <c r="CJ138" s="1">
        <v>1</v>
      </c>
      <c r="CL138" s="1" t="s">
        <v>654</v>
      </c>
      <c r="CM138" s="1">
        <v>1</v>
      </c>
      <c r="CO138" s="1" t="s">
        <v>654</v>
      </c>
      <c r="CP138" s="1">
        <v>1</v>
      </c>
      <c r="CR138" s="1" t="s">
        <v>654</v>
      </c>
      <c r="CS138" s="1">
        <v>1</v>
      </c>
      <c r="CU138" s="1" t="s">
        <v>654</v>
      </c>
      <c r="CV138" s="1">
        <v>1</v>
      </c>
      <c r="CX138" s="1" t="s">
        <v>654</v>
      </c>
      <c r="CY138" s="1">
        <v>1</v>
      </c>
    </row>
    <row r="139" spans="69:103">
      <c r="BQ139" s="1" t="s">
        <v>233</v>
      </c>
      <c r="BR139" s="1">
        <v>1</v>
      </c>
      <c r="BT139" s="1" t="s">
        <v>742</v>
      </c>
      <c r="BU139" s="1">
        <v>2</v>
      </c>
      <c r="BZ139" s="1" t="s">
        <v>407</v>
      </c>
      <c r="CA139" s="1">
        <v>2</v>
      </c>
      <c r="CI139" s="1" t="s">
        <v>695</v>
      </c>
      <c r="CJ139" s="1">
        <v>1</v>
      </c>
      <c r="CL139" s="1" t="s">
        <v>501</v>
      </c>
      <c r="CM139" s="1">
        <v>1</v>
      </c>
      <c r="CO139" s="1" t="s">
        <v>501</v>
      </c>
      <c r="CP139" s="1">
        <v>1</v>
      </c>
      <c r="CR139" s="1" t="s">
        <v>501</v>
      </c>
      <c r="CS139" s="1">
        <v>1</v>
      </c>
      <c r="CU139" s="1" t="s">
        <v>501</v>
      </c>
      <c r="CV139" s="1">
        <v>0</v>
      </c>
      <c r="CX139" s="1" t="s">
        <v>501</v>
      </c>
      <c r="CY139" s="1">
        <v>1</v>
      </c>
    </row>
    <row r="140" spans="69:103">
      <c r="BQ140" s="1" t="s">
        <v>601</v>
      </c>
      <c r="BR140" s="1">
        <v>1</v>
      </c>
      <c r="BT140" s="1" t="s">
        <v>740</v>
      </c>
      <c r="BU140" s="1">
        <v>2</v>
      </c>
      <c r="BZ140" s="1" t="s">
        <v>684</v>
      </c>
      <c r="CA140" s="1">
        <v>2</v>
      </c>
      <c r="CI140" s="1" t="s">
        <v>318</v>
      </c>
      <c r="CJ140" s="1">
        <v>1</v>
      </c>
      <c r="CL140" s="1" t="s">
        <v>748</v>
      </c>
      <c r="CM140" s="1">
        <v>1</v>
      </c>
      <c r="CO140" s="1" t="s">
        <v>748</v>
      </c>
      <c r="CP140" s="1">
        <v>1</v>
      </c>
      <c r="CR140" s="1" t="s">
        <v>748</v>
      </c>
      <c r="CS140" s="1">
        <v>1</v>
      </c>
      <c r="CU140" s="1" t="s">
        <v>748</v>
      </c>
      <c r="CV140" s="1">
        <v>1</v>
      </c>
      <c r="CX140" s="1" t="s">
        <v>748</v>
      </c>
      <c r="CY140" s="1">
        <v>1</v>
      </c>
    </row>
    <row r="141" spans="69:103">
      <c r="BQ141" s="1" t="s">
        <v>428</v>
      </c>
      <c r="BR141" s="1">
        <v>1</v>
      </c>
      <c r="BT141" s="1" t="s">
        <v>749</v>
      </c>
      <c r="BU141" s="1">
        <v>2</v>
      </c>
      <c r="BZ141" s="1" t="s">
        <v>679</v>
      </c>
      <c r="CA141" s="1">
        <v>2</v>
      </c>
      <c r="CI141" s="1" t="s">
        <v>435</v>
      </c>
      <c r="CJ141" s="1">
        <v>1</v>
      </c>
      <c r="CL141" s="1" t="s">
        <v>660</v>
      </c>
      <c r="CM141" s="1">
        <v>0</v>
      </c>
      <c r="CO141" s="1" t="s">
        <v>660</v>
      </c>
      <c r="CP141" s="1">
        <v>0</v>
      </c>
      <c r="CR141" s="1" t="s">
        <v>660</v>
      </c>
      <c r="CS141" s="1">
        <v>1</v>
      </c>
      <c r="CU141" s="1" t="s">
        <v>660</v>
      </c>
      <c r="CV141" s="1">
        <v>0</v>
      </c>
      <c r="CX141" s="1" t="s">
        <v>660</v>
      </c>
      <c r="CY141" s="1">
        <v>0</v>
      </c>
    </row>
    <row r="142" spans="69:103">
      <c r="BQ142" s="1" t="s">
        <v>605</v>
      </c>
      <c r="BR142" s="1">
        <v>1</v>
      </c>
      <c r="BT142" s="1" t="s">
        <v>750</v>
      </c>
      <c r="BU142" s="1">
        <v>2</v>
      </c>
      <c r="BZ142" s="1" t="s">
        <v>676</v>
      </c>
      <c r="CA142" s="1">
        <v>2</v>
      </c>
      <c r="CI142" s="1" t="s">
        <v>95</v>
      </c>
      <c r="CJ142" s="1">
        <v>1</v>
      </c>
      <c r="CL142" s="1" t="s">
        <v>663</v>
      </c>
      <c r="CM142" s="1">
        <v>0</v>
      </c>
      <c r="CO142" s="1" t="s">
        <v>663</v>
      </c>
      <c r="CP142" s="1">
        <v>0</v>
      </c>
      <c r="CR142" s="1" t="s">
        <v>663</v>
      </c>
      <c r="CS142" s="1">
        <v>0</v>
      </c>
      <c r="CU142" s="1" t="s">
        <v>663</v>
      </c>
      <c r="CV142" s="1">
        <v>0</v>
      </c>
      <c r="CX142" s="1" t="s">
        <v>663</v>
      </c>
      <c r="CY142" s="1">
        <v>0</v>
      </c>
    </row>
    <row r="143" spans="69:103">
      <c r="BQ143" s="1" t="s">
        <v>669</v>
      </c>
      <c r="BR143" s="1">
        <v>1</v>
      </c>
      <c r="BT143" s="1" t="s">
        <v>751</v>
      </c>
      <c r="BU143" s="1">
        <v>2</v>
      </c>
      <c r="BZ143" s="1" t="s">
        <v>686</v>
      </c>
      <c r="CA143" s="1">
        <v>2</v>
      </c>
      <c r="CI143" s="1" t="s">
        <v>691</v>
      </c>
      <c r="CJ143" s="1">
        <v>1</v>
      </c>
      <c r="CL143" s="1" t="s">
        <v>666</v>
      </c>
      <c r="CM143" s="1">
        <v>1</v>
      </c>
      <c r="CO143" s="1" t="s">
        <v>666</v>
      </c>
      <c r="CP143" s="1">
        <v>1</v>
      </c>
      <c r="CR143" s="1" t="s">
        <v>666</v>
      </c>
      <c r="CS143" s="1">
        <v>1</v>
      </c>
      <c r="CU143" s="1" t="s">
        <v>666</v>
      </c>
      <c r="CV143" s="1">
        <v>1</v>
      </c>
      <c r="CX143" s="1" t="s">
        <v>666</v>
      </c>
      <c r="CY143" s="1">
        <v>1</v>
      </c>
    </row>
    <row r="144" spans="69:103">
      <c r="BQ144" s="1" t="s">
        <v>609</v>
      </c>
      <c r="BR144" s="1">
        <v>1</v>
      </c>
      <c r="BT144" s="1" t="s">
        <v>745</v>
      </c>
      <c r="BU144" s="1">
        <v>2</v>
      </c>
      <c r="BZ144" s="1" t="s">
        <v>397</v>
      </c>
      <c r="CA144" s="1">
        <v>2</v>
      </c>
      <c r="CI144" s="1" t="s">
        <v>271</v>
      </c>
      <c r="CJ144" s="1">
        <v>1</v>
      </c>
      <c r="CL144" s="1" t="s">
        <v>752</v>
      </c>
      <c r="CM144" s="1">
        <v>1</v>
      </c>
      <c r="CO144" s="1" t="s">
        <v>752</v>
      </c>
      <c r="CP144" s="1">
        <v>1</v>
      </c>
      <c r="CR144" s="1" t="s">
        <v>752</v>
      </c>
      <c r="CS144" s="1">
        <v>1</v>
      </c>
      <c r="CU144" s="1" t="s">
        <v>752</v>
      </c>
      <c r="CV144" s="1">
        <v>1</v>
      </c>
      <c r="CX144" s="1" t="s">
        <v>752</v>
      </c>
      <c r="CY144" s="1">
        <v>1</v>
      </c>
    </row>
    <row r="145" spans="69:103">
      <c r="BQ145" s="1" t="s">
        <v>663</v>
      </c>
      <c r="BR145" s="1">
        <v>1</v>
      </c>
      <c r="BT145" s="1" t="s">
        <v>753</v>
      </c>
      <c r="BU145" s="1">
        <v>2</v>
      </c>
      <c r="BZ145" s="1" t="s">
        <v>674</v>
      </c>
      <c r="CA145" s="1">
        <v>2</v>
      </c>
      <c r="CI145" s="1" t="s">
        <v>556</v>
      </c>
      <c r="CJ145" s="1">
        <v>1</v>
      </c>
      <c r="CL145" s="1" t="s">
        <v>754</v>
      </c>
      <c r="CM145" s="1">
        <v>1</v>
      </c>
      <c r="CO145" s="1" t="s">
        <v>754</v>
      </c>
      <c r="CP145" s="1">
        <v>1</v>
      </c>
      <c r="CR145" s="1" t="s">
        <v>754</v>
      </c>
      <c r="CS145" s="1">
        <v>1</v>
      </c>
      <c r="CU145" s="1" t="s">
        <v>754</v>
      </c>
      <c r="CV145" s="1">
        <v>1</v>
      </c>
      <c r="CX145" s="1" t="s">
        <v>754</v>
      </c>
      <c r="CY145" s="1">
        <v>1</v>
      </c>
    </row>
    <row r="146" spans="69:103">
      <c r="BQ146" s="1" t="s">
        <v>660</v>
      </c>
      <c r="BR146" s="1">
        <v>1</v>
      </c>
      <c r="BT146" s="1" t="s">
        <v>755</v>
      </c>
      <c r="BU146" s="1">
        <v>2</v>
      </c>
      <c r="BZ146" s="1" t="s">
        <v>630</v>
      </c>
      <c r="CA146" s="1">
        <v>2</v>
      </c>
      <c r="CI146" s="1" t="s">
        <v>541</v>
      </c>
      <c r="CJ146" s="1">
        <v>1</v>
      </c>
      <c r="CL146" s="1" t="s">
        <v>669</v>
      </c>
      <c r="CM146" s="1">
        <v>1</v>
      </c>
      <c r="CO146" s="1" t="s">
        <v>669</v>
      </c>
      <c r="CP146" s="1">
        <v>1</v>
      </c>
      <c r="CR146" s="1" t="s">
        <v>669</v>
      </c>
      <c r="CS146" s="1">
        <v>1</v>
      </c>
      <c r="CU146" s="1" t="s">
        <v>669</v>
      </c>
      <c r="CV146" s="1">
        <v>1</v>
      </c>
      <c r="CX146" s="1" t="s">
        <v>669</v>
      </c>
      <c r="CY146" s="1">
        <v>1</v>
      </c>
    </row>
    <row r="147" spans="69:103">
      <c r="BQ147" s="1" t="s">
        <v>697</v>
      </c>
      <c r="BR147" s="1">
        <v>1</v>
      </c>
      <c r="BT147" s="1" t="s">
        <v>756</v>
      </c>
      <c r="BU147" s="1">
        <v>2</v>
      </c>
      <c r="BZ147" s="1" t="s">
        <v>666</v>
      </c>
      <c r="CA147" s="1">
        <v>2</v>
      </c>
      <c r="CI147" s="1" t="s">
        <v>694</v>
      </c>
      <c r="CJ147" s="1">
        <v>1</v>
      </c>
      <c r="CL147" s="1" t="s">
        <v>757</v>
      </c>
      <c r="CM147" s="1">
        <v>1</v>
      </c>
      <c r="CO147" s="1" t="s">
        <v>757</v>
      </c>
      <c r="CP147" s="1">
        <v>1</v>
      </c>
      <c r="CR147" s="1" t="s">
        <v>757</v>
      </c>
      <c r="CS147" s="1">
        <v>1</v>
      </c>
      <c r="CU147" s="1" t="s">
        <v>757</v>
      </c>
      <c r="CV147" s="1">
        <v>1</v>
      </c>
      <c r="CX147" s="1" t="s">
        <v>757</v>
      </c>
      <c r="CY147" s="1">
        <v>1</v>
      </c>
    </row>
    <row r="148" spans="69:103">
      <c r="BQ148" s="1" t="s">
        <v>622</v>
      </c>
      <c r="BR148" s="1">
        <v>1</v>
      </c>
      <c r="BT148" s="1" t="s">
        <v>758</v>
      </c>
      <c r="BU148" s="1">
        <v>1</v>
      </c>
      <c r="BZ148" s="1" t="s">
        <v>654</v>
      </c>
      <c r="CA148" s="1">
        <v>2</v>
      </c>
      <c r="CI148" s="1" t="s">
        <v>344</v>
      </c>
      <c r="CJ148" s="1">
        <v>1</v>
      </c>
      <c r="CL148" s="1" t="s">
        <v>759</v>
      </c>
      <c r="CM148" s="1">
        <v>0</v>
      </c>
      <c r="CO148" s="1" t="s">
        <v>759</v>
      </c>
      <c r="CP148" s="1">
        <v>0</v>
      </c>
      <c r="CR148" s="1" t="s">
        <v>759</v>
      </c>
      <c r="CS148" s="1">
        <v>0</v>
      </c>
      <c r="CU148" s="1" t="s">
        <v>759</v>
      </c>
      <c r="CV148" s="1">
        <v>0</v>
      </c>
      <c r="CX148" s="1" t="s">
        <v>759</v>
      </c>
      <c r="CY148" s="1">
        <v>0</v>
      </c>
    </row>
    <row r="149" spans="69:103">
      <c r="BQ149" s="1" t="s">
        <v>644</v>
      </c>
      <c r="BR149" s="1">
        <v>1</v>
      </c>
      <c r="BT149" s="1" t="s">
        <v>760</v>
      </c>
      <c r="BU149" s="1">
        <v>1</v>
      </c>
      <c r="BZ149" s="1" t="s">
        <v>283</v>
      </c>
      <c r="CA149" s="1">
        <v>2</v>
      </c>
      <c r="CI149" s="1" t="s">
        <v>697</v>
      </c>
      <c r="CJ149" s="1">
        <v>1</v>
      </c>
      <c r="CL149" s="1" t="s">
        <v>761</v>
      </c>
      <c r="CM149" s="1">
        <v>1</v>
      </c>
      <c r="CO149" s="1" t="s">
        <v>761</v>
      </c>
      <c r="CP149" s="1">
        <v>1</v>
      </c>
      <c r="CR149" s="1" t="s">
        <v>761</v>
      </c>
      <c r="CS149" s="1">
        <v>1</v>
      </c>
      <c r="CU149" s="1" t="s">
        <v>761</v>
      </c>
      <c r="CV149" s="1">
        <v>1</v>
      </c>
      <c r="CX149" s="1" t="s">
        <v>761</v>
      </c>
      <c r="CY149" s="1">
        <v>1</v>
      </c>
    </row>
    <row r="150" spans="69:103">
      <c r="BQ150" s="1" t="s">
        <v>637</v>
      </c>
      <c r="BR150" s="1">
        <v>1</v>
      </c>
      <c r="BT150" s="1" t="s">
        <v>762</v>
      </c>
      <c r="BU150" s="1">
        <v>1</v>
      </c>
      <c r="BZ150" s="1" t="s">
        <v>624</v>
      </c>
      <c r="CA150" s="1">
        <v>2</v>
      </c>
      <c r="CI150" s="1" t="s">
        <v>578</v>
      </c>
      <c r="CJ150" s="1">
        <v>1</v>
      </c>
      <c r="CL150" s="1" t="s">
        <v>763</v>
      </c>
      <c r="CM150" s="1">
        <v>0</v>
      </c>
      <c r="CO150" s="1" t="s">
        <v>763</v>
      </c>
      <c r="CP150" s="1">
        <v>0</v>
      </c>
      <c r="CR150" s="1" t="s">
        <v>763</v>
      </c>
      <c r="CS150" s="1">
        <v>0</v>
      </c>
      <c r="CU150" s="1" t="s">
        <v>763</v>
      </c>
      <c r="CV150" s="1">
        <v>1</v>
      </c>
      <c r="CX150" s="1" t="s">
        <v>763</v>
      </c>
      <c r="CY150" s="1">
        <v>0</v>
      </c>
    </row>
    <row r="151" spans="69:103">
      <c r="BQ151" s="1" t="s">
        <v>378</v>
      </c>
      <c r="BR151" s="1">
        <v>1</v>
      </c>
      <c r="BT151" s="1" t="s">
        <v>764</v>
      </c>
      <c r="BU151" s="1">
        <v>1</v>
      </c>
      <c r="BZ151" s="1" t="s">
        <v>765</v>
      </c>
      <c r="CA151" s="1">
        <v>1</v>
      </c>
      <c r="CI151" s="1" t="s">
        <v>417</v>
      </c>
      <c r="CJ151" s="1">
        <v>1</v>
      </c>
      <c r="CL151" s="1" t="s">
        <v>766</v>
      </c>
      <c r="CM151" s="1">
        <v>0</v>
      </c>
      <c r="CO151" s="1" t="s">
        <v>766</v>
      </c>
      <c r="CP151" s="1">
        <v>0</v>
      </c>
      <c r="CR151" s="1" t="s">
        <v>766</v>
      </c>
      <c r="CS151" s="1">
        <v>0</v>
      </c>
      <c r="CU151" s="1" t="s">
        <v>766</v>
      </c>
      <c r="CV151" s="1">
        <v>1</v>
      </c>
      <c r="CX151" s="1" t="s">
        <v>766</v>
      </c>
      <c r="CY151" s="1">
        <v>0</v>
      </c>
    </row>
    <row r="152" spans="69:103">
      <c r="BQ152" s="1" t="s">
        <v>632</v>
      </c>
      <c r="BR152" s="1">
        <v>1</v>
      </c>
      <c r="BT152" s="1" t="s">
        <v>767</v>
      </c>
      <c r="BU152" s="1">
        <v>1</v>
      </c>
      <c r="BZ152" s="1" t="s">
        <v>378</v>
      </c>
      <c r="CA152" s="1">
        <v>1</v>
      </c>
      <c r="CI152" s="1" t="s">
        <v>550</v>
      </c>
      <c r="CJ152" s="1">
        <v>1</v>
      </c>
      <c r="CL152" s="1" t="s">
        <v>768</v>
      </c>
      <c r="CM152" s="1">
        <v>0</v>
      </c>
      <c r="CO152" s="1" t="s">
        <v>768</v>
      </c>
      <c r="CP152" s="1">
        <v>0</v>
      </c>
      <c r="CR152" s="1" t="s">
        <v>768</v>
      </c>
      <c r="CS152" s="1">
        <v>0</v>
      </c>
      <c r="CU152" s="1" t="s">
        <v>768</v>
      </c>
      <c r="CV152" s="1">
        <v>0</v>
      </c>
      <c r="CX152" s="1" t="s">
        <v>768</v>
      </c>
      <c r="CY152" s="1">
        <v>0</v>
      </c>
    </row>
    <row r="153" spans="69:103">
      <c r="BQ153" s="1" t="s">
        <v>695</v>
      </c>
      <c r="BR153" s="1">
        <v>1</v>
      </c>
      <c r="BT153" s="1" t="s">
        <v>769</v>
      </c>
      <c r="BU153" s="1">
        <v>1</v>
      </c>
      <c r="BZ153" s="1" t="s">
        <v>233</v>
      </c>
      <c r="CA153" s="1">
        <v>1</v>
      </c>
      <c r="CI153" s="1" t="s">
        <v>345</v>
      </c>
      <c r="CJ153" s="1">
        <v>1</v>
      </c>
      <c r="CL153" s="1" t="s">
        <v>770</v>
      </c>
      <c r="CM153" s="1">
        <v>0</v>
      </c>
      <c r="CO153" s="1" t="s">
        <v>770</v>
      </c>
      <c r="CP153" s="1">
        <v>0</v>
      </c>
      <c r="CR153" s="1" t="s">
        <v>770</v>
      </c>
      <c r="CS153" s="1">
        <v>0</v>
      </c>
      <c r="CU153" s="1" t="s">
        <v>770</v>
      </c>
      <c r="CV153" s="1">
        <v>0</v>
      </c>
      <c r="CX153" s="1" t="s">
        <v>770</v>
      </c>
      <c r="CY153" s="1">
        <v>0</v>
      </c>
    </row>
    <row r="154" spans="69:103">
      <c r="BQ154" s="1" t="s">
        <v>62</v>
      </c>
      <c r="BR154" s="1">
        <v>1</v>
      </c>
      <c r="BT154" s="1" t="s">
        <v>771</v>
      </c>
      <c r="BU154" s="1">
        <v>1</v>
      </c>
      <c r="BZ154" s="1" t="s">
        <v>708</v>
      </c>
      <c r="CA154" s="1">
        <v>1</v>
      </c>
      <c r="CI154" s="1" t="s">
        <v>528</v>
      </c>
      <c r="CJ154" s="1">
        <v>1</v>
      </c>
      <c r="CL154" s="1" t="s">
        <v>772</v>
      </c>
      <c r="CM154" s="1">
        <v>1</v>
      </c>
      <c r="CO154" s="1" t="s">
        <v>772</v>
      </c>
      <c r="CP154" s="1">
        <v>1</v>
      </c>
      <c r="CR154" s="1" t="s">
        <v>772</v>
      </c>
      <c r="CS154" s="1">
        <v>1</v>
      </c>
      <c r="CU154" s="1" t="s">
        <v>772</v>
      </c>
      <c r="CV154" s="1">
        <v>0</v>
      </c>
      <c r="CX154" s="1" t="s">
        <v>772</v>
      </c>
      <c r="CY154" s="1">
        <v>1</v>
      </c>
    </row>
    <row r="155" spans="69:103">
      <c r="BQ155" s="1"/>
      <c r="BR155" s="1"/>
      <c r="BT155" s="1" t="s">
        <v>773</v>
      </c>
      <c r="BU155" s="1">
        <v>1</v>
      </c>
      <c r="BZ155" s="1" t="s">
        <v>428</v>
      </c>
      <c r="CA155" s="1">
        <v>1</v>
      </c>
      <c r="CL155" s="1" t="s">
        <v>672</v>
      </c>
      <c r="CM155" s="1">
        <v>1</v>
      </c>
      <c r="CO155" s="1" t="s">
        <v>672</v>
      </c>
      <c r="CP155" s="1">
        <v>1</v>
      </c>
      <c r="CR155" s="1" t="s">
        <v>672</v>
      </c>
      <c r="CS155" s="1">
        <v>1</v>
      </c>
      <c r="CU155" s="1" t="s">
        <v>672</v>
      </c>
      <c r="CV155" s="1">
        <v>0</v>
      </c>
      <c r="CX155" s="1" t="s">
        <v>672</v>
      </c>
      <c r="CY155" s="1">
        <v>1</v>
      </c>
    </row>
    <row r="156" spans="69:103">
      <c r="BQ156" s="1"/>
      <c r="BR156" s="1"/>
      <c r="BT156" s="1" t="s">
        <v>774</v>
      </c>
      <c r="BU156" s="1">
        <v>1</v>
      </c>
      <c r="BZ156" s="1" t="s">
        <v>81</v>
      </c>
      <c r="CA156" s="1">
        <v>1</v>
      </c>
      <c r="CL156" s="1" t="s">
        <v>575</v>
      </c>
      <c r="CM156" s="1">
        <v>1</v>
      </c>
      <c r="CO156" s="1" t="s">
        <v>575</v>
      </c>
      <c r="CP156" s="1">
        <v>1</v>
      </c>
      <c r="CR156" s="1" t="s">
        <v>575</v>
      </c>
      <c r="CS156" s="1">
        <v>1</v>
      </c>
      <c r="CU156" s="1" t="s">
        <v>575</v>
      </c>
      <c r="CV156" s="1">
        <v>1</v>
      </c>
      <c r="CX156" s="1" t="s">
        <v>575</v>
      </c>
      <c r="CY156" s="1">
        <v>1</v>
      </c>
    </row>
    <row r="157" spans="69:103">
      <c r="BQ157" s="1"/>
      <c r="BR157" s="1"/>
      <c r="BT157" s="1" t="s">
        <v>775</v>
      </c>
      <c r="BU157" s="1">
        <v>1</v>
      </c>
      <c r="BZ157" s="1" t="s">
        <v>435</v>
      </c>
      <c r="CA157" s="1">
        <v>1</v>
      </c>
      <c r="CL157" s="1" t="s">
        <v>510</v>
      </c>
      <c r="CM157" s="1">
        <v>1</v>
      </c>
      <c r="CO157" s="1" t="s">
        <v>510</v>
      </c>
      <c r="CP157" s="1">
        <v>1</v>
      </c>
      <c r="CR157" s="1" t="s">
        <v>510</v>
      </c>
      <c r="CS157" s="1">
        <v>1</v>
      </c>
      <c r="CU157" s="1" t="s">
        <v>510</v>
      </c>
      <c r="CV157" s="1">
        <v>1</v>
      </c>
      <c r="CX157" s="1" t="s">
        <v>510</v>
      </c>
      <c r="CY157" s="1">
        <v>1</v>
      </c>
    </row>
    <row r="158" spans="69:103">
      <c r="BQ158" s="1"/>
      <c r="BR158" s="1"/>
      <c r="BT158" s="1" t="s">
        <v>776</v>
      </c>
      <c r="BU158" s="1">
        <v>1</v>
      </c>
      <c r="BZ158" s="1" t="s">
        <v>605</v>
      </c>
      <c r="CA158" s="1">
        <v>1</v>
      </c>
      <c r="CL158" s="1" t="s">
        <v>573</v>
      </c>
      <c r="CM158" s="1">
        <v>1</v>
      </c>
      <c r="CO158" s="1" t="s">
        <v>573</v>
      </c>
      <c r="CP158" s="1">
        <v>1</v>
      </c>
      <c r="CR158" s="1" t="s">
        <v>573</v>
      </c>
      <c r="CS158" s="1">
        <v>1</v>
      </c>
      <c r="CU158" s="1" t="s">
        <v>573</v>
      </c>
      <c r="CV158" s="1">
        <v>1</v>
      </c>
      <c r="CX158" s="1" t="s">
        <v>573</v>
      </c>
      <c r="CY158" s="1">
        <v>1</v>
      </c>
    </row>
    <row r="159" spans="69:103">
      <c r="BQ159" s="1"/>
      <c r="BR159" s="1"/>
      <c r="BT159" s="1" t="s">
        <v>777</v>
      </c>
      <c r="BU159" s="1">
        <v>1</v>
      </c>
      <c r="BZ159" s="1" t="s">
        <v>458</v>
      </c>
      <c r="CA159" s="1">
        <v>1</v>
      </c>
      <c r="CL159" s="1" t="s">
        <v>442</v>
      </c>
      <c r="CM159" s="1">
        <v>1</v>
      </c>
      <c r="CO159" s="1" t="s">
        <v>442</v>
      </c>
      <c r="CP159" s="1">
        <v>1</v>
      </c>
      <c r="CR159" s="1" t="s">
        <v>442</v>
      </c>
      <c r="CS159" s="1">
        <v>1</v>
      </c>
      <c r="CU159" s="1" t="s">
        <v>442</v>
      </c>
      <c r="CV159" s="1">
        <v>1</v>
      </c>
      <c r="CX159" s="1" t="s">
        <v>442</v>
      </c>
      <c r="CY159" s="1">
        <v>1</v>
      </c>
    </row>
    <row r="160" spans="69:103">
      <c r="BQ160" s="1"/>
      <c r="BR160" s="1"/>
      <c r="BT160" s="1" t="s">
        <v>778</v>
      </c>
      <c r="BU160" s="1">
        <v>1</v>
      </c>
      <c r="BZ160" s="1" t="s">
        <v>660</v>
      </c>
      <c r="CA160" s="1">
        <v>1</v>
      </c>
      <c r="CL160" s="1" t="s">
        <v>357</v>
      </c>
      <c r="CM160" s="1">
        <v>1</v>
      </c>
      <c r="CO160" s="1" t="s">
        <v>357</v>
      </c>
      <c r="CP160" s="1">
        <v>1</v>
      </c>
      <c r="CR160" s="1" t="s">
        <v>357</v>
      </c>
      <c r="CS160" s="1">
        <v>1</v>
      </c>
      <c r="CU160" s="1" t="s">
        <v>357</v>
      </c>
      <c r="CV160" s="1">
        <v>1</v>
      </c>
      <c r="CX160" s="1" t="s">
        <v>357</v>
      </c>
      <c r="CY160" s="1">
        <v>1</v>
      </c>
    </row>
    <row r="161" spans="69:103">
      <c r="BQ161" s="1"/>
      <c r="BR161" s="1"/>
      <c r="BT161" s="1" t="s">
        <v>779</v>
      </c>
      <c r="BU161" s="1">
        <v>1</v>
      </c>
      <c r="BZ161" s="1" t="s">
        <v>695</v>
      </c>
      <c r="CA161" s="1">
        <v>1</v>
      </c>
      <c r="CL161" s="1" t="s">
        <v>332</v>
      </c>
      <c r="CM161" s="1">
        <v>1</v>
      </c>
      <c r="CO161" s="1" t="s">
        <v>332</v>
      </c>
      <c r="CP161" s="1">
        <v>1</v>
      </c>
      <c r="CR161" s="1" t="s">
        <v>332</v>
      </c>
      <c r="CS161" s="1">
        <v>1</v>
      </c>
      <c r="CU161" s="1" t="s">
        <v>332</v>
      </c>
      <c r="CV161" s="1">
        <v>1</v>
      </c>
      <c r="CX161" s="1" t="s">
        <v>332</v>
      </c>
      <c r="CY161" s="1">
        <v>0</v>
      </c>
    </row>
    <row r="162" spans="69:103">
      <c r="BQ162" s="1"/>
      <c r="BR162" s="1"/>
      <c r="BT162" s="1" t="s">
        <v>780</v>
      </c>
      <c r="BU162" s="1">
        <v>1</v>
      </c>
      <c r="BZ162" s="1" t="s">
        <v>255</v>
      </c>
      <c r="CA162" s="1">
        <v>1</v>
      </c>
      <c r="CL162" s="1" t="s">
        <v>688</v>
      </c>
      <c r="CM162" s="1">
        <v>0</v>
      </c>
      <c r="CO162" s="1" t="s">
        <v>688</v>
      </c>
      <c r="CP162" s="1">
        <v>0</v>
      </c>
      <c r="CR162" s="1" t="s">
        <v>688</v>
      </c>
      <c r="CS162" s="1">
        <v>0</v>
      </c>
      <c r="CU162" s="1" t="s">
        <v>688</v>
      </c>
      <c r="CV162" s="1">
        <v>0</v>
      </c>
      <c r="CX162" s="1" t="s">
        <v>688</v>
      </c>
      <c r="CY162" s="1">
        <v>0</v>
      </c>
    </row>
    <row r="163" spans="69:103">
      <c r="BQ163" s="1"/>
      <c r="BR163" s="1"/>
      <c r="BT163" s="1" t="s">
        <v>781</v>
      </c>
      <c r="BU163" s="1">
        <v>1</v>
      </c>
      <c r="BZ163" s="1" t="s">
        <v>694</v>
      </c>
      <c r="CA163" s="1">
        <v>1</v>
      </c>
      <c r="CL163" s="1" t="s">
        <v>533</v>
      </c>
      <c r="CM163" s="1">
        <v>0</v>
      </c>
      <c r="CO163" s="1" t="s">
        <v>533</v>
      </c>
      <c r="CP163" s="1">
        <v>0</v>
      </c>
      <c r="CR163" s="1" t="s">
        <v>533</v>
      </c>
      <c r="CS163" s="1">
        <v>1</v>
      </c>
      <c r="CU163" s="1" t="s">
        <v>533</v>
      </c>
      <c r="CV163" s="1">
        <v>1</v>
      </c>
      <c r="CX163" s="1" t="s">
        <v>533</v>
      </c>
      <c r="CY163" s="1">
        <v>1</v>
      </c>
    </row>
    <row r="164" spans="69:103">
      <c r="BQ164" s="1"/>
      <c r="BR164" s="1"/>
      <c r="BT164" s="1" t="s">
        <v>782</v>
      </c>
      <c r="BU164" s="1">
        <v>1</v>
      </c>
      <c r="BZ164" s="1" t="s">
        <v>702</v>
      </c>
      <c r="CA164" s="1">
        <v>1</v>
      </c>
      <c r="CL164" s="1" t="s">
        <v>537</v>
      </c>
      <c r="CM164" s="1">
        <v>1</v>
      </c>
      <c r="CO164" s="1" t="s">
        <v>537</v>
      </c>
      <c r="CP164" s="1">
        <v>1</v>
      </c>
      <c r="CR164" s="1" t="s">
        <v>537</v>
      </c>
      <c r="CS164" s="1">
        <v>1</v>
      </c>
      <c r="CU164" s="1" t="s">
        <v>537</v>
      </c>
      <c r="CV164" s="1">
        <v>1</v>
      </c>
      <c r="CX164" s="1" t="s">
        <v>537</v>
      </c>
      <c r="CY164" s="1">
        <v>1</v>
      </c>
    </row>
    <row r="165" spans="69:103">
      <c r="BQ165" s="1"/>
      <c r="BR165" s="1"/>
      <c r="BT165" s="1" t="s">
        <v>765</v>
      </c>
      <c r="BU165" s="1">
        <v>1</v>
      </c>
      <c r="BZ165" s="1" t="s">
        <v>705</v>
      </c>
      <c r="CA165" s="1">
        <v>1</v>
      </c>
      <c r="CL165" s="1" t="s">
        <v>60</v>
      </c>
      <c r="CM165" s="1">
        <v>0</v>
      </c>
      <c r="CO165" s="1" t="s">
        <v>60</v>
      </c>
      <c r="CP165" s="1">
        <v>0</v>
      </c>
      <c r="CR165" s="1" t="s">
        <v>60</v>
      </c>
      <c r="CS165" s="1">
        <v>0</v>
      </c>
      <c r="CU165" s="1" t="s">
        <v>60</v>
      </c>
      <c r="CV165" s="1">
        <v>0</v>
      </c>
      <c r="CX165" s="1" t="s">
        <v>60</v>
      </c>
      <c r="CY165" s="1">
        <v>0</v>
      </c>
    </row>
    <row r="166" spans="69:103">
      <c r="BQ166" s="1"/>
      <c r="BR166" s="1"/>
      <c r="BT166" s="1" t="s">
        <v>783</v>
      </c>
      <c r="BU166" s="1">
        <v>1</v>
      </c>
      <c r="BZ166" s="1" t="s">
        <v>697</v>
      </c>
      <c r="CA166" s="1">
        <v>1</v>
      </c>
      <c r="CL166" s="1" t="s">
        <v>450</v>
      </c>
      <c r="CM166" s="1">
        <v>1</v>
      </c>
      <c r="CO166" s="1" t="s">
        <v>450</v>
      </c>
      <c r="CP166" s="1">
        <v>1</v>
      </c>
      <c r="CR166" s="1" t="s">
        <v>450</v>
      </c>
      <c r="CS166" s="1">
        <v>1</v>
      </c>
      <c r="CU166" s="1" t="s">
        <v>450</v>
      </c>
      <c r="CV166" s="1">
        <v>1</v>
      </c>
      <c r="CX166" s="1" t="s">
        <v>450</v>
      </c>
      <c r="CY166" s="1">
        <v>0</v>
      </c>
    </row>
    <row r="167" spans="69:103">
      <c r="BQ167" s="1"/>
      <c r="BR167" s="1"/>
      <c r="BT167" s="1" t="s">
        <v>784</v>
      </c>
      <c r="BU167" s="1">
        <v>1</v>
      </c>
      <c r="BZ167" s="1" t="s">
        <v>700</v>
      </c>
      <c r="CA167" s="1">
        <v>1</v>
      </c>
      <c r="CL167" s="1" t="s">
        <v>785</v>
      </c>
      <c r="CM167" s="1">
        <v>1</v>
      </c>
      <c r="CO167" s="1" t="s">
        <v>785</v>
      </c>
      <c r="CP167" s="1">
        <v>1</v>
      </c>
      <c r="CR167" s="1" t="s">
        <v>785</v>
      </c>
      <c r="CS167" s="1">
        <v>1</v>
      </c>
      <c r="CU167" s="1" t="s">
        <v>785</v>
      </c>
      <c r="CV167" s="1">
        <v>1</v>
      </c>
      <c r="CX167" s="1" t="s">
        <v>785</v>
      </c>
      <c r="CY167" s="1">
        <v>1</v>
      </c>
    </row>
    <row r="168" spans="69:103">
      <c r="BQ168" s="1"/>
      <c r="BR168" s="1"/>
      <c r="BT168" s="1" t="s">
        <v>786</v>
      </c>
      <c r="BU168" s="1">
        <v>1</v>
      </c>
      <c r="BZ168" s="1" t="s">
        <v>698</v>
      </c>
      <c r="CA168" s="1">
        <v>1</v>
      </c>
      <c r="CL168" s="1" t="s">
        <v>674</v>
      </c>
      <c r="CM168" s="1">
        <v>1</v>
      </c>
      <c r="CO168" s="1" t="s">
        <v>674</v>
      </c>
      <c r="CP168" s="1">
        <v>1</v>
      </c>
      <c r="CR168" s="1" t="s">
        <v>674</v>
      </c>
      <c r="CS168" s="1">
        <v>1</v>
      </c>
      <c r="CU168" s="1" t="s">
        <v>674</v>
      </c>
      <c r="CV168" s="1">
        <v>1</v>
      </c>
      <c r="CX168" s="1" t="s">
        <v>674</v>
      </c>
      <c r="CY168" s="1">
        <v>1</v>
      </c>
    </row>
    <row r="169" spans="69:103">
      <c r="BQ169" s="1"/>
      <c r="BR169" s="1"/>
      <c r="BT169" s="1" t="s">
        <v>787</v>
      </c>
      <c r="BU169" s="1">
        <v>1</v>
      </c>
      <c r="BZ169" s="1" t="s">
        <v>688</v>
      </c>
      <c r="CA169" s="1">
        <v>1</v>
      </c>
      <c r="CL169" s="1" t="s">
        <v>698</v>
      </c>
      <c r="CM169" s="1">
        <v>0</v>
      </c>
      <c r="CO169" s="1" t="s">
        <v>698</v>
      </c>
      <c r="CP169" s="1">
        <v>0</v>
      </c>
      <c r="CR169" s="1" t="s">
        <v>698</v>
      </c>
      <c r="CS169" s="1">
        <v>0</v>
      </c>
      <c r="CU169" s="1" t="s">
        <v>698</v>
      </c>
      <c r="CV169" s="1">
        <v>0</v>
      </c>
      <c r="CX169" s="1" t="s">
        <v>698</v>
      </c>
      <c r="CY169" s="1">
        <v>0</v>
      </c>
    </row>
    <row r="170" spans="69:103">
      <c r="BQ170" s="1"/>
      <c r="BR170" s="1"/>
      <c r="BT170" s="1" t="s">
        <v>788</v>
      </c>
      <c r="BU170" s="1">
        <v>1</v>
      </c>
      <c r="BZ170" s="1" t="s">
        <v>600</v>
      </c>
      <c r="CA170" s="1">
        <v>1</v>
      </c>
      <c r="CL170" s="1" t="s">
        <v>700</v>
      </c>
      <c r="CM170" s="1">
        <v>1</v>
      </c>
      <c r="CO170" s="1" t="s">
        <v>700</v>
      </c>
      <c r="CP170" s="1">
        <v>1</v>
      </c>
      <c r="CR170" s="1" t="s">
        <v>700</v>
      </c>
      <c r="CS170" s="1">
        <v>1</v>
      </c>
      <c r="CU170" s="1" t="s">
        <v>700</v>
      </c>
      <c r="CV170" s="1">
        <v>1</v>
      </c>
      <c r="CX170" s="1" t="s">
        <v>700</v>
      </c>
      <c r="CY170" s="1">
        <v>0</v>
      </c>
    </row>
    <row r="171" spans="69:103">
      <c r="BQ171" s="1"/>
      <c r="BR171" s="1"/>
      <c r="BT171" s="1" t="s">
        <v>789</v>
      </c>
      <c r="BU171" s="1">
        <v>1</v>
      </c>
      <c r="BZ171" s="1" t="s">
        <v>672</v>
      </c>
      <c r="CA171" s="1">
        <v>1</v>
      </c>
      <c r="CL171" s="1" t="s">
        <v>356</v>
      </c>
      <c r="CM171" s="1">
        <v>1</v>
      </c>
      <c r="CO171" s="1" t="s">
        <v>356</v>
      </c>
      <c r="CP171" s="1">
        <v>1</v>
      </c>
      <c r="CR171" s="1" t="s">
        <v>356</v>
      </c>
      <c r="CS171" s="1">
        <v>1</v>
      </c>
      <c r="CU171" s="1" t="s">
        <v>356</v>
      </c>
      <c r="CV171" s="1">
        <v>1</v>
      </c>
      <c r="CX171" s="1" t="s">
        <v>356</v>
      </c>
      <c r="CY171" s="1">
        <v>1</v>
      </c>
    </row>
    <row r="172" spans="69:103">
      <c r="BQ172" s="1"/>
      <c r="BR172" s="1"/>
      <c r="BZ172" s="1" t="s">
        <v>669</v>
      </c>
      <c r="CA172" s="1">
        <v>1</v>
      </c>
      <c r="CL172" s="1" t="s">
        <v>188</v>
      </c>
      <c r="CM172" s="1">
        <v>1</v>
      </c>
      <c r="CO172" s="1" t="s">
        <v>188</v>
      </c>
      <c r="CP172" s="1">
        <v>1</v>
      </c>
      <c r="CR172" s="1" t="s">
        <v>188</v>
      </c>
      <c r="CS172" s="1">
        <v>1</v>
      </c>
      <c r="CU172" s="1" t="s">
        <v>188</v>
      </c>
      <c r="CV172" s="1">
        <v>1</v>
      </c>
      <c r="CX172" s="1" t="s">
        <v>188</v>
      </c>
      <c r="CY172" s="1">
        <v>0</v>
      </c>
    </row>
    <row r="173" spans="69:103">
      <c r="BQ173" s="1"/>
      <c r="BR173" s="1"/>
      <c r="BZ173" s="1" t="s">
        <v>663</v>
      </c>
      <c r="CA173" s="1">
        <v>1</v>
      </c>
      <c r="CL173" s="1" t="s">
        <v>122</v>
      </c>
      <c r="CM173" s="1">
        <v>1</v>
      </c>
      <c r="CO173" s="1" t="s">
        <v>122</v>
      </c>
      <c r="CP173" s="1">
        <v>1</v>
      </c>
      <c r="CR173" s="1" t="s">
        <v>122</v>
      </c>
      <c r="CS173" s="1">
        <v>1</v>
      </c>
      <c r="CU173" s="1" t="s">
        <v>122</v>
      </c>
      <c r="CV173" s="1">
        <v>1</v>
      </c>
      <c r="CX173" s="1" t="s">
        <v>122</v>
      </c>
      <c r="CY173" s="1">
        <v>1</v>
      </c>
    </row>
    <row r="174" spans="69:103">
      <c r="BQ174" s="1"/>
      <c r="BR174" s="1"/>
      <c r="BZ174" s="1" t="s">
        <v>644</v>
      </c>
      <c r="CA174" s="1">
        <v>1</v>
      </c>
      <c r="CL174" s="1" t="s">
        <v>174</v>
      </c>
      <c r="CM174" s="1">
        <v>1</v>
      </c>
      <c r="CO174" s="1" t="s">
        <v>174</v>
      </c>
      <c r="CP174" s="1">
        <v>1</v>
      </c>
      <c r="CR174" s="1" t="s">
        <v>174</v>
      </c>
      <c r="CS174" s="1">
        <v>1</v>
      </c>
      <c r="CU174" s="1" t="s">
        <v>174</v>
      </c>
      <c r="CV174" s="1">
        <v>1</v>
      </c>
      <c r="CX174" s="1" t="s">
        <v>174</v>
      </c>
      <c r="CY174" s="1">
        <v>1</v>
      </c>
    </row>
    <row r="175" spans="69:103">
      <c r="BQ175" s="1"/>
      <c r="BR175" s="1"/>
      <c r="BZ175" s="1" t="s">
        <v>449</v>
      </c>
      <c r="CA175" s="1">
        <v>1</v>
      </c>
      <c r="CL175" s="1" t="s">
        <v>162</v>
      </c>
      <c r="CM175" s="1">
        <v>1</v>
      </c>
      <c r="CO175" s="1" t="s">
        <v>162</v>
      </c>
      <c r="CP175" s="1">
        <v>1</v>
      </c>
      <c r="CR175" s="1" t="s">
        <v>162</v>
      </c>
      <c r="CS175" s="1">
        <v>1</v>
      </c>
      <c r="CU175" s="1" t="s">
        <v>162</v>
      </c>
      <c r="CV175" s="1">
        <v>1</v>
      </c>
      <c r="CX175" s="1" t="s">
        <v>162</v>
      </c>
      <c r="CY175" s="1">
        <v>0</v>
      </c>
    </row>
    <row r="176" spans="69:103">
      <c r="BQ176" s="1"/>
      <c r="BR176" s="1"/>
      <c r="BZ176" s="1" t="s">
        <v>592</v>
      </c>
      <c r="CA176" s="1">
        <v>1</v>
      </c>
      <c r="CL176" s="1" t="s">
        <v>151</v>
      </c>
      <c r="CM176" s="1">
        <v>1</v>
      </c>
      <c r="CO176" s="1" t="s">
        <v>151</v>
      </c>
      <c r="CP176" s="1">
        <v>1</v>
      </c>
      <c r="CR176" s="1" t="s">
        <v>151</v>
      </c>
      <c r="CS176" s="1">
        <v>1</v>
      </c>
      <c r="CU176" s="1" t="s">
        <v>151</v>
      </c>
      <c r="CV176" s="1">
        <v>1</v>
      </c>
      <c r="CX176" s="1" t="s">
        <v>151</v>
      </c>
      <c r="CY176" s="1">
        <v>1</v>
      </c>
    </row>
    <row r="177" spans="69:103">
      <c r="BQ177" s="1"/>
      <c r="BR177" s="1"/>
      <c r="BZ177" s="1" t="s">
        <v>778</v>
      </c>
      <c r="CA177" s="1">
        <v>1</v>
      </c>
      <c r="CL177" s="1" t="s">
        <v>136</v>
      </c>
      <c r="CM177" s="1">
        <v>1</v>
      </c>
      <c r="CO177" s="1" t="s">
        <v>136</v>
      </c>
      <c r="CP177" s="1">
        <v>1</v>
      </c>
      <c r="CR177" s="1" t="s">
        <v>136</v>
      </c>
      <c r="CS177" s="1">
        <v>1</v>
      </c>
      <c r="CU177" s="1" t="s">
        <v>136</v>
      </c>
      <c r="CV177" s="1">
        <v>1</v>
      </c>
      <c r="CX177" s="1" t="s">
        <v>136</v>
      </c>
      <c r="CY177" s="1">
        <v>0</v>
      </c>
    </row>
    <row r="178" spans="69:103">
      <c r="BQ178" s="1"/>
      <c r="BR178" s="1"/>
      <c r="BZ178" s="1" t="s">
        <v>637</v>
      </c>
      <c r="CA178" s="1">
        <v>1</v>
      </c>
      <c r="CL178" s="1" t="s">
        <v>790</v>
      </c>
      <c r="CM178" s="1">
        <v>1</v>
      </c>
      <c r="CO178" s="1" t="s">
        <v>790</v>
      </c>
      <c r="CP178" s="1">
        <v>1</v>
      </c>
      <c r="CR178" s="1" t="s">
        <v>790</v>
      </c>
      <c r="CS178" s="1">
        <v>1</v>
      </c>
      <c r="CU178" s="1" t="s">
        <v>790</v>
      </c>
      <c r="CV178" s="1">
        <v>1</v>
      </c>
      <c r="CX178" s="1" t="s">
        <v>790</v>
      </c>
      <c r="CY178" s="1">
        <v>1</v>
      </c>
    </row>
    <row r="179" spans="69:103">
      <c r="BZ179" s="1" t="s">
        <v>80</v>
      </c>
      <c r="CA179" s="1">
        <v>1</v>
      </c>
      <c r="CL179" s="1" t="s">
        <v>597</v>
      </c>
      <c r="CM179" s="1">
        <v>1</v>
      </c>
      <c r="CO179" s="1" t="s">
        <v>597</v>
      </c>
      <c r="CP179" s="1">
        <v>1</v>
      </c>
      <c r="CR179" s="1" t="s">
        <v>597</v>
      </c>
      <c r="CS179" s="1">
        <v>1</v>
      </c>
      <c r="CU179" s="1" t="s">
        <v>597</v>
      </c>
      <c r="CV179" s="1">
        <v>1</v>
      </c>
      <c r="CX179" s="1" t="s">
        <v>597</v>
      </c>
      <c r="CY179" s="1">
        <v>0</v>
      </c>
    </row>
    <row r="180" spans="69:103">
      <c r="BZ180" s="1" t="s">
        <v>632</v>
      </c>
      <c r="CA180" s="1">
        <v>1</v>
      </c>
      <c r="CL180" s="1" t="s">
        <v>791</v>
      </c>
      <c r="CM180" s="1">
        <v>1</v>
      </c>
      <c r="CO180" s="1" t="s">
        <v>791</v>
      </c>
      <c r="CP180" s="1">
        <v>1</v>
      </c>
      <c r="CR180" s="1" t="s">
        <v>791</v>
      </c>
      <c r="CS180" s="1">
        <v>1</v>
      </c>
      <c r="CU180" s="1" t="s">
        <v>791</v>
      </c>
      <c r="CV180" s="1">
        <v>1</v>
      </c>
      <c r="CX180" s="1" t="s">
        <v>791</v>
      </c>
      <c r="CY180" s="1">
        <v>0</v>
      </c>
    </row>
    <row r="181" spans="69:103">
      <c r="BZ181" s="1" t="s">
        <v>622</v>
      </c>
      <c r="CA181" s="1">
        <v>1</v>
      </c>
      <c r="CL181" s="1" t="s">
        <v>284</v>
      </c>
      <c r="CM181" s="1">
        <v>1</v>
      </c>
      <c r="CO181" s="1" t="s">
        <v>284</v>
      </c>
      <c r="CP181" s="1">
        <v>1</v>
      </c>
      <c r="CR181" s="1" t="s">
        <v>284</v>
      </c>
      <c r="CS181" s="1">
        <v>1</v>
      </c>
      <c r="CU181" s="1" t="s">
        <v>284</v>
      </c>
      <c r="CV181" s="1">
        <v>1</v>
      </c>
      <c r="CX181" s="1" t="s">
        <v>284</v>
      </c>
      <c r="CY181" s="1">
        <v>1</v>
      </c>
    </row>
    <row r="182" spans="69:103">
      <c r="BZ182" s="1" t="s">
        <v>609</v>
      </c>
      <c r="CA182" s="1">
        <v>1</v>
      </c>
      <c r="CJ182" s="14"/>
      <c r="CK182" s="14"/>
      <c r="CL182" s="1" t="s">
        <v>516</v>
      </c>
      <c r="CM182" s="1">
        <v>1</v>
      </c>
      <c r="CO182" s="1" t="s">
        <v>516</v>
      </c>
      <c r="CP182" s="1">
        <v>1</v>
      </c>
      <c r="CR182" s="1" t="s">
        <v>516</v>
      </c>
      <c r="CS182" s="1">
        <v>1</v>
      </c>
      <c r="CU182" s="1" t="s">
        <v>516</v>
      </c>
      <c r="CV182" s="1">
        <v>1</v>
      </c>
      <c r="CX182" s="1" t="s">
        <v>516</v>
      </c>
      <c r="CY182" s="1">
        <v>1</v>
      </c>
    </row>
    <row r="183" spans="69:103">
      <c r="BZ183" s="1" t="s">
        <v>691</v>
      </c>
      <c r="CA183" s="1">
        <v>1</v>
      </c>
      <c r="CL183" s="1" t="s">
        <v>525</v>
      </c>
      <c r="CM183" s="1">
        <v>0</v>
      </c>
      <c r="CO183" s="1" t="s">
        <v>525</v>
      </c>
      <c r="CP183" s="1">
        <v>0</v>
      </c>
      <c r="CR183" s="1" t="s">
        <v>525</v>
      </c>
      <c r="CS183" s="1">
        <v>1</v>
      </c>
      <c r="CU183" s="1" t="s">
        <v>525</v>
      </c>
      <c r="CV183" s="1">
        <v>1</v>
      </c>
      <c r="CX183" s="1" t="s">
        <v>525</v>
      </c>
      <c r="CY183" s="1">
        <v>1</v>
      </c>
    </row>
    <row r="184" spans="69:103">
      <c r="BZ184" s="1" t="s">
        <v>601</v>
      </c>
      <c r="CA184" s="1">
        <v>1</v>
      </c>
      <c r="CL184" s="1" t="s">
        <v>792</v>
      </c>
      <c r="CM184" s="1">
        <v>0</v>
      </c>
      <c r="CO184" s="1" t="s">
        <v>792</v>
      </c>
      <c r="CP184" s="1">
        <v>0</v>
      </c>
      <c r="CR184" s="1" t="s">
        <v>792</v>
      </c>
      <c r="CS184" s="1">
        <v>0</v>
      </c>
      <c r="CU184" s="1" t="s">
        <v>792</v>
      </c>
      <c r="CV184" s="1">
        <v>0</v>
      </c>
      <c r="CX184" s="1" t="s">
        <v>792</v>
      </c>
      <c r="CY184" s="1">
        <v>0</v>
      </c>
    </row>
    <row r="185" spans="69:103">
      <c r="BZ185" s="1" t="s">
        <v>570</v>
      </c>
      <c r="CA185" s="1">
        <v>1</v>
      </c>
      <c r="CL185" s="1" t="s">
        <v>793</v>
      </c>
      <c r="CM185" s="1">
        <v>0</v>
      </c>
      <c r="CO185" s="1" t="s">
        <v>793</v>
      </c>
      <c r="CP185" s="1">
        <v>0</v>
      </c>
      <c r="CR185" s="1" t="s">
        <v>793</v>
      </c>
      <c r="CS185" s="1">
        <v>0</v>
      </c>
      <c r="CU185" s="1" t="s">
        <v>793</v>
      </c>
      <c r="CV185" s="1">
        <v>0</v>
      </c>
      <c r="CX185" s="1" t="s">
        <v>793</v>
      </c>
      <c r="CY185" s="1">
        <v>0</v>
      </c>
    </row>
    <row r="186" spans="69:103">
      <c r="BZ186" s="1" t="s">
        <v>568</v>
      </c>
      <c r="CA186" s="1">
        <v>1</v>
      </c>
      <c r="CL186" s="1" t="s">
        <v>617</v>
      </c>
      <c r="CM186" s="1">
        <v>1</v>
      </c>
      <c r="CO186" s="1" t="s">
        <v>617</v>
      </c>
      <c r="CP186" s="1">
        <v>1</v>
      </c>
      <c r="CR186" s="1" t="s">
        <v>617</v>
      </c>
      <c r="CS186" s="1">
        <v>1</v>
      </c>
      <c r="CU186" s="1" t="s">
        <v>617</v>
      </c>
      <c r="CV186" s="1">
        <v>1</v>
      </c>
      <c r="CX186" s="1" t="s">
        <v>617</v>
      </c>
      <c r="CY186" s="1">
        <v>1</v>
      </c>
    </row>
    <row r="187" spans="69:103">
      <c r="BZ187" s="1" t="s">
        <v>434</v>
      </c>
      <c r="CA187" s="1">
        <v>1</v>
      </c>
      <c r="CL187" s="1" t="s">
        <v>419</v>
      </c>
      <c r="CM187" s="1">
        <v>1</v>
      </c>
      <c r="CO187" s="1" t="s">
        <v>419</v>
      </c>
      <c r="CP187" s="1">
        <v>1</v>
      </c>
      <c r="CR187" s="1" t="s">
        <v>419</v>
      </c>
      <c r="CS187" s="1">
        <v>1</v>
      </c>
      <c r="CU187" s="1" t="s">
        <v>419</v>
      </c>
      <c r="CV187" s="1">
        <v>1</v>
      </c>
      <c r="CX187" s="1" t="s">
        <v>419</v>
      </c>
      <c r="CY187" s="1">
        <v>1</v>
      </c>
    </row>
    <row r="188" spans="69:103">
      <c r="BZ188" s="1" t="s">
        <v>230</v>
      </c>
      <c r="CA188" s="1">
        <v>1</v>
      </c>
      <c r="CL188" s="1" t="s">
        <v>794</v>
      </c>
      <c r="CM188" s="1">
        <v>1</v>
      </c>
      <c r="CO188" s="1" t="s">
        <v>794</v>
      </c>
      <c r="CP188" s="1">
        <v>1</v>
      </c>
      <c r="CR188" s="1" t="s">
        <v>794</v>
      </c>
      <c r="CS188" s="1">
        <v>1</v>
      </c>
      <c r="CU188" s="1" t="s">
        <v>794</v>
      </c>
      <c r="CV188" s="1">
        <v>1</v>
      </c>
      <c r="CX188" s="1" t="s">
        <v>794</v>
      </c>
      <c r="CY188" s="1">
        <v>1</v>
      </c>
    </row>
    <row r="189" spans="69:103">
      <c r="BZ189" s="1" t="s">
        <v>62</v>
      </c>
      <c r="CA189" s="1">
        <v>1</v>
      </c>
      <c r="CL189" s="1" t="s">
        <v>795</v>
      </c>
      <c r="CM189" s="1">
        <v>1</v>
      </c>
      <c r="CO189" s="1" t="s">
        <v>795</v>
      </c>
      <c r="CP189" s="1">
        <v>1</v>
      </c>
      <c r="CR189" s="1" t="s">
        <v>795</v>
      </c>
      <c r="CS189" s="1">
        <v>1</v>
      </c>
      <c r="CU189" s="1" t="s">
        <v>795</v>
      </c>
      <c r="CV189" s="1">
        <v>1</v>
      </c>
      <c r="CX189" s="1" t="s">
        <v>795</v>
      </c>
      <c r="CY189" s="1">
        <v>1</v>
      </c>
    </row>
    <row r="190" spans="69:103">
      <c r="BZ190" s="1" t="s">
        <v>705</v>
      </c>
      <c r="CA190" s="1">
        <v>1</v>
      </c>
      <c r="CL190" s="1" t="s">
        <v>796</v>
      </c>
      <c r="CM190" s="1">
        <v>1</v>
      </c>
      <c r="CO190" s="1" t="s">
        <v>796</v>
      </c>
      <c r="CP190" s="1">
        <v>1</v>
      </c>
      <c r="CR190" s="1" t="s">
        <v>796</v>
      </c>
      <c r="CS190" s="1">
        <v>1</v>
      </c>
      <c r="CU190" s="1" t="s">
        <v>796</v>
      </c>
      <c r="CV190" s="1">
        <v>1</v>
      </c>
      <c r="CX190" s="1" t="s">
        <v>796</v>
      </c>
      <c r="CY190" s="1">
        <v>1</v>
      </c>
    </row>
    <row r="191" spans="69:103">
      <c r="BZ191" s="1" t="s">
        <v>702</v>
      </c>
      <c r="CA191" s="1">
        <v>1</v>
      </c>
      <c r="CL191" s="1" t="s">
        <v>77</v>
      </c>
      <c r="CM191" s="1">
        <v>0</v>
      </c>
      <c r="CO191" s="1" t="s">
        <v>77</v>
      </c>
      <c r="CP191" s="1">
        <v>0</v>
      </c>
      <c r="CR191" s="1" t="s">
        <v>77</v>
      </c>
      <c r="CS191" s="1">
        <v>0</v>
      </c>
      <c r="CU191" s="1" t="s">
        <v>77</v>
      </c>
      <c r="CV191" s="1">
        <v>0</v>
      </c>
      <c r="CX191" s="1" t="s">
        <v>77</v>
      </c>
      <c r="CY191" s="1">
        <v>0</v>
      </c>
    </row>
    <row r="192" spans="69:103">
      <c r="BZ192" s="1" t="s">
        <v>688</v>
      </c>
      <c r="CA192" s="1">
        <v>1</v>
      </c>
      <c r="CL192" s="1" t="s">
        <v>797</v>
      </c>
      <c r="CM192" s="1">
        <v>1</v>
      </c>
      <c r="CO192" s="1" t="s">
        <v>797</v>
      </c>
      <c r="CP192" s="1">
        <v>1</v>
      </c>
      <c r="CR192" s="1" t="s">
        <v>797</v>
      </c>
      <c r="CS192" s="1">
        <v>1</v>
      </c>
      <c r="CU192" s="1" t="s">
        <v>797</v>
      </c>
      <c r="CV192" s="1">
        <v>1</v>
      </c>
      <c r="CX192" s="1" t="s">
        <v>797</v>
      </c>
      <c r="CY192" s="1">
        <v>1</v>
      </c>
    </row>
    <row r="193" spans="78:103">
      <c r="BZ193" s="1" t="s">
        <v>255</v>
      </c>
      <c r="CA193" s="1">
        <v>1</v>
      </c>
      <c r="CL193" s="1" t="s">
        <v>405</v>
      </c>
      <c r="CM193" s="1">
        <v>0</v>
      </c>
      <c r="CO193" s="1" t="s">
        <v>405</v>
      </c>
      <c r="CP193" s="1">
        <v>0</v>
      </c>
      <c r="CR193" s="1" t="s">
        <v>405</v>
      </c>
      <c r="CS193" s="1">
        <v>0</v>
      </c>
      <c r="CU193" s="1" t="s">
        <v>405</v>
      </c>
      <c r="CV193" s="1">
        <v>0</v>
      </c>
      <c r="CX193" s="1" t="s">
        <v>405</v>
      </c>
      <c r="CY193" s="1">
        <v>0</v>
      </c>
    </row>
    <row r="194" spans="78:103">
      <c r="BZ194" s="1" t="s">
        <v>695</v>
      </c>
      <c r="CA194" s="1">
        <v>1</v>
      </c>
      <c r="CL194" s="1" t="s">
        <v>686</v>
      </c>
      <c r="CM194" s="1">
        <v>0</v>
      </c>
      <c r="CO194" s="1" t="s">
        <v>686</v>
      </c>
      <c r="CP194" s="1">
        <v>0</v>
      </c>
      <c r="CR194" s="1" t="s">
        <v>686</v>
      </c>
      <c r="CS194" s="1">
        <v>0</v>
      </c>
      <c r="CU194" s="1" t="s">
        <v>686</v>
      </c>
      <c r="CV194" s="1">
        <v>0</v>
      </c>
      <c r="CX194" s="1" t="s">
        <v>686</v>
      </c>
      <c r="CY194" s="1">
        <v>0</v>
      </c>
    </row>
    <row r="195" spans="78:103">
      <c r="BZ195" s="1" t="s">
        <v>732</v>
      </c>
      <c r="CA195" s="1">
        <v>1</v>
      </c>
      <c r="CL195" s="1" t="s">
        <v>61</v>
      </c>
      <c r="CM195" s="1">
        <v>1</v>
      </c>
      <c r="CO195" s="1" t="s">
        <v>61</v>
      </c>
      <c r="CP195" s="1">
        <v>1</v>
      </c>
      <c r="CR195" s="1" t="s">
        <v>61</v>
      </c>
      <c r="CS195" s="1">
        <v>1</v>
      </c>
      <c r="CU195" s="1" t="s">
        <v>61</v>
      </c>
      <c r="CV195" s="1">
        <v>1</v>
      </c>
      <c r="CX195" s="1" t="s">
        <v>61</v>
      </c>
      <c r="CY195" s="1">
        <v>1</v>
      </c>
    </row>
    <row r="196" spans="78:103">
      <c r="BZ196" s="1" t="s">
        <v>62</v>
      </c>
      <c r="CA196" s="1">
        <v>1</v>
      </c>
      <c r="CL196" s="1" t="s">
        <v>307</v>
      </c>
      <c r="CM196" s="1">
        <v>0</v>
      </c>
      <c r="CO196" s="1" t="s">
        <v>307</v>
      </c>
      <c r="CP196" s="1">
        <v>0</v>
      </c>
      <c r="CR196" s="1" t="s">
        <v>307</v>
      </c>
      <c r="CS196" s="1">
        <v>0</v>
      </c>
      <c r="CU196" s="1" t="s">
        <v>307</v>
      </c>
      <c r="CV196" s="1">
        <v>0</v>
      </c>
      <c r="CX196" s="1" t="s">
        <v>307</v>
      </c>
      <c r="CY196" s="1">
        <v>0</v>
      </c>
    </row>
    <row r="197" spans="78:103">
      <c r="CL197" s="1" t="s">
        <v>483</v>
      </c>
      <c r="CM197" s="1">
        <v>0</v>
      </c>
      <c r="CO197" s="1" t="s">
        <v>483</v>
      </c>
      <c r="CP197" s="1">
        <v>0</v>
      </c>
      <c r="CR197" s="1" t="s">
        <v>483</v>
      </c>
      <c r="CS197" s="1">
        <v>0</v>
      </c>
      <c r="CU197" s="1" t="s">
        <v>483</v>
      </c>
      <c r="CV197" s="1">
        <v>0</v>
      </c>
      <c r="CX197" s="1" t="s">
        <v>483</v>
      </c>
      <c r="CY197" s="1">
        <v>0</v>
      </c>
    </row>
    <row r="198" spans="78:103">
      <c r="CL198" s="1" t="s">
        <v>676</v>
      </c>
      <c r="CM198" s="1">
        <v>0</v>
      </c>
      <c r="CO198" s="1" t="s">
        <v>676</v>
      </c>
      <c r="CP198" s="1">
        <v>0</v>
      </c>
      <c r="CR198" s="1" t="s">
        <v>676</v>
      </c>
      <c r="CS198" s="1">
        <v>0</v>
      </c>
      <c r="CU198" s="1" t="s">
        <v>676</v>
      </c>
      <c r="CV198" s="1">
        <v>0</v>
      </c>
      <c r="CX198" s="1" t="s">
        <v>676</v>
      </c>
      <c r="CY198" s="1">
        <v>0</v>
      </c>
    </row>
    <row r="199" spans="78:103">
      <c r="CL199" s="1" t="s">
        <v>679</v>
      </c>
      <c r="CM199" s="1">
        <v>0</v>
      </c>
      <c r="CO199" s="1" t="s">
        <v>679</v>
      </c>
      <c r="CP199" s="1">
        <v>0</v>
      </c>
      <c r="CR199" s="1" t="s">
        <v>679</v>
      </c>
      <c r="CS199" s="1">
        <v>0</v>
      </c>
      <c r="CU199" s="1" t="s">
        <v>679</v>
      </c>
      <c r="CV199" s="1">
        <v>0</v>
      </c>
      <c r="CX199" s="1" t="s">
        <v>679</v>
      </c>
      <c r="CY199" s="1">
        <v>0</v>
      </c>
    </row>
    <row r="200" spans="78:103">
      <c r="CL200" s="1" t="s">
        <v>631</v>
      </c>
      <c r="CM200" s="1">
        <v>0</v>
      </c>
      <c r="CO200" s="1" t="s">
        <v>631</v>
      </c>
      <c r="CP200" s="1">
        <v>0</v>
      </c>
      <c r="CR200" s="1" t="s">
        <v>631</v>
      </c>
      <c r="CS200" s="1">
        <v>0</v>
      </c>
      <c r="CU200" s="1" t="s">
        <v>631</v>
      </c>
      <c r="CV200" s="1">
        <v>0</v>
      </c>
      <c r="CX200" s="1" t="s">
        <v>631</v>
      </c>
      <c r="CY200" s="1">
        <v>0</v>
      </c>
    </row>
    <row r="201" spans="78:103">
      <c r="CL201" s="1" t="s">
        <v>647</v>
      </c>
      <c r="CM201" s="1">
        <v>0</v>
      </c>
      <c r="CO201" s="1" t="s">
        <v>647</v>
      </c>
      <c r="CP201" s="1">
        <v>0</v>
      </c>
      <c r="CR201" s="1" t="s">
        <v>647</v>
      </c>
      <c r="CS201" s="1">
        <v>0</v>
      </c>
      <c r="CU201" s="1" t="s">
        <v>647</v>
      </c>
      <c r="CV201" s="1">
        <v>0</v>
      </c>
      <c r="CX201" s="1" t="s">
        <v>647</v>
      </c>
      <c r="CY201" s="1">
        <v>0</v>
      </c>
    </row>
    <row r="202" spans="78:103">
      <c r="CL202" s="1" t="s">
        <v>427</v>
      </c>
      <c r="CM202" s="1">
        <v>1</v>
      </c>
      <c r="CO202" s="1" t="s">
        <v>427</v>
      </c>
      <c r="CP202" s="1">
        <v>1</v>
      </c>
      <c r="CR202" s="1" t="s">
        <v>427</v>
      </c>
      <c r="CS202" s="1">
        <v>1</v>
      </c>
      <c r="CU202" s="1" t="s">
        <v>427</v>
      </c>
      <c r="CV202" s="1">
        <v>1</v>
      </c>
      <c r="CX202" s="1" t="s">
        <v>427</v>
      </c>
      <c r="CY202" s="1">
        <v>1</v>
      </c>
    </row>
    <row r="203" spans="78:103">
      <c r="CL203" s="1" t="s">
        <v>204</v>
      </c>
      <c r="CM203" s="1">
        <v>1</v>
      </c>
      <c r="CO203" s="1" t="s">
        <v>204</v>
      </c>
      <c r="CP203" s="1">
        <v>1</v>
      </c>
      <c r="CR203" s="1" t="s">
        <v>204</v>
      </c>
      <c r="CS203" s="1">
        <v>1</v>
      </c>
      <c r="CU203" s="1" t="s">
        <v>204</v>
      </c>
      <c r="CV203" s="1">
        <v>1</v>
      </c>
      <c r="CX203" s="1" t="s">
        <v>204</v>
      </c>
      <c r="CY203" s="1">
        <v>1</v>
      </c>
    </row>
    <row r="204" spans="78:103">
      <c r="CL204" s="1" t="s">
        <v>79</v>
      </c>
      <c r="CM204" s="1">
        <v>1</v>
      </c>
      <c r="CO204" s="1" t="s">
        <v>79</v>
      </c>
      <c r="CP204" s="1">
        <v>1</v>
      </c>
      <c r="CR204" s="1" t="s">
        <v>79</v>
      </c>
      <c r="CS204" s="1">
        <v>1</v>
      </c>
      <c r="CU204" s="1" t="s">
        <v>79</v>
      </c>
      <c r="CV204" s="1">
        <v>1</v>
      </c>
      <c r="CX204" s="1" t="s">
        <v>79</v>
      </c>
      <c r="CY204" s="1">
        <v>1</v>
      </c>
    </row>
    <row r="205" spans="78:103">
      <c r="CL205" s="1" t="s">
        <v>705</v>
      </c>
      <c r="CM205" s="1">
        <v>1</v>
      </c>
      <c r="CO205" s="1" t="s">
        <v>705</v>
      </c>
      <c r="CP205" s="1">
        <v>1</v>
      </c>
      <c r="CR205" s="1" t="s">
        <v>705</v>
      </c>
      <c r="CS205" s="1">
        <v>1</v>
      </c>
      <c r="CU205" s="1" t="s">
        <v>705</v>
      </c>
      <c r="CV205" s="1">
        <v>1</v>
      </c>
      <c r="CX205" s="1" t="s">
        <v>705</v>
      </c>
      <c r="CY205" s="1">
        <v>1</v>
      </c>
    </row>
    <row r="206" spans="78:103">
      <c r="CL206" s="1" t="s">
        <v>702</v>
      </c>
      <c r="CM206" s="1">
        <v>1</v>
      </c>
      <c r="CO206" s="1" t="s">
        <v>702</v>
      </c>
      <c r="CP206" s="1">
        <v>1</v>
      </c>
      <c r="CR206" s="1" t="s">
        <v>702</v>
      </c>
      <c r="CS206" s="1">
        <v>1</v>
      </c>
      <c r="CU206" s="1" t="s">
        <v>702</v>
      </c>
      <c r="CV206" s="1">
        <v>1</v>
      </c>
      <c r="CX206" s="1" t="s">
        <v>702</v>
      </c>
      <c r="CY206" s="1">
        <v>1</v>
      </c>
    </row>
    <row r="207" spans="78:103">
      <c r="CL207" s="1" t="s">
        <v>293</v>
      </c>
      <c r="CM207" s="1">
        <v>0</v>
      </c>
      <c r="CO207" s="1" t="s">
        <v>293</v>
      </c>
      <c r="CP207" s="1">
        <v>0</v>
      </c>
      <c r="CR207" s="1" t="s">
        <v>293</v>
      </c>
      <c r="CS207" s="1">
        <v>0</v>
      </c>
      <c r="CU207" s="1" t="s">
        <v>293</v>
      </c>
      <c r="CV207" s="1">
        <v>0</v>
      </c>
      <c r="CX207" s="1" t="s">
        <v>293</v>
      </c>
      <c r="CY207" s="1">
        <v>0</v>
      </c>
    </row>
    <row r="208" spans="78:103">
      <c r="CL208" s="1" t="s">
        <v>684</v>
      </c>
      <c r="CM208" s="1">
        <v>1</v>
      </c>
      <c r="CO208" s="1" t="s">
        <v>684</v>
      </c>
      <c r="CP208" s="1">
        <v>1</v>
      </c>
      <c r="CR208" s="1" t="s">
        <v>684</v>
      </c>
      <c r="CS208" s="1">
        <v>1</v>
      </c>
      <c r="CU208" s="1" t="s">
        <v>684</v>
      </c>
      <c r="CV208" s="1">
        <v>1</v>
      </c>
      <c r="CX208" s="1" t="s">
        <v>684</v>
      </c>
      <c r="CY208" s="1">
        <v>1</v>
      </c>
    </row>
    <row r="209" spans="90:103">
      <c r="CL209" s="1" t="s">
        <v>708</v>
      </c>
      <c r="CM209" s="1">
        <v>0</v>
      </c>
      <c r="CO209" s="1" t="s">
        <v>708</v>
      </c>
      <c r="CP209" s="1">
        <v>0</v>
      </c>
      <c r="CR209" s="1" t="s">
        <v>708</v>
      </c>
      <c r="CS209" s="1">
        <v>0</v>
      </c>
      <c r="CU209" s="1" t="s">
        <v>708</v>
      </c>
      <c r="CV209" s="1">
        <v>0</v>
      </c>
      <c r="CX209" s="1" t="s">
        <v>708</v>
      </c>
      <c r="CY209" s="1">
        <v>0</v>
      </c>
    </row>
    <row r="210" spans="90:103">
      <c r="CL210" s="1" t="s">
        <v>798</v>
      </c>
      <c r="CM210" s="1">
        <v>1</v>
      </c>
      <c r="CO210" s="1" t="s">
        <v>798</v>
      </c>
      <c r="CP210" s="1">
        <v>1</v>
      </c>
      <c r="CR210" s="1" t="s">
        <v>798</v>
      </c>
      <c r="CS210" s="1">
        <v>1</v>
      </c>
      <c r="CU210" s="1" t="s">
        <v>798</v>
      </c>
      <c r="CV210" s="1">
        <v>1</v>
      </c>
      <c r="CX210" s="1" t="s">
        <v>798</v>
      </c>
      <c r="CY210" s="1">
        <v>0</v>
      </c>
    </row>
    <row r="211" spans="90:103">
      <c r="CL211" s="1" t="s">
        <v>799</v>
      </c>
      <c r="CM211" s="1">
        <v>0</v>
      </c>
      <c r="CO211" s="1" t="s">
        <v>799</v>
      </c>
      <c r="CP211" s="1">
        <v>1</v>
      </c>
      <c r="CR211" s="1" t="s">
        <v>799</v>
      </c>
      <c r="CS211" s="1">
        <v>1</v>
      </c>
      <c r="CU211" s="1" t="s">
        <v>799</v>
      </c>
      <c r="CV211" s="1">
        <v>1</v>
      </c>
      <c r="CX211" s="1" t="s">
        <v>799</v>
      </c>
      <c r="CY211" s="1">
        <v>0</v>
      </c>
    </row>
    <row r="212" spans="90:103">
      <c r="CL212" s="1" t="s">
        <v>695</v>
      </c>
      <c r="CM212" s="1">
        <v>1</v>
      </c>
      <c r="CO212" s="1" t="s">
        <v>695</v>
      </c>
      <c r="CP212" s="1">
        <v>1</v>
      </c>
      <c r="CR212" s="1" t="s">
        <v>695</v>
      </c>
      <c r="CS212" s="1">
        <v>1</v>
      </c>
      <c r="CU212" s="1" t="s">
        <v>695</v>
      </c>
      <c r="CV212" s="1">
        <v>1</v>
      </c>
      <c r="CX212" s="1" t="s">
        <v>695</v>
      </c>
      <c r="CY212" s="1">
        <v>1</v>
      </c>
    </row>
    <row r="213" spans="90:103">
      <c r="CL213" s="1" t="s">
        <v>318</v>
      </c>
      <c r="CM213" s="1">
        <v>1</v>
      </c>
      <c r="CO213" s="1" t="s">
        <v>318</v>
      </c>
      <c r="CP213" s="1">
        <v>1</v>
      </c>
      <c r="CR213" s="1" t="s">
        <v>318</v>
      </c>
      <c r="CS213" s="1">
        <v>1</v>
      </c>
      <c r="CU213" s="1" t="s">
        <v>318</v>
      </c>
      <c r="CV213" s="1">
        <v>1</v>
      </c>
      <c r="CX213" s="1" t="s">
        <v>318</v>
      </c>
      <c r="CY213" s="1">
        <v>0</v>
      </c>
    </row>
    <row r="214" spans="90:103">
      <c r="CL214" s="1" t="s">
        <v>435</v>
      </c>
      <c r="CM214" s="1">
        <v>1</v>
      </c>
      <c r="CO214" s="1" t="s">
        <v>435</v>
      </c>
      <c r="CP214" s="1">
        <v>1</v>
      </c>
      <c r="CR214" s="1" t="s">
        <v>435</v>
      </c>
      <c r="CS214" s="1">
        <v>1</v>
      </c>
      <c r="CU214" s="1" t="s">
        <v>435</v>
      </c>
      <c r="CV214" s="1">
        <v>1</v>
      </c>
      <c r="CX214" s="1" t="s">
        <v>435</v>
      </c>
      <c r="CY214" s="1">
        <v>1</v>
      </c>
    </row>
    <row r="215" spans="90:103">
      <c r="CL215" s="1" t="s">
        <v>95</v>
      </c>
      <c r="CM215" s="1">
        <v>0</v>
      </c>
      <c r="CO215" s="1" t="s">
        <v>95</v>
      </c>
      <c r="CP215" s="1">
        <v>0</v>
      </c>
      <c r="CR215" s="1" t="s">
        <v>95</v>
      </c>
      <c r="CS215" s="1">
        <v>0</v>
      </c>
      <c r="CU215" s="1" t="s">
        <v>95</v>
      </c>
      <c r="CV215" s="1">
        <v>0</v>
      </c>
      <c r="CX215" s="1" t="s">
        <v>95</v>
      </c>
      <c r="CY215" s="1">
        <v>0</v>
      </c>
    </row>
    <row r="216" spans="90:103">
      <c r="CL216" s="1" t="s">
        <v>691</v>
      </c>
      <c r="CM216" s="1">
        <v>1</v>
      </c>
      <c r="CO216" s="1" t="s">
        <v>691</v>
      </c>
      <c r="CP216" s="1">
        <v>1</v>
      </c>
      <c r="CR216" s="1" t="s">
        <v>691</v>
      </c>
      <c r="CS216" s="1">
        <v>1</v>
      </c>
      <c r="CU216" s="1" t="s">
        <v>691</v>
      </c>
      <c r="CV216" s="1">
        <v>1</v>
      </c>
      <c r="CX216" s="1" t="s">
        <v>691</v>
      </c>
      <c r="CY216" s="1">
        <v>1</v>
      </c>
    </row>
    <row r="217" spans="90:103">
      <c r="CL217" s="1" t="s">
        <v>271</v>
      </c>
      <c r="CM217" s="1">
        <v>0</v>
      </c>
      <c r="CO217" s="1" t="s">
        <v>271</v>
      </c>
      <c r="CP217" s="1">
        <v>0</v>
      </c>
      <c r="CR217" s="1" t="s">
        <v>271</v>
      </c>
      <c r="CS217" s="1">
        <v>0</v>
      </c>
      <c r="CU217" s="1" t="s">
        <v>271</v>
      </c>
      <c r="CV217" s="1">
        <v>0</v>
      </c>
      <c r="CX217" s="1" t="s">
        <v>271</v>
      </c>
      <c r="CY217" s="1">
        <v>0</v>
      </c>
    </row>
    <row r="218" spans="90:103">
      <c r="CL218" s="1" t="s">
        <v>556</v>
      </c>
      <c r="CM218" s="1">
        <v>1</v>
      </c>
      <c r="CO218" s="1" t="s">
        <v>556</v>
      </c>
      <c r="CP218" s="1">
        <v>1</v>
      </c>
      <c r="CR218" s="1" t="s">
        <v>556</v>
      </c>
      <c r="CS218" s="1">
        <v>1</v>
      </c>
      <c r="CU218" s="1" t="s">
        <v>556</v>
      </c>
      <c r="CV218" s="1">
        <v>1</v>
      </c>
      <c r="CX218" s="1" t="s">
        <v>556</v>
      </c>
      <c r="CY218" s="1">
        <v>1</v>
      </c>
    </row>
    <row r="219" spans="90:103">
      <c r="CL219" s="1" t="s">
        <v>541</v>
      </c>
      <c r="CM219" s="1">
        <v>1</v>
      </c>
      <c r="CO219" s="1" t="s">
        <v>541</v>
      </c>
      <c r="CP219" s="1">
        <v>1</v>
      </c>
      <c r="CR219" s="1" t="s">
        <v>541</v>
      </c>
      <c r="CS219" s="1">
        <v>1</v>
      </c>
      <c r="CU219" s="1" t="s">
        <v>541</v>
      </c>
      <c r="CV219" s="1">
        <v>1</v>
      </c>
      <c r="CX219" s="1" t="s">
        <v>541</v>
      </c>
      <c r="CY219" s="1">
        <v>1</v>
      </c>
    </row>
    <row r="220" spans="90:103">
      <c r="CL220" s="1" t="s">
        <v>800</v>
      </c>
      <c r="CM220" s="1">
        <v>1</v>
      </c>
      <c r="CO220" s="1" t="s">
        <v>800</v>
      </c>
      <c r="CP220" s="1">
        <v>1</v>
      </c>
      <c r="CR220" s="1" t="s">
        <v>800</v>
      </c>
      <c r="CS220" s="1">
        <v>1</v>
      </c>
      <c r="CU220" s="1" t="s">
        <v>800</v>
      </c>
      <c r="CV220" s="1">
        <v>1</v>
      </c>
      <c r="CX220" s="1" t="s">
        <v>800</v>
      </c>
      <c r="CY220" s="1">
        <v>1</v>
      </c>
    </row>
    <row r="221" spans="90:103">
      <c r="CL221" s="1" t="s">
        <v>801</v>
      </c>
      <c r="CM221" s="1">
        <v>0</v>
      </c>
      <c r="CO221" s="1" t="s">
        <v>801</v>
      </c>
      <c r="CP221" s="1">
        <v>0</v>
      </c>
      <c r="CR221" s="1" t="s">
        <v>801</v>
      </c>
      <c r="CS221" s="1">
        <v>0</v>
      </c>
      <c r="CU221" s="1" t="s">
        <v>801</v>
      </c>
      <c r="CV221" s="1">
        <v>0</v>
      </c>
      <c r="CX221" s="1" t="s">
        <v>801</v>
      </c>
      <c r="CY221" s="1">
        <v>0</v>
      </c>
    </row>
    <row r="222" spans="90:103">
      <c r="CL222" s="1" t="s">
        <v>802</v>
      </c>
      <c r="CM222" s="1">
        <v>0</v>
      </c>
      <c r="CO222" s="1" t="s">
        <v>802</v>
      </c>
      <c r="CP222" s="1">
        <v>0</v>
      </c>
      <c r="CR222" s="1" t="s">
        <v>802</v>
      </c>
      <c r="CS222" s="1">
        <v>1</v>
      </c>
      <c r="CU222" s="1" t="s">
        <v>802</v>
      </c>
      <c r="CV222" s="1">
        <v>0</v>
      </c>
      <c r="CX222" s="1" t="s">
        <v>802</v>
      </c>
      <c r="CY222" s="1">
        <v>0</v>
      </c>
    </row>
    <row r="223" spans="90:103">
      <c r="CL223" s="1" t="s">
        <v>694</v>
      </c>
      <c r="CM223" s="1">
        <v>0</v>
      </c>
      <c r="CO223" s="1" t="s">
        <v>694</v>
      </c>
      <c r="CP223" s="1">
        <v>0</v>
      </c>
      <c r="CR223" s="1" t="s">
        <v>694</v>
      </c>
      <c r="CS223" s="1">
        <v>0</v>
      </c>
      <c r="CU223" s="1" t="s">
        <v>694</v>
      </c>
      <c r="CV223" s="1">
        <v>0</v>
      </c>
      <c r="CX223" s="1" t="s">
        <v>694</v>
      </c>
      <c r="CY223" s="1">
        <v>0</v>
      </c>
    </row>
    <row r="224" spans="90:103">
      <c r="CL224" s="1" t="s">
        <v>803</v>
      </c>
      <c r="CM224" s="1">
        <v>0</v>
      </c>
      <c r="CO224" s="1" t="s">
        <v>803</v>
      </c>
      <c r="CP224" s="1">
        <v>1</v>
      </c>
      <c r="CR224" s="1" t="s">
        <v>803</v>
      </c>
      <c r="CS224" s="1">
        <v>1</v>
      </c>
      <c r="CU224" s="1" t="s">
        <v>803</v>
      </c>
      <c r="CV224" s="1">
        <v>1</v>
      </c>
      <c r="CX224" s="1" t="s">
        <v>803</v>
      </c>
      <c r="CY224" s="1">
        <v>1</v>
      </c>
    </row>
    <row r="225" spans="90:103">
      <c r="CL225" s="1" t="s">
        <v>804</v>
      </c>
      <c r="CM225" s="1">
        <v>0</v>
      </c>
      <c r="CO225" s="1" t="s">
        <v>804</v>
      </c>
      <c r="CP225" s="1">
        <v>0</v>
      </c>
      <c r="CR225" s="1" t="s">
        <v>804</v>
      </c>
      <c r="CS225" s="1">
        <v>1</v>
      </c>
      <c r="CU225" s="1" t="s">
        <v>804</v>
      </c>
      <c r="CV225" s="1">
        <v>1</v>
      </c>
      <c r="CX225" s="1" t="s">
        <v>804</v>
      </c>
      <c r="CY225" s="1">
        <v>0</v>
      </c>
    </row>
    <row r="226" spans="90:103">
      <c r="CL226" s="1" t="s">
        <v>805</v>
      </c>
      <c r="CM226" s="1">
        <v>0</v>
      </c>
      <c r="CO226" s="1" t="s">
        <v>805</v>
      </c>
      <c r="CP226" s="1">
        <v>0</v>
      </c>
      <c r="CR226" s="1" t="s">
        <v>805</v>
      </c>
      <c r="CS226" s="1">
        <v>0</v>
      </c>
      <c r="CU226" s="1" t="s">
        <v>805</v>
      </c>
      <c r="CV226" s="1">
        <v>0</v>
      </c>
      <c r="CX226" s="1" t="s">
        <v>805</v>
      </c>
      <c r="CY226" s="1">
        <v>0</v>
      </c>
    </row>
    <row r="227" spans="90:103">
      <c r="CL227" s="1" t="s">
        <v>806</v>
      </c>
      <c r="CM227" s="1">
        <v>0</v>
      </c>
      <c r="CO227" s="1" t="s">
        <v>806</v>
      </c>
      <c r="CP227" s="1">
        <v>0</v>
      </c>
      <c r="CR227" s="1" t="s">
        <v>806</v>
      </c>
      <c r="CS227" s="1">
        <v>1</v>
      </c>
      <c r="CU227" s="1" t="s">
        <v>806</v>
      </c>
      <c r="CV227" s="1">
        <v>1</v>
      </c>
      <c r="CX227" s="1" t="s">
        <v>806</v>
      </c>
      <c r="CY227" s="1">
        <v>0</v>
      </c>
    </row>
    <row r="228" spans="90:103">
      <c r="CL228" s="1" t="s">
        <v>344</v>
      </c>
      <c r="CM228" s="1">
        <v>1</v>
      </c>
      <c r="CO228" s="1" t="s">
        <v>344</v>
      </c>
      <c r="CP228" s="1">
        <v>1</v>
      </c>
      <c r="CR228" s="1" t="s">
        <v>344</v>
      </c>
      <c r="CS228" s="1">
        <v>1</v>
      </c>
      <c r="CU228" s="1" t="s">
        <v>344</v>
      </c>
      <c r="CV228" s="1">
        <v>1</v>
      </c>
      <c r="CX228" s="1" t="s">
        <v>344</v>
      </c>
      <c r="CY228" s="1">
        <v>1</v>
      </c>
    </row>
    <row r="229" spans="90:103">
      <c r="CL229" s="1" t="s">
        <v>807</v>
      </c>
      <c r="CM229" s="1">
        <v>1</v>
      </c>
      <c r="CO229" s="1" t="s">
        <v>807</v>
      </c>
      <c r="CP229" s="1">
        <v>1</v>
      </c>
      <c r="CR229" s="1" t="s">
        <v>807</v>
      </c>
      <c r="CS229" s="1">
        <v>1</v>
      </c>
      <c r="CU229" s="1" t="s">
        <v>807</v>
      </c>
      <c r="CV229" s="1">
        <v>1</v>
      </c>
      <c r="CX229" s="1" t="s">
        <v>807</v>
      </c>
      <c r="CY229" s="1">
        <v>0</v>
      </c>
    </row>
    <row r="230" spans="90:103">
      <c r="CL230" s="1" t="s">
        <v>808</v>
      </c>
      <c r="CM230" s="1">
        <v>1</v>
      </c>
      <c r="CO230" s="1" t="s">
        <v>808</v>
      </c>
      <c r="CP230" s="1">
        <v>1</v>
      </c>
      <c r="CR230" s="1" t="s">
        <v>808</v>
      </c>
      <c r="CS230" s="1">
        <v>1</v>
      </c>
      <c r="CU230" s="1" t="s">
        <v>808</v>
      </c>
      <c r="CV230" s="1">
        <v>1</v>
      </c>
      <c r="CX230" s="1" t="s">
        <v>808</v>
      </c>
      <c r="CY230" s="1">
        <v>1</v>
      </c>
    </row>
    <row r="231" spans="90:103">
      <c r="CL231" s="1" t="s">
        <v>697</v>
      </c>
      <c r="CM231" s="1">
        <v>0</v>
      </c>
      <c r="CO231" s="1" t="s">
        <v>697</v>
      </c>
      <c r="CP231" s="1">
        <v>0</v>
      </c>
      <c r="CR231" s="1" t="s">
        <v>697</v>
      </c>
      <c r="CS231" s="1">
        <v>1</v>
      </c>
      <c r="CU231" s="1" t="s">
        <v>697</v>
      </c>
      <c r="CV231" s="1">
        <v>1</v>
      </c>
      <c r="CX231" s="1" t="s">
        <v>697</v>
      </c>
      <c r="CY231" s="1">
        <v>1</v>
      </c>
    </row>
    <row r="232" spans="90:103">
      <c r="CL232" s="1" t="s">
        <v>578</v>
      </c>
      <c r="CM232" s="1">
        <v>0</v>
      </c>
      <c r="CO232" s="1" t="s">
        <v>578</v>
      </c>
      <c r="CP232" s="1">
        <v>0</v>
      </c>
      <c r="CR232" s="1" t="s">
        <v>578</v>
      </c>
      <c r="CS232" s="1">
        <v>1</v>
      </c>
      <c r="CU232" s="1" t="s">
        <v>578</v>
      </c>
      <c r="CV232" s="1">
        <v>1</v>
      </c>
      <c r="CX232" s="1" t="s">
        <v>578</v>
      </c>
      <c r="CY232" s="1">
        <v>0</v>
      </c>
    </row>
    <row r="233" spans="90:103">
      <c r="CL233" s="1" t="s">
        <v>809</v>
      </c>
      <c r="CM233" s="1">
        <v>1</v>
      </c>
      <c r="CO233" s="1" t="s">
        <v>809</v>
      </c>
      <c r="CP233" s="1">
        <v>1</v>
      </c>
      <c r="CR233" s="1" t="s">
        <v>809</v>
      </c>
      <c r="CS233" s="1">
        <v>1</v>
      </c>
      <c r="CU233" s="1" t="s">
        <v>809</v>
      </c>
      <c r="CV233" s="1">
        <v>1</v>
      </c>
      <c r="CX233" s="1" t="s">
        <v>809</v>
      </c>
      <c r="CY233" s="1">
        <v>1</v>
      </c>
    </row>
    <row r="234" spans="90:103">
      <c r="CL234" s="1" t="s">
        <v>417</v>
      </c>
      <c r="CM234" s="1">
        <v>1</v>
      </c>
      <c r="CO234" s="1" t="s">
        <v>417</v>
      </c>
      <c r="CP234" s="1">
        <v>1</v>
      </c>
      <c r="CR234" s="1" t="s">
        <v>417</v>
      </c>
      <c r="CS234" s="1">
        <v>1</v>
      </c>
      <c r="CU234" s="1" t="s">
        <v>417</v>
      </c>
      <c r="CV234" s="1">
        <v>1</v>
      </c>
      <c r="CX234" s="1" t="s">
        <v>417</v>
      </c>
      <c r="CY234" s="1">
        <v>1</v>
      </c>
    </row>
    <row r="235" spans="90:103">
      <c r="CL235" s="1" t="s">
        <v>550</v>
      </c>
      <c r="CM235" s="1">
        <v>1</v>
      </c>
      <c r="CO235" s="1" t="s">
        <v>550</v>
      </c>
      <c r="CP235" s="1">
        <v>1</v>
      </c>
      <c r="CR235" s="1" t="s">
        <v>550</v>
      </c>
      <c r="CS235" s="1">
        <v>1</v>
      </c>
      <c r="CU235" s="1" t="s">
        <v>550</v>
      </c>
      <c r="CV235" s="1">
        <v>1</v>
      </c>
      <c r="CX235" s="1" t="s">
        <v>550</v>
      </c>
      <c r="CY235" s="1">
        <v>1</v>
      </c>
    </row>
    <row r="236" spans="90:103">
      <c r="CL236" s="1" t="s">
        <v>810</v>
      </c>
      <c r="CM236" s="1">
        <v>0</v>
      </c>
      <c r="CO236" s="1" t="s">
        <v>810</v>
      </c>
      <c r="CP236" s="1">
        <v>0</v>
      </c>
      <c r="CR236" s="1" t="s">
        <v>810</v>
      </c>
      <c r="CS236" s="1">
        <v>0</v>
      </c>
      <c r="CU236" s="1" t="s">
        <v>810</v>
      </c>
      <c r="CV236" s="1">
        <v>0</v>
      </c>
      <c r="CX236" s="1" t="s">
        <v>810</v>
      </c>
      <c r="CY236" s="1">
        <v>0</v>
      </c>
    </row>
    <row r="237" spans="90:103">
      <c r="CL237" s="1" t="s">
        <v>811</v>
      </c>
      <c r="CM237" s="1">
        <v>1</v>
      </c>
      <c r="CO237" s="1" t="s">
        <v>811</v>
      </c>
      <c r="CP237" s="1">
        <v>1</v>
      </c>
      <c r="CR237" s="1" t="s">
        <v>811</v>
      </c>
      <c r="CS237" s="1">
        <v>1</v>
      </c>
      <c r="CU237" s="1" t="s">
        <v>811</v>
      </c>
      <c r="CV237" s="1">
        <v>1</v>
      </c>
      <c r="CX237" s="1" t="s">
        <v>811</v>
      </c>
      <c r="CY237" s="1">
        <v>1</v>
      </c>
    </row>
    <row r="238" spans="90:103">
      <c r="CL238" s="1" t="s">
        <v>345</v>
      </c>
      <c r="CM238" s="1">
        <v>0</v>
      </c>
      <c r="CO238" s="1" t="s">
        <v>345</v>
      </c>
      <c r="CP238" s="1">
        <v>0</v>
      </c>
      <c r="CR238" s="1" t="s">
        <v>345</v>
      </c>
      <c r="CS238" s="1">
        <v>0</v>
      </c>
      <c r="CU238" s="1" t="s">
        <v>345</v>
      </c>
      <c r="CV238" s="1">
        <v>0</v>
      </c>
      <c r="CX238" s="1" t="s">
        <v>345</v>
      </c>
      <c r="CY238" s="1">
        <v>0</v>
      </c>
    </row>
    <row r="239" spans="90:103">
      <c r="CL239" s="1" t="s">
        <v>812</v>
      </c>
      <c r="CM239" s="1">
        <v>1</v>
      </c>
      <c r="CO239" s="1" t="s">
        <v>812</v>
      </c>
      <c r="CP239" s="1">
        <v>1</v>
      </c>
      <c r="CR239" s="1" t="s">
        <v>812</v>
      </c>
      <c r="CS239" s="1">
        <v>1</v>
      </c>
      <c r="CU239" s="1" t="s">
        <v>812</v>
      </c>
      <c r="CV239" s="1">
        <v>1</v>
      </c>
      <c r="CX239" s="1" t="s">
        <v>812</v>
      </c>
      <c r="CY239" s="1">
        <v>1</v>
      </c>
    </row>
    <row r="240" spans="90:103">
      <c r="CL240" s="1" t="s">
        <v>813</v>
      </c>
      <c r="CM240" s="1">
        <v>0</v>
      </c>
      <c r="CO240" s="1" t="s">
        <v>813</v>
      </c>
      <c r="CP240" s="1">
        <v>0</v>
      </c>
      <c r="CR240" s="1" t="s">
        <v>813</v>
      </c>
      <c r="CS240" s="1">
        <v>0</v>
      </c>
      <c r="CU240" s="1" t="s">
        <v>813</v>
      </c>
      <c r="CV240" s="1">
        <v>0</v>
      </c>
      <c r="CX240" s="1" t="s">
        <v>813</v>
      </c>
      <c r="CY240" s="1">
        <v>0</v>
      </c>
    </row>
    <row r="241" spans="90:103">
      <c r="CL241" s="1" t="s">
        <v>528</v>
      </c>
      <c r="CM241" s="1">
        <v>1</v>
      </c>
      <c r="CO241" s="1" t="s">
        <v>528</v>
      </c>
      <c r="CP241" s="1">
        <v>1</v>
      </c>
      <c r="CR241" s="1" t="s">
        <v>528</v>
      </c>
      <c r="CS241" s="1">
        <v>1</v>
      </c>
      <c r="CU241" s="1" t="s">
        <v>528</v>
      </c>
      <c r="CV241" s="1">
        <v>1</v>
      </c>
      <c r="CX241" s="1" t="s">
        <v>528</v>
      </c>
      <c r="CY241" s="1">
        <v>1</v>
      </c>
    </row>
  </sheetData>
  <autoFilter ref="CI1:CJ1" xr:uid="{00000000-0009-0000-0000-000001000000}"/>
  <conditionalFormatting sqref="CF2:CG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47"/>
  <sheetViews>
    <sheetView tabSelected="1" topLeftCell="AE1" zoomScale="65" zoomScaleNormal="65" workbookViewId="0">
      <selection activeCell="AS7" sqref="AS7"/>
    </sheetView>
  </sheetViews>
  <sheetFormatPr baseColWidth="10" defaultColWidth="8.5" defaultRowHeight="15"/>
  <cols>
    <col min="1" max="1" width="19.6640625" style="1" customWidth="1"/>
    <col min="2" max="2" width="18.33203125" style="1" customWidth="1"/>
    <col min="3" max="4" width="15" style="1" customWidth="1"/>
    <col min="5" max="5" width="9.1640625" style="1" customWidth="1"/>
    <col min="6" max="6" width="17.5" style="15" customWidth="1"/>
    <col min="7" max="7" width="17.5" style="4" customWidth="1"/>
    <col min="8" max="8" width="16.33203125" style="1" customWidth="1"/>
    <col min="9" max="11" width="11.1640625" style="1" customWidth="1"/>
    <col min="12" max="13" width="11.5" style="1" customWidth="1"/>
    <col min="14" max="14" width="9.1640625" style="1" customWidth="1"/>
    <col min="15" max="16" width="12.83203125" style="1" customWidth="1"/>
    <col min="19" max="20" width="14.5" style="1" customWidth="1"/>
    <col min="28" max="29" width="14.5" style="1" customWidth="1"/>
    <col min="31" max="33" width="18.33203125" style="1" customWidth="1"/>
    <col min="34" max="34" width="15.83203125" style="1" customWidth="1"/>
    <col min="36" max="36" width="9.1640625" style="1" customWidth="1"/>
    <col min="53" max="53" width="24" style="1" customWidth="1"/>
    <col min="54" max="54" width="13.5" style="1" customWidth="1"/>
    <col min="56" max="56" width="15.33203125" style="1" customWidth="1"/>
    <col min="62" max="62" width="11.5" style="1" customWidth="1"/>
    <col min="66" max="66" width="12.83203125" style="1" customWidth="1"/>
    <col min="67" max="67" width="17.6640625" style="1" customWidth="1"/>
    <col min="70" max="70" width="9.5" style="1" customWidth="1"/>
    <col min="1017" max="1024" width="9.1640625" customWidth="1"/>
  </cols>
  <sheetData>
    <row r="1" spans="1:1024" s="18" customFormat="1">
      <c r="A1" s="10" t="s">
        <v>814</v>
      </c>
      <c r="B1" s="10" t="s">
        <v>815</v>
      </c>
      <c r="C1" s="10" t="s">
        <v>816</v>
      </c>
      <c r="D1" s="10"/>
      <c r="E1" s="10" t="s">
        <v>817</v>
      </c>
      <c r="F1" s="10" t="s">
        <v>17</v>
      </c>
      <c r="G1" s="10" t="s">
        <v>15</v>
      </c>
      <c r="H1" s="10" t="s">
        <v>818</v>
      </c>
      <c r="I1" s="10" t="s">
        <v>819</v>
      </c>
      <c r="J1" s="10"/>
      <c r="K1" s="10" t="s">
        <v>23</v>
      </c>
      <c r="L1" s="10" t="s">
        <v>820</v>
      </c>
      <c r="M1" s="10"/>
      <c r="N1" s="10" t="s">
        <v>24</v>
      </c>
      <c r="O1" s="10" t="s">
        <v>821</v>
      </c>
      <c r="P1" s="10"/>
      <c r="Q1" s="16" t="s">
        <v>27</v>
      </c>
      <c r="R1" s="10" t="s">
        <v>822</v>
      </c>
      <c r="S1" s="10" t="s">
        <v>823</v>
      </c>
      <c r="T1" s="10"/>
      <c r="U1" s="9" t="s">
        <v>22</v>
      </c>
      <c r="V1" s="10" t="s">
        <v>824</v>
      </c>
      <c r="W1" s="10"/>
      <c r="X1" s="9" t="s">
        <v>825</v>
      </c>
      <c r="Y1" s="9" t="s">
        <v>46</v>
      </c>
      <c r="Z1" s="10" t="s">
        <v>826</v>
      </c>
      <c r="AA1" s="10"/>
      <c r="AB1" s="10" t="s">
        <v>827</v>
      </c>
      <c r="AC1" s="10" t="s">
        <v>828</v>
      </c>
      <c r="AD1" s="10" t="s">
        <v>15</v>
      </c>
      <c r="AE1" s="10" t="s">
        <v>829</v>
      </c>
      <c r="AF1" s="10" t="s">
        <v>830</v>
      </c>
      <c r="AG1" s="17"/>
      <c r="AH1" s="10" t="s">
        <v>831</v>
      </c>
      <c r="AI1" s="10" t="s">
        <v>832</v>
      </c>
      <c r="AJ1" s="9" t="s">
        <v>38</v>
      </c>
      <c r="AK1" s="9" t="s">
        <v>40</v>
      </c>
      <c r="AL1" s="9" t="s">
        <v>41</v>
      </c>
      <c r="AM1" s="9" t="s">
        <v>833</v>
      </c>
      <c r="AN1" s="9" t="s">
        <v>43</v>
      </c>
      <c r="AO1" s="9" t="s">
        <v>44</v>
      </c>
      <c r="AP1" s="10" t="s">
        <v>834</v>
      </c>
      <c r="AQ1" s="10"/>
      <c r="AR1" s="10"/>
      <c r="AS1" s="10" t="s">
        <v>835</v>
      </c>
      <c r="AT1" s="10" t="s">
        <v>836</v>
      </c>
      <c r="AU1" s="10" t="s">
        <v>837</v>
      </c>
      <c r="AV1" s="10"/>
      <c r="AW1" s="9" t="s">
        <v>51</v>
      </c>
      <c r="AX1" s="9" t="s">
        <v>838</v>
      </c>
      <c r="AY1" s="9" t="s">
        <v>839</v>
      </c>
      <c r="AZ1" s="10" t="s">
        <v>840</v>
      </c>
      <c r="BA1" s="10" t="s">
        <v>841</v>
      </c>
      <c r="BB1" s="10" t="s">
        <v>842</v>
      </c>
      <c r="BC1" s="10"/>
      <c r="BD1" s="10" t="s">
        <v>843</v>
      </c>
      <c r="BE1" s="10" t="s">
        <v>844</v>
      </c>
      <c r="BF1" s="10" t="s">
        <v>845</v>
      </c>
      <c r="BG1" s="10" t="s">
        <v>846</v>
      </c>
      <c r="BH1" s="10" t="s">
        <v>847</v>
      </c>
      <c r="BI1" s="10" t="s">
        <v>848</v>
      </c>
      <c r="BJ1" s="10" t="s">
        <v>849</v>
      </c>
      <c r="BM1" s="19" t="s">
        <v>850</v>
      </c>
      <c r="BN1" s="9" t="s">
        <v>851</v>
      </c>
      <c r="BO1" s="10" t="s">
        <v>852</v>
      </c>
      <c r="BP1" s="10" t="s">
        <v>853</v>
      </c>
      <c r="BQ1" s="10" t="s">
        <v>854</v>
      </c>
      <c r="BR1" s="10" t="s">
        <v>855</v>
      </c>
      <c r="BS1" s="10" t="s">
        <v>856</v>
      </c>
      <c r="BT1" s="10" t="s">
        <v>857</v>
      </c>
      <c r="BW1" s="10"/>
      <c r="BX1" s="10"/>
      <c r="BY1" s="10"/>
      <c r="BZ1" s="10"/>
      <c r="CA1" s="10"/>
      <c r="AMH1"/>
      <c r="AMI1"/>
      <c r="AMJ1"/>
    </row>
    <row r="2" spans="1:1024">
      <c r="A2" s="1" t="s">
        <v>362</v>
      </c>
      <c r="B2" s="20" t="s">
        <v>858</v>
      </c>
      <c r="C2" s="1">
        <v>6</v>
      </c>
      <c r="E2" s="1" t="s">
        <v>859</v>
      </c>
      <c r="F2" s="15" t="s">
        <v>55</v>
      </c>
      <c r="G2" s="1">
        <v>860</v>
      </c>
      <c r="H2" s="1" t="s">
        <v>859</v>
      </c>
      <c r="I2" s="1">
        <v>4</v>
      </c>
      <c r="K2" s="1">
        <v>0.05</v>
      </c>
      <c r="L2" s="1">
        <f t="shared" ref="L2:L36" si="0">IF(K2&lt;=0.01,1,IF(K2&lt;=0.075,2,IF(K2&lt;=0.25,3,IF(K2&lt;1,4,5))))</f>
        <v>2</v>
      </c>
      <c r="N2" s="1" t="s">
        <v>56</v>
      </c>
      <c r="O2" s="1">
        <v>3</v>
      </c>
      <c r="Q2" s="1" t="s">
        <v>56</v>
      </c>
      <c r="R2" s="1" t="s">
        <v>860</v>
      </c>
      <c r="S2" s="1">
        <v>1</v>
      </c>
      <c r="U2" s="1">
        <v>1</v>
      </c>
      <c r="V2" s="1">
        <v>2</v>
      </c>
      <c r="X2" s="1" t="s">
        <v>65</v>
      </c>
      <c r="Y2" s="1">
        <v>2162</v>
      </c>
      <c r="Z2" s="1">
        <v>6</v>
      </c>
      <c r="AB2" s="1" t="s">
        <v>63</v>
      </c>
      <c r="AC2" s="1" t="s">
        <v>63</v>
      </c>
      <c r="AD2" s="1">
        <v>2616</v>
      </c>
      <c r="AE2" s="1" t="s">
        <v>63</v>
      </c>
      <c r="AF2" s="1" t="s">
        <v>63</v>
      </c>
      <c r="AH2" s="1" t="s">
        <v>62</v>
      </c>
      <c r="AI2" s="1" t="s">
        <v>861</v>
      </c>
      <c r="AJ2" s="1" t="s">
        <v>62</v>
      </c>
      <c r="AK2" s="1">
        <v>1</v>
      </c>
      <c r="AL2" s="1">
        <v>1</v>
      </c>
      <c r="AM2" s="1">
        <v>1</v>
      </c>
      <c r="AN2" s="1">
        <v>0</v>
      </c>
      <c r="AO2" s="1">
        <v>1</v>
      </c>
      <c r="AS2" s="1" t="s">
        <v>862</v>
      </c>
      <c r="AT2" s="1">
        <v>1</v>
      </c>
      <c r="AU2" s="1">
        <v>180.15600000000001</v>
      </c>
      <c r="AW2" s="1" t="s">
        <v>67</v>
      </c>
      <c r="AX2" s="1" t="s">
        <v>863</v>
      </c>
      <c r="AY2" s="1" t="s">
        <v>863</v>
      </c>
      <c r="AZ2" s="1" t="s">
        <v>864</v>
      </c>
      <c r="BA2" s="1" t="s">
        <v>865</v>
      </c>
      <c r="BB2" s="1" t="s">
        <v>866</v>
      </c>
      <c r="BC2" s="1" t="s">
        <v>867</v>
      </c>
      <c r="BD2" s="1" t="s">
        <v>868</v>
      </c>
      <c r="BE2" s="1" t="s">
        <v>869</v>
      </c>
      <c r="BF2" s="1" t="s">
        <v>870</v>
      </c>
      <c r="BG2" s="1" t="s">
        <v>869</v>
      </c>
      <c r="BH2" s="1" t="s">
        <v>871</v>
      </c>
      <c r="BI2" s="1" t="s">
        <v>872</v>
      </c>
      <c r="BJ2" s="1" t="s">
        <v>873</v>
      </c>
      <c r="BM2" s="1" t="s">
        <v>874</v>
      </c>
      <c r="BN2" s="1">
        <v>5.60606182350908</v>
      </c>
      <c r="BO2" s="1">
        <v>6.29776446133316</v>
      </c>
      <c r="BP2" s="1">
        <v>6.8037649573280303</v>
      </c>
      <c r="BQ2" s="1">
        <v>5.1841087790859604</v>
      </c>
      <c r="BR2" s="1">
        <v>6.6791806364029203</v>
      </c>
      <c r="BS2" s="1">
        <v>7.35528490447832</v>
      </c>
      <c r="BT2" s="1">
        <v>9.9404076405724808</v>
      </c>
      <c r="BW2" s="1"/>
      <c r="BX2" s="1"/>
      <c r="BY2" s="1"/>
      <c r="BZ2" s="1"/>
      <c r="CA2" s="1"/>
    </row>
    <row r="3" spans="1:1024">
      <c r="A3" s="21" t="s">
        <v>480</v>
      </c>
      <c r="B3" s="21" t="s">
        <v>858</v>
      </c>
      <c r="C3" s="1">
        <v>6</v>
      </c>
      <c r="E3" s="21" t="s">
        <v>71</v>
      </c>
      <c r="F3" s="15" t="s">
        <v>71</v>
      </c>
      <c r="G3" s="1">
        <v>432</v>
      </c>
      <c r="H3" s="1" t="s">
        <v>875</v>
      </c>
      <c r="I3" s="1">
        <v>5</v>
      </c>
      <c r="K3" s="1">
        <v>3.0000000000000001E-3</v>
      </c>
      <c r="L3" s="1">
        <f t="shared" si="0"/>
        <v>1</v>
      </c>
      <c r="N3" s="1" t="s">
        <v>72</v>
      </c>
      <c r="O3" s="1">
        <v>1</v>
      </c>
      <c r="Q3" s="1" t="s">
        <v>73</v>
      </c>
      <c r="R3" s="1" t="s">
        <v>876</v>
      </c>
      <c r="S3" s="1">
        <v>0</v>
      </c>
      <c r="U3" s="1">
        <v>5</v>
      </c>
      <c r="V3" s="1">
        <v>1</v>
      </c>
      <c r="X3" s="1" t="s">
        <v>63</v>
      </c>
      <c r="Y3" s="1">
        <v>1564</v>
      </c>
      <c r="Z3" s="1" t="s">
        <v>63</v>
      </c>
      <c r="AB3" s="22" t="s">
        <v>82</v>
      </c>
      <c r="AC3" s="22" t="s">
        <v>82</v>
      </c>
      <c r="AD3" s="1">
        <v>1669</v>
      </c>
      <c r="AE3" s="1">
        <v>4</v>
      </c>
      <c r="AF3" s="1">
        <v>4</v>
      </c>
      <c r="AH3" s="1" t="s">
        <v>81</v>
      </c>
      <c r="AI3" s="1" t="s">
        <v>877</v>
      </c>
      <c r="AJ3" s="1" t="s">
        <v>81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S3" s="1" t="s">
        <v>878</v>
      </c>
      <c r="AT3" s="1">
        <v>2</v>
      </c>
      <c r="AU3" s="1">
        <v>92.093819999999994</v>
      </c>
      <c r="AW3" s="1" t="s">
        <v>84</v>
      </c>
      <c r="AX3" s="1" t="s">
        <v>879</v>
      </c>
      <c r="AY3" s="1" t="s">
        <v>879</v>
      </c>
      <c r="AZ3" s="1" t="s">
        <v>880</v>
      </c>
      <c r="BA3" s="1" t="s">
        <v>881</v>
      </c>
      <c r="BB3" s="1" t="s">
        <v>882</v>
      </c>
      <c r="BC3" s="1" t="s">
        <v>883</v>
      </c>
      <c r="BD3" s="1" t="s">
        <v>884</v>
      </c>
      <c r="BE3" s="1" t="s">
        <v>885</v>
      </c>
      <c r="BF3" s="1" t="s">
        <v>886</v>
      </c>
      <c r="BG3" s="1" t="s">
        <v>885</v>
      </c>
      <c r="BH3" s="1" t="s">
        <v>887</v>
      </c>
      <c r="BI3" s="1" t="s">
        <v>888</v>
      </c>
      <c r="BJ3" s="1" t="s">
        <v>889</v>
      </c>
      <c r="BM3" s="1" t="s">
        <v>890</v>
      </c>
      <c r="BN3" s="1">
        <v>1.91956935770298</v>
      </c>
      <c r="BO3" s="1">
        <v>3.1634429463870499</v>
      </c>
      <c r="BP3" s="1">
        <v>8.4283109900813198</v>
      </c>
      <c r="BQ3" s="1">
        <v>1.60211756043058</v>
      </c>
      <c r="BR3" s="1">
        <v>5.8656618770681996</v>
      </c>
      <c r="BS3" s="1">
        <v>10.4126080222197</v>
      </c>
      <c r="BT3" s="1">
        <v>4.4508103441065303E-2</v>
      </c>
      <c r="BW3" s="1"/>
      <c r="BX3" s="1"/>
      <c r="BY3" s="1"/>
      <c r="BZ3" s="1"/>
      <c r="CA3" s="1"/>
    </row>
    <row r="4" spans="1:1024">
      <c r="A4" s="1" t="s">
        <v>288</v>
      </c>
      <c r="B4" s="1" t="s">
        <v>891</v>
      </c>
      <c r="C4" s="1">
        <v>1</v>
      </c>
      <c r="E4" s="15" t="s">
        <v>88</v>
      </c>
      <c r="F4" s="15" t="s">
        <v>88</v>
      </c>
      <c r="G4" s="1">
        <v>256</v>
      </c>
      <c r="H4" s="1" t="s">
        <v>892</v>
      </c>
      <c r="I4" s="1">
        <v>3</v>
      </c>
      <c r="K4" s="1">
        <v>0.01</v>
      </c>
      <c r="L4" s="1">
        <f t="shared" si="0"/>
        <v>1</v>
      </c>
      <c r="N4" s="1" t="s">
        <v>89</v>
      </c>
      <c r="O4" s="1">
        <v>1</v>
      </c>
      <c r="Q4" s="1" t="s">
        <v>90</v>
      </c>
      <c r="R4" s="1" t="s">
        <v>860</v>
      </c>
      <c r="S4" s="1">
        <v>1</v>
      </c>
      <c r="U4" s="1">
        <v>2</v>
      </c>
      <c r="V4" s="1">
        <v>3</v>
      </c>
      <c r="X4" s="1" t="s">
        <v>98</v>
      </c>
      <c r="Y4" s="1">
        <v>1483</v>
      </c>
      <c r="Z4" s="1">
        <v>4</v>
      </c>
      <c r="AB4" s="1" t="s">
        <v>97</v>
      </c>
      <c r="AC4" s="1" t="s">
        <v>97</v>
      </c>
      <c r="AD4" s="1">
        <v>1395</v>
      </c>
      <c r="AE4" s="1">
        <v>3</v>
      </c>
      <c r="AF4" s="1">
        <v>3</v>
      </c>
      <c r="AH4" s="1" t="s">
        <v>96</v>
      </c>
      <c r="AI4" s="1" t="s">
        <v>893</v>
      </c>
      <c r="AJ4" s="1" t="s">
        <v>96</v>
      </c>
      <c r="AK4" s="1">
        <v>1</v>
      </c>
      <c r="AL4" s="1">
        <v>1</v>
      </c>
      <c r="AM4" s="1">
        <v>0</v>
      </c>
      <c r="AN4" s="1">
        <v>1</v>
      </c>
      <c r="AO4" s="1">
        <v>0</v>
      </c>
      <c r="AS4" s="1" t="s">
        <v>894</v>
      </c>
      <c r="AT4" s="1" t="s">
        <v>103</v>
      </c>
      <c r="AU4" s="1">
        <v>92.093819999999994</v>
      </c>
      <c r="AW4" s="1" t="s">
        <v>70</v>
      </c>
      <c r="AX4" s="1" t="s">
        <v>895</v>
      </c>
      <c r="AY4" s="1" t="s">
        <v>895</v>
      </c>
      <c r="AZ4" s="1" t="s">
        <v>896</v>
      </c>
      <c r="BA4" s="1" t="s">
        <v>897</v>
      </c>
      <c r="BB4" s="1" t="s">
        <v>898</v>
      </c>
      <c r="BC4" s="1" t="s">
        <v>70</v>
      </c>
      <c r="BD4" s="1" t="s">
        <v>899</v>
      </c>
      <c r="BE4" s="1" t="s">
        <v>900</v>
      </c>
      <c r="BF4" s="1" t="s">
        <v>901</v>
      </c>
      <c r="BG4" s="1" t="s">
        <v>900</v>
      </c>
      <c r="BH4" s="1" t="s">
        <v>902</v>
      </c>
      <c r="BI4" s="1" t="s">
        <v>903</v>
      </c>
      <c r="BJ4" s="1" t="s">
        <v>904</v>
      </c>
      <c r="BM4" s="1" t="s">
        <v>905</v>
      </c>
      <c r="BN4" s="1">
        <v>1.0012210392316101</v>
      </c>
      <c r="BO4" s="1">
        <v>5.3430653825768104</v>
      </c>
      <c r="BP4" s="1">
        <v>3.5775716067042298</v>
      </c>
      <c r="BQ4" s="1">
        <v>7.2341971920830401</v>
      </c>
      <c r="BR4" s="1">
        <v>0.70158804905737104</v>
      </c>
      <c r="BS4" s="1">
        <v>5.49512443402363</v>
      </c>
      <c r="BT4" s="1">
        <v>1.9541971214014998E-2</v>
      </c>
      <c r="BW4" s="1"/>
      <c r="BX4" s="1"/>
      <c r="BY4" s="1"/>
      <c r="BZ4" s="1"/>
      <c r="CA4" s="1"/>
    </row>
    <row r="5" spans="1:1024">
      <c r="A5" s="21" t="s">
        <v>326</v>
      </c>
      <c r="B5" s="21" t="s">
        <v>906</v>
      </c>
      <c r="C5" s="1">
        <v>3</v>
      </c>
      <c r="E5" s="1" t="s">
        <v>859</v>
      </c>
      <c r="F5" s="15" t="s">
        <v>102</v>
      </c>
      <c r="G5" s="1">
        <v>250</v>
      </c>
      <c r="H5" s="1" t="s">
        <v>859</v>
      </c>
      <c r="I5" s="1">
        <v>4</v>
      </c>
      <c r="K5" s="1">
        <v>0.03</v>
      </c>
      <c r="L5" s="1">
        <f t="shared" si="0"/>
        <v>2</v>
      </c>
      <c r="N5" s="1" t="s">
        <v>907</v>
      </c>
      <c r="O5" s="1">
        <v>3</v>
      </c>
      <c r="Q5" s="1" t="s">
        <v>105</v>
      </c>
      <c r="R5" s="13" t="s">
        <v>876</v>
      </c>
      <c r="S5" s="1">
        <v>0</v>
      </c>
      <c r="U5" s="1">
        <v>4</v>
      </c>
      <c r="V5" s="1">
        <v>3</v>
      </c>
      <c r="X5" s="1" t="s">
        <v>112</v>
      </c>
      <c r="Y5" s="1">
        <v>883</v>
      </c>
      <c r="Z5" s="1">
        <v>2</v>
      </c>
      <c r="AB5" s="1" t="s">
        <v>111</v>
      </c>
      <c r="AC5" s="1" t="s">
        <v>111</v>
      </c>
      <c r="AD5" s="1">
        <v>1338</v>
      </c>
      <c r="AE5" s="1">
        <v>3</v>
      </c>
      <c r="AF5" s="1">
        <v>3</v>
      </c>
      <c r="AH5" s="1" t="s">
        <v>94</v>
      </c>
      <c r="AI5" s="1" t="s">
        <v>908</v>
      </c>
      <c r="AJ5" s="1" t="s">
        <v>94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S5" s="1" t="s">
        <v>909</v>
      </c>
      <c r="AT5" s="1">
        <v>3</v>
      </c>
      <c r="AU5" s="1">
        <v>192.124</v>
      </c>
      <c r="AW5" s="1" t="s">
        <v>101</v>
      </c>
      <c r="AX5" s="1" t="s">
        <v>910</v>
      </c>
      <c r="AY5" s="1" t="s">
        <v>910</v>
      </c>
      <c r="AZ5" s="1" t="s">
        <v>911</v>
      </c>
      <c r="BA5" s="1" t="s">
        <v>912</v>
      </c>
      <c r="BB5" s="1" t="s">
        <v>913</v>
      </c>
      <c r="BC5" s="1" t="s">
        <v>101</v>
      </c>
      <c r="BD5" s="1" t="s">
        <v>914</v>
      </c>
      <c r="BE5" s="1" t="s">
        <v>915</v>
      </c>
      <c r="BF5" s="1" t="s">
        <v>916</v>
      </c>
      <c r="BG5" s="1" t="s">
        <v>915</v>
      </c>
      <c r="BH5" s="1" t="s">
        <v>917</v>
      </c>
      <c r="BI5" s="1" t="s">
        <v>918</v>
      </c>
      <c r="BJ5" s="1" t="s">
        <v>919</v>
      </c>
      <c r="BM5" s="1" t="s">
        <v>920</v>
      </c>
      <c r="BN5" s="1">
        <v>0.85349556163542495</v>
      </c>
      <c r="BO5" s="1">
        <v>-14.989094799796799</v>
      </c>
      <c r="BP5" s="1">
        <v>-18.372451111554401</v>
      </c>
      <c r="BQ5" s="1">
        <v>-13.524296005350401</v>
      </c>
      <c r="BR5" s="1">
        <v>-13.524296005350401</v>
      </c>
      <c r="BS5" s="1">
        <v>-25.0946831319152</v>
      </c>
      <c r="BT5" s="1">
        <v>-0.47322095083256299</v>
      </c>
      <c r="BW5" s="1"/>
      <c r="BX5" s="1"/>
      <c r="BY5" s="1"/>
      <c r="BZ5" s="1"/>
      <c r="CA5" s="1"/>
    </row>
    <row r="6" spans="1:1024">
      <c r="A6" s="21" t="s">
        <v>519</v>
      </c>
      <c r="B6" s="21" t="s">
        <v>921</v>
      </c>
      <c r="C6" s="1">
        <v>4</v>
      </c>
      <c r="E6" s="1" t="s">
        <v>859</v>
      </c>
      <c r="F6" s="15" t="s">
        <v>117</v>
      </c>
      <c r="G6" s="1">
        <v>173</v>
      </c>
      <c r="H6" s="1" t="s">
        <v>859</v>
      </c>
      <c r="I6" s="1">
        <v>4</v>
      </c>
      <c r="K6" s="1">
        <v>2</v>
      </c>
      <c r="L6" s="1">
        <f t="shared" si="0"/>
        <v>5</v>
      </c>
      <c r="N6" s="1" t="s">
        <v>104</v>
      </c>
      <c r="O6" s="1">
        <v>2</v>
      </c>
      <c r="Q6" s="1" t="s">
        <v>119</v>
      </c>
      <c r="R6" s="13" t="s">
        <v>922</v>
      </c>
      <c r="S6" s="1">
        <v>1</v>
      </c>
      <c r="U6" s="1">
        <v>3</v>
      </c>
      <c r="V6" s="1">
        <v>3</v>
      </c>
      <c r="X6" s="1" t="s">
        <v>140</v>
      </c>
      <c r="Y6" s="1">
        <v>883</v>
      </c>
      <c r="Z6" s="1">
        <v>2</v>
      </c>
      <c r="AB6" s="1" t="s">
        <v>125</v>
      </c>
      <c r="AC6" s="1" t="s">
        <v>125</v>
      </c>
      <c r="AD6" s="1">
        <v>1335</v>
      </c>
      <c r="AE6" s="1">
        <v>3</v>
      </c>
      <c r="AF6" s="1">
        <v>3</v>
      </c>
      <c r="AH6" s="1" t="s">
        <v>93</v>
      </c>
      <c r="AI6" s="1" t="s">
        <v>923</v>
      </c>
      <c r="AJ6" s="1" t="s">
        <v>93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S6" s="1" t="s">
        <v>1584</v>
      </c>
      <c r="AT6" s="1">
        <v>4</v>
      </c>
      <c r="AU6" s="1">
        <v>59.043999999999997</v>
      </c>
      <c r="AW6" s="1" t="s">
        <v>128</v>
      </c>
      <c r="AX6" s="1" t="s">
        <v>924</v>
      </c>
      <c r="AY6" s="1" t="s">
        <v>924</v>
      </c>
      <c r="AZ6" s="1" t="s">
        <v>925</v>
      </c>
      <c r="BA6" s="1" t="s">
        <v>926</v>
      </c>
      <c r="BB6" s="1" t="s">
        <v>927</v>
      </c>
      <c r="BC6" s="1" t="s">
        <v>128</v>
      </c>
      <c r="BD6" s="1" t="s">
        <v>928</v>
      </c>
      <c r="BE6" s="1" t="s">
        <v>929</v>
      </c>
      <c r="BF6" s="1" t="s">
        <v>930</v>
      </c>
      <c r="BG6" s="1" t="s">
        <v>929</v>
      </c>
      <c r="BH6" s="1" t="s">
        <v>931</v>
      </c>
      <c r="BI6" s="1" t="s">
        <v>932</v>
      </c>
      <c r="BJ6" s="1" t="s">
        <v>933</v>
      </c>
      <c r="BM6" s="1" t="s">
        <v>934</v>
      </c>
      <c r="BN6" s="1">
        <v>1.7535117910884199</v>
      </c>
      <c r="BO6" s="1">
        <v>1.1398166174413999</v>
      </c>
      <c r="BP6" s="1">
        <v>1.0539836873613899</v>
      </c>
      <c r="BQ6" s="1">
        <v>1.4635086556536301</v>
      </c>
      <c r="BR6" s="1">
        <v>1.3775770431148799</v>
      </c>
      <c r="BS6" s="1">
        <v>0.76206806805993199</v>
      </c>
      <c r="BT6" s="1">
        <v>5.1106054947007498E-2</v>
      </c>
      <c r="BW6" s="1"/>
      <c r="BX6" s="1"/>
      <c r="BY6" s="1"/>
      <c r="BZ6" s="1"/>
      <c r="CA6" s="1"/>
    </row>
    <row r="7" spans="1:1024" ht="15" customHeight="1">
      <c r="A7" s="1" t="s">
        <v>156</v>
      </c>
      <c r="B7" s="1" t="s">
        <v>891</v>
      </c>
      <c r="C7" s="1">
        <v>1</v>
      </c>
      <c r="E7" s="1" t="s">
        <v>859</v>
      </c>
      <c r="F7" s="15" t="s">
        <v>132</v>
      </c>
      <c r="G7" s="1">
        <v>146</v>
      </c>
      <c r="H7" s="1" t="s">
        <v>859</v>
      </c>
      <c r="I7" s="1">
        <v>4</v>
      </c>
      <c r="K7" s="1">
        <v>0.1</v>
      </c>
      <c r="L7" s="1">
        <f t="shared" si="0"/>
        <v>3</v>
      </c>
      <c r="N7" s="1" t="s">
        <v>118</v>
      </c>
      <c r="O7" s="1">
        <v>2</v>
      </c>
      <c r="Q7" s="1" t="s">
        <v>134</v>
      </c>
      <c r="R7" s="13" t="s">
        <v>860</v>
      </c>
      <c r="S7" s="1">
        <v>1</v>
      </c>
      <c r="X7" s="1" t="s">
        <v>126</v>
      </c>
      <c r="Y7" s="1">
        <v>808</v>
      </c>
      <c r="Z7" s="1">
        <v>5</v>
      </c>
      <c r="AB7" s="1" t="s">
        <v>139</v>
      </c>
      <c r="AC7" s="1" t="s">
        <v>139</v>
      </c>
      <c r="AD7" s="1">
        <v>1085</v>
      </c>
      <c r="AE7" s="1">
        <v>2</v>
      </c>
      <c r="AF7" s="1">
        <v>2</v>
      </c>
      <c r="AH7" s="1" t="s">
        <v>138</v>
      </c>
      <c r="AI7" s="1" t="s">
        <v>935</v>
      </c>
      <c r="AJ7" s="1" t="s">
        <v>138</v>
      </c>
      <c r="AK7" s="1">
        <v>1</v>
      </c>
      <c r="AL7" s="1">
        <v>1</v>
      </c>
      <c r="AM7" s="1">
        <v>1</v>
      </c>
      <c r="AN7" s="1">
        <v>1</v>
      </c>
      <c r="AO7" s="1">
        <v>0</v>
      </c>
      <c r="AR7" s="123"/>
      <c r="AS7" s="1" t="s">
        <v>936</v>
      </c>
      <c r="AT7" s="1">
        <v>5</v>
      </c>
      <c r="AU7" s="1">
        <v>88.06</v>
      </c>
      <c r="AW7" s="1" t="s">
        <v>143</v>
      </c>
      <c r="AX7" s="1" t="s">
        <v>937</v>
      </c>
      <c r="AY7" s="1" t="s">
        <v>937</v>
      </c>
      <c r="AZ7" s="1" t="s">
        <v>938</v>
      </c>
      <c r="BA7" s="1" t="s">
        <v>939</v>
      </c>
      <c r="BB7" s="1" t="s">
        <v>940</v>
      </c>
      <c r="BC7" s="1" t="s">
        <v>143</v>
      </c>
      <c r="BD7" s="1" t="s">
        <v>941</v>
      </c>
      <c r="BE7" s="1" t="s">
        <v>942</v>
      </c>
      <c r="BF7" s="1" t="s">
        <v>943</v>
      </c>
      <c r="BG7" s="1" t="s">
        <v>942</v>
      </c>
      <c r="BH7" s="1" t="s">
        <v>944</v>
      </c>
      <c r="BI7" s="1" t="s">
        <v>945</v>
      </c>
      <c r="BJ7" s="1" t="s">
        <v>946</v>
      </c>
      <c r="BM7" s="1" t="s">
        <v>947</v>
      </c>
      <c r="BN7" s="1">
        <v>107.407185799686</v>
      </c>
      <c r="BO7" s="1">
        <v>58.346894665869598</v>
      </c>
      <c r="BP7" s="1">
        <v>66.602109294118804</v>
      </c>
      <c r="BQ7" s="1">
        <v>107.823323580714</v>
      </c>
      <c r="BR7" s="1">
        <v>64.553692756115794</v>
      </c>
      <c r="BS7" s="1">
        <v>79.456800219141698</v>
      </c>
      <c r="BT7" s="1">
        <v>55.111098626822098</v>
      </c>
      <c r="BW7" s="1"/>
      <c r="BX7" s="1"/>
      <c r="BY7" s="1"/>
      <c r="BZ7" s="1"/>
      <c r="CA7" s="1"/>
    </row>
    <row r="8" spans="1:1024">
      <c r="A8" s="21" t="s">
        <v>507</v>
      </c>
      <c r="B8" s="21" t="s">
        <v>948</v>
      </c>
      <c r="C8" s="1">
        <v>2</v>
      </c>
      <c r="E8" s="21" t="s">
        <v>949</v>
      </c>
      <c r="F8" s="15" t="s">
        <v>146</v>
      </c>
      <c r="G8" s="1">
        <v>117</v>
      </c>
      <c r="H8" s="1" t="s">
        <v>950</v>
      </c>
      <c r="I8" s="1">
        <v>2</v>
      </c>
      <c r="K8" s="1">
        <v>0.5</v>
      </c>
      <c r="L8" s="1">
        <f t="shared" si="0"/>
        <v>4</v>
      </c>
      <c r="N8" s="1" t="s">
        <v>133</v>
      </c>
      <c r="O8" s="1">
        <v>2</v>
      </c>
      <c r="Q8" s="1" t="s">
        <v>148</v>
      </c>
      <c r="R8" s="13" t="s">
        <v>860</v>
      </c>
      <c r="S8" s="1">
        <v>1</v>
      </c>
      <c r="X8" s="1" t="s">
        <v>154</v>
      </c>
      <c r="Y8" s="1">
        <v>562</v>
      </c>
      <c r="Z8" s="1">
        <v>1</v>
      </c>
      <c r="AB8" s="1" t="s">
        <v>153</v>
      </c>
      <c r="AC8" s="1" t="s">
        <v>153</v>
      </c>
      <c r="AD8" s="1">
        <v>451</v>
      </c>
      <c r="AE8" s="1">
        <v>3</v>
      </c>
      <c r="AF8" s="1">
        <v>3</v>
      </c>
      <c r="AH8" s="1" t="s">
        <v>152</v>
      </c>
      <c r="AI8" s="1" t="s">
        <v>951</v>
      </c>
      <c r="AJ8" s="1" t="s">
        <v>152</v>
      </c>
      <c r="AK8" s="1">
        <v>1</v>
      </c>
      <c r="AL8" s="1">
        <v>1</v>
      </c>
      <c r="AM8" s="1">
        <v>1</v>
      </c>
      <c r="AN8" s="1">
        <v>1</v>
      </c>
      <c r="AO8" s="1">
        <v>0</v>
      </c>
      <c r="AR8" s="123"/>
      <c r="AS8" s="1" t="s">
        <v>952</v>
      </c>
      <c r="AT8" s="1">
        <v>6</v>
      </c>
      <c r="AU8" s="1">
        <v>46.07</v>
      </c>
      <c r="AW8" s="1" t="s">
        <v>156</v>
      </c>
      <c r="AX8" s="1" t="s">
        <v>953</v>
      </c>
      <c r="AY8" s="1" t="s">
        <v>953</v>
      </c>
      <c r="AZ8" s="1" t="s">
        <v>954</v>
      </c>
      <c r="BA8" s="1" t="s">
        <v>955</v>
      </c>
      <c r="BB8" s="1" t="s">
        <v>956</v>
      </c>
      <c r="BC8" s="1" t="s">
        <v>156</v>
      </c>
      <c r="BD8" s="1" t="s">
        <v>957</v>
      </c>
      <c r="BE8" s="1" t="s">
        <v>958</v>
      </c>
      <c r="BF8" s="1" t="s">
        <v>959</v>
      </c>
      <c r="BG8" s="1" t="s">
        <v>958</v>
      </c>
      <c r="BH8" s="1" t="s">
        <v>960</v>
      </c>
      <c r="BI8" s="1" t="s">
        <v>961</v>
      </c>
      <c r="BJ8" s="1" t="s">
        <v>962</v>
      </c>
      <c r="BM8" s="1" t="s">
        <v>963</v>
      </c>
      <c r="BN8" s="1">
        <v>9.37970656081683</v>
      </c>
      <c r="BO8" s="1">
        <v>13.957598903648</v>
      </c>
      <c r="BP8" s="1">
        <v>12.2628333112051</v>
      </c>
      <c r="BQ8" s="1">
        <v>8.8363147525136299</v>
      </c>
      <c r="BR8" s="1">
        <v>12.3039811026474</v>
      </c>
      <c r="BS8" s="1">
        <v>12.2557128210244</v>
      </c>
      <c r="BT8" s="1">
        <v>23.338865380509102</v>
      </c>
      <c r="BW8" s="1"/>
      <c r="BX8" s="1"/>
      <c r="BY8" s="1"/>
      <c r="BZ8" s="1"/>
      <c r="CA8" s="1"/>
    </row>
    <row r="9" spans="1:1024">
      <c r="A9" s="1" t="s">
        <v>560</v>
      </c>
      <c r="B9" s="20" t="s">
        <v>858</v>
      </c>
      <c r="C9" s="1">
        <v>6</v>
      </c>
      <c r="E9" s="15" t="s">
        <v>159</v>
      </c>
      <c r="F9" s="15" t="s">
        <v>159</v>
      </c>
      <c r="G9" s="1">
        <v>117</v>
      </c>
      <c r="H9" s="1" t="s">
        <v>964</v>
      </c>
      <c r="I9" s="1">
        <v>6</v>
      </c>
      <c r="K9" s="1">
        <v>2.5000000000000001E-2</v>
      </c>
      <c r="L9" s="1">
        <f t="shared" si="0"/>
        <v>2</v>
      </c>
      <c r="N9" s="1" t="s">
        <v>965</v>
      </c>
      <c r="O9" s="1">
        <v>2</v>
      </c>
      <c r="Q9" s="1" t="s">
        <v>161</v>
      </c>
      <c r="R9" s="13" t="s">
        <v>860</v>
      </c>
      <c r="S9" s="1">
        <v>1</v>
      </c>
      <c r="X9" s="1" t="s">
        <v>141</v>
      </c>
      <c r="Y9" s="1">
        <v>515</v>
      </c>
      <c r="Z9" s="1">
        <v>2</v>
      </c>
      <c r="AB9" s="22" t="s">
        <v>165</v>
      </c>
      <c r="AC9" s="1" t="s">
        <v>192</v>
      </c>
      <c r="AD9" s="1">
        <v>424</v>
      </c>
      <c r="AE9" s="1">
        <v>5</v>
      </c>
      <c r="AF9" s="1">
        <v>5</v>
      </c>
      <c r="AH9" s="1" t="s">
        <v>164</v>
      </c>
      <c r="AI9" s="1" t="s">
        <v>966</v>
      </c>
      <c r="AJ9" s="1" t="s">
        <v>164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S9" s="1" t="s">
        <v>967</v>
      </c>
      <c r="AT9" s="1">
        <v>7</v>
      </c>
      <c r="AU9" s="1">
        <v>150.13</v>
      </c>
      <c r="AW9" s="1" t="s">
        <v>166</v>
      </c>
      <c r="AX9" s="1" t="s">
        <v>968</v>
      </c>
      <c r="AY9" s="1" t="s">
        <v>968</v>
      </c>
      <c r="AZ9" s="1" t="s">
        <v>969</v>
      </c>
      <c r="BA9" s="1" t="s">
        <v>970</v>
      </c>
      <c r="BB9" s="1" t="s">
        <v>971</v>
      </c>
      <c r="BC9" s="1" t="s">
        <v>972</v>
      </c>
      <c r="BD9" s="1" t="s">
        <v>973</v>
      </c>
      <c r="BE9" s="1" t="s">
        <v>974</v>
      </c>
      <c r="BF9" s="1" t="s">
        <v>975</v>
      </c>
      <c r="BG9" s="1" t="s">
        <v>974</v>
      </c>
      <c r="BH9" s="1" t="s">
        <v>976</v>
      </c>
      <c r="BI9" s="1" t="s">
        <v>977</v>
      </c>
      <c r="BJ9" s="1" t="s">
        <v>978</v>
      </c>
    </row>
    <row r="10" spans="1:1024">
      <c r="A10" s="1" t="s">
        <v>448</v>
      </c>
      <c r="B10" s="1" t="s">
        <v>921</v>
      </c>
      <c r="C10" s="1">
        <v>4</v>
      </c>
      <c r="E10" s="15" t="s">
        <v>979</v>
      </c>
      <c r="F10" s="15" t="s">
        <v>170</v>
      </c>
      <c r="G10" s="1">
        <v>87</v>
      </c>
      <c r="H10" s="1" t="s">
        <v>980</v>
      </c>
      <c r="I10" s="1">
        <v>1</v>
      </c>
      <c r="K10" s="1">
        <v>1</v>
      </c>
      <c r="L10" s="1">
        <f t="shared" si="0"/>
        <v>5</v>
      </c>
      <c r="N10" s="1" t="s">
        <v>160</v>
      </c>
      <c r="O10" s="1">
        <v>2</v>
      </c>
      <c r="Q10" s="1" t="s">
        <v>172</v>
      </c>
      <c r="R10" s="13" t="s">
        <v>860</v>
      </c>
      <c r="S10" s="1">
        <v>1</v>
      </c>
      <c r="X10" s="1" t="s">
        <v>179</v>
      </c>
      <c r="Y10" s="1">
        <v>305</v>
      </c>
      <c r="Z10" s="1">
        <v>2</v>
      </c>
      <c r="AB10" s="22" t="s">
        <v>178</v>
      </c>
      <c r="AC10" s="22" t="s">
        <v>178</v>
      </c>
      <c r="AD10" s="1">
        <v>183</v>
      </c>
      <c r="AE10" s="1">
        <v>4</v>
      </c>
      <c r="AF10" s="1">
        <v>4</v>
      </c>
      <c r="AH10" s="1" t="s">
        <v>177</v>
      </c>
      <c r="AI10" s="1" t="s">
        <v>981</v>
      </c>
      <c r="AJ10" s="1" t="s">
        <v>177</v>
      </c>
      <c r="AK10" s="1">
        <v>1</v>
      </c>
      <c r="AL10" s="1">
        <v>1</v>
      </c>
      <c r="AM10" s="1">
        <v>1</v>
      </c>
      <c r="AN10" s="1">
        <v>0</v>
      </c>
      <c r="AO10" s="1">
        <v>1</v>
      </c>
      <c r="AS10" s="1" t="s">
        <v>982</v>
      </c>
      <c r="AT10" s="1">
        <v>8</v>
      </c>
      <c r="AU10" s="1">
        <v>180.15600000000001</v>
      </c>
      <c r="AW10" s="1" t="s">
        <v>180</v>
      </c>
      <c r="AX10" s="1" t="s">
        <v>983</v>
      </c>
      <c r="AY10" s="1" t="s">
        <v>983</v>
      </c>
      <c r="AZ10" s="1" t="s">
        <v>984</v>
      </c>
      <c r="BA10" s="1" t="s">
        <v>985</v>
      </c>
      <c r="BB10" s="1" t="s">
        <v>986</v>
      </c>
      <c r="BC10" s="1" t="s">
        <v>987</v>
      </c>
      <c r="BD10" s="1" t="s">
        <v>988</v>
      </c>
      <c r="BE10" s="1" t="s">
        <v>989</v>
      </c>
      <c r="BF10" s="1" t="s">
        <v>990</v>
      </c>
      <c r="BG10" s="1" t="s">
        <v>989</v>
      </c>
      <c r="BH10" s="1" t="s">
        <v>991</v>
      </c>
      <c r="BI10" s="1" t="s">
        <v>992</v>
      </c>
      <c r="BJ10" s="1" t="s">
        <v>993</v>
      </c>
    </row>
    <row r="11" spans="1:1024">
      <c r="A11" s="21" t="s">
        <v>488</v>
      </c>
      <c r="B11" s="21" t="s">
        <v>948</v>
      </c>
      <c r="C11" s="1">
        <v>2</v>
      </c>
      <c r="E11" s="15" t="s">
        <v>184</v>
      </c>
      <c r="F11" s="15" t="s">
        <v>184</v>
      </c>
      <c r="G11" s="1">
        <v>63</v>
      </c>
      <c r="H11" s="1" t="s">
        <v>994</v>
      </c>
      <c r="I11" s="1">
        <v>0</v>
      </c>
      <c r="K11" s="1">
        <v>0.04</v>
      </c>
      <c r="L11" s="1">
        <f t="shared" si="0"/>
        <v>2</v>
      </c>
      <c r="N11" s="1" t="s">
        <v>171</v>
      </c>
      <c r="O11" s="1">
        <v>2</v>
      </c>
      <c r="Q11" s="1" t="s">
        <v>186</v>
      </c>
      <c r="R11" s="13" t="s">
        <v>860</v>
      </c>
      <c r="S11" s="1">
        <v>1</v>
      </c>
      <c r="X11" s="1" t="s">
        <v>208</v>
      </c>
      <c r="Y11" s="1">
        <v>122</v>
      </c>
      <c r="Z11" s="1">
        <v>6</v>
      </c>
      <c r="AB11" s="1" t="s">
        <v>192</v>
      </c>
      <c r="AC11" s="1" t="s">
        <v>192</v>
      </c>
      <c r="AD11" s="1">
        <v>97</v>
      </c>
      <c r="AE11" s="1">
        <v>5</v>
      </c>
      <c r="AF11" s="1">
        <v>5</v>
      </c>
      <c r="AH11" s="1" t="s">
        <v>176</v>
      </c>
      <c r="AI11" s="1" t="s">
        <v>995</v>
      </c>
      <c r="AJ11" s="1" t="s">
        <v>176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S11" s="1" t="s">
        <v>996</v>
      </c>
      <c r="AT11" s="1">
        <v>9</v>
      </c>
      <c r="AU11" s="1">
        <v>342.3</v>
      </c>
      <c r="AW11" s="1" t="s">
        <v>195</v>
      </c>
      <c r="AX11" s="1" t="s">
        <v>997</v>
      </c>
      <c r="AY11" s="1" t="s">
        <v>997</v>
      </c>
      <c r="AZ11" s="1" t="s">
        <v>998</v>
      </c>
      <c r="BA11" s="1" t="s">
        <v>999</v>
      </c>
      <c r="BB11" s="1" t="s">
        <v>1000</v>
      </c>
      <c r="BC11" s="1" t="s">
        <v>195</v>
      </c>
      <c r="BD11" s="1" t="s">
        <v>1001</v>
      </c>
      <c r="BE11" s="1" t="s">
        <v>1002</v>
      </c>
      <c r="BF11" s="1" t="s">
        <v>1003</v>
      </c>
      <c r="BG11" s="1" t="s">
        <v>1002</v>
      </c>
      <c r="BH11" s="1" t="s">
        <v>1004</v>
      </c>
      <c r="BI11" s="1" t="s">
        <v>1005</v>
      </c>
      <c r="BJ11" s="1" t="s">
        <v>1006</v>
      </c>
    </row>
    <row r="12" spans="1:1024">
      <c r="A12" s="1" t="s">
        <v>425</v>
      </c>
      <c r="B12" s="1" t="s">
        <v>1007</v>
      </c>
      <c r="C12" s="1">
        <v>8</v>
      </c>
      <c r="E12" s="15" t="s">
        <v>1008</v>
      </c>
      <c r="F12" s="15" t="s">
        <v>199</v>
      </c>
      <c r="G12" s="1">
        <v>59</v>
      </c>
      <c r="H12" s="1" t="s">
        <v>1009</v>
      </c>
      <c r="I12" s="1">
        <v>1</v>
      </c>
      <c r="K12" s="1">
        <v>2E-3</v>
      </c>
      <c r="L12" s="1">
        <f t="shared" si="0"/>
        <v>1</v>
      </c>
      <c r="N12" s="1" t="s">
        <v>185</v>
      </c>
      <c r="O12" s="1">
        <v>2</v>
      </c>
      <c r="Q12" s="1" t="s">
        <v>201</v>
      </c>
      <c r="R12" s="13" t="s">
        <v>876</v>
      </c>
      <c r="S12" s="1">
        <v>0</v>
      </c>
      <c r="X12" s="1" t="s">
        <v>188</v>
      </c>
      <c r="Y12" s="1">
        <v>117</v>
      </c>
      <c r="Z12" s="1">
        <v>3</v>
      </c>
      <c r="AB12" s="22" t="s">
        <v>207</v>
      </c>
      <c r="AC12" s="22" t="s">
        <v>207</v>
      </c>
      <c r="AD12" s="1">
        <v>68</v>
      </c>
      <c r="AE12" s="1">
        <v>2</v>
      </c>
      <c r="AF12" s="1">
        <v>2</v>
      </c>
      <c r="AH12" s="1" t="s">
        <v>191</v>
      </c>
      <c r="AI12" s="1" t="s">
        <v>1010</v>
      </c>
      <c r="AJ12" s="1" t="s">
        <v>191</v>
      </c>
      <c r="AK12" s="1">
        <v>1</v>
      </c>
      <c r="AL12" s="1">
        <v>1</v>
      </c>
      <c r="AM12" s="1">
        <v>1</v>
      </c>
      <c r="AN12" s="1">
        <v>0</v>
      </c>
      <c r="AO12" s="1">
        <v>1</v>
      </c>
      <c r="AS12" s="1" t="s">
        <v>1011</v>
      </c>
      <c r="AT12" s="1">
        <v>10</v>
      </c>
      <c r="AU12" s="1">
        <v>1382.2</v>
      </c>
      <c r="AW12" s="1" t="s">
        <v>210</v>
      </c>
      <c r="AX12" s="1" t="s">
        <v>1012</v>
      </c>
      <c r="AY12" s="1" t="s">
        <v>1012</v>
      </c>
      <c r="AZ12" s="1" t="s">
        <v>1013</v>
      </c>
      <c r="BA12" s="1" t="s">
        <v>1014</v>
      </c>
      <c r="BB12" s="1" t="s">
        <v>1015</v>
      </c>
      <c r="BC12" s="1" t="s">
        <v>210</v>
      </c>
      <c r="BD12" s="1" t="s">
        <v>1016</v>
      </c>
      <c r="BE12" s="1" t="s">
        <v>1017</v>
      </c>
      <c r="BF12" s="1" t="s">
        <v>1018</v>
      </c>
      <c r="BG12" s="1" t="s">
        <v>1017</v>
      </c>
      <c r="BH12" s="1" t="s">
        <v>1019</v>
      </c>
      <c r="BI12" s="1" t="s">
        <v>1020</v>
      </c>
      <c r="BJ12" s="1" t="s">
        <v>1021</v>
      </c>
    </row>
    <row r="13" spans="1:1024">
      <c r="A13" s="1" t="s">
        <v>1022</v>
      </c>
      <c r="B13" s="1" t="s">
        <v>906</v>
      </c>
      <c r="C13" s="1">
        <v>3</v>
      </c>
      <c r="E13" s="21" t="s">
        <v>949</v>
      </c>
      <c r="F13" s="15" t="s">
        <v>214</v>
      </c>
      <c r="G13" s="1">
        <v>50</v>
      </c>
      <c r="H13" s="1" t="s">
        <v>950</v>
      </c>
      <c r="I13" s="1">
        <v>2</v>
      </c>
      <c r="K13" s="1">
        <v>0.02</v>
      </c>
      <c r="L13" s="1">
        <f t="shared" si="0"/>
        <v>2</v>
      </c>
      <c r="N13" s="1" t="s">
        <v>200</v>
      </c>
      <c r="O13" s="1">
        <v>1</v>
      </c>
      <c r="Q13" s="1" t="s">
        <v>216</v>
      </c>
      <c r="R13" s="13" t="s">
        <v>876</v>
      </c>
      <c r="S13" s="1">
        <v>0</v>
      </c>
      <c r="X13" s="1" t="s">
        <v>107</v>
      </c>
      <c r="Y13" s="1">
        <v>101</v>
      </c>
      <c r="Z13" s="1">
        <v>6</v>
      </c>
      <c r="AB13" s="22" t="s">
        <v>222</v>
      </c>
      <c r="AC13" s="22" t="s">
        <v>222</v>
      </c>
      <c r="AD13" s="1">
        <v>52</v>
      </c>
      <c r="AE13" s="1">
        <v>2</v>
      </c>
      <c r="AF13" s="1">
        <v>2</v>
      </c>
      <c r="AH13" s="1" t="s">
        <v>221</v>
      </c>
      <c r="AI13" s="1" t="s">
        <v>1023</v>
      </c>
      <c r="AJ13" s="1" t="s">
        <v>221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S13" s="1" t="s">
        <v>1024</v>
      </c>
      <c r="AT13" s="1">
        <v>12</v>
      </c>
      <c r="AU13" s="1">
        <v>150.13</v>
      </c>
      <c r="AW13" s="1" t="s">
        <v>223</v>
      </c>
      <c r="AX13" s="1" t="s">
        <v>1025</v>
      </c>
      <c r="AY13" s="1" t="s">
        <v>1025</v>
      </c>
      <c r="AZ13" s="1" t="s">
        <v>1026</v>
      </c>
      <c r="BA13" s="1" t="s">
        <v>1027</v>
      </c>
      <c r="BB13" s="1" t="s">
        <v>1028</v>
      </c>
      <c r="BC13" s="1" t="s">
        <v>223</v>
      </c>
      <c r="BD13" s="1" t="s">
        <v>1029</v>
      </c>
      <c r="BE13" s="1" t="s">
        <v>1030</v>
      </c>
      <c r="BF13" s="1" t="s">
        <v>1031</v>
      </c>
      <c r="BG13" s="1" t="s">
        <v>1032</v>
      </c>
      <c r="BH13" s="1" t="s">
        <v>1033</v>
      </c>
      <c r="BI13" s="1" t="s">
        <v>1034</v>
      </c>
      <c r="BJ13" s="1" t="s">
        <v>1035</v>
      </c>
    </row>
    <row r="14" spans="1:1024">
      <c r="A14" s="1" t="s">
        <v>198</v>
      </c>
      <c r="B14" s="1" t="s">
        <v>921</v>
      </c>
      <c r="C14" s="1">
        <v>4</v>
      </c>
      <c r="E14" s="15" t="s">
        <v>227</v>
      </c>
      <c r="F14" s="15" t="s">
        <v>227</v>
      </c>
      <c r="G14" s="1">
        <v>48</v>
      </c>
      <c r="H14" s="1" t="s">
        <v>1036</v>
      </c>
      <c r="I14" s="1">
        <v>0</v>
      </c>
      <c r="K14" s="1">
        <v>8.0000000000000004E-4</v>
      </c>
      <c r="L14" s="1">
        <f t="shared" si="0"/>
        <v>1</v>
      </c>
      <c r="N14" s="1" t="s">
        <v>215</v>
      </c>
      <c r="O14" s="1">
        <v>2</v>
      </c>
      <c r="Q14" s="1" t="s">
        <v>228</v>
      </c>
      <c r="R14" s="1" t="s">
        <v>922</v>
      </c>
      <c r="S14" s="1">
        <v>1</v>
      </c>
      <c r="X14" s="1" t="s">
        <v>95</v>
      </c>
      <c r="Y14" s="1">
        <v>75</v>
      </c>
      <c r="Z14" s="1">
        <v>3</v>
      </c>
      <c r="AB14" s="22" t="s">
        <v>246</v>
      </c>
      <c r="AC14" s="22" t="s">
        <v>246</v>
      </c>
      <c r="AD14" s="1">
        <v>39</v>
      </c>
      <c r="AE14" s="1">
        <v>2</v>
      </c>
      <c r="AF14" s="1">
        <v>2</v>
      </c>
      <c r="AH14" s="1" t="s">
        <v>206</v>
      </c>
      <c r="AI14" s="1" t="s">
        <v>1023</v>
      </c>
      <c r="AJ14" s="1" t="s">
        <v>206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S14" s="1" t="s">
        <v>1037</v>
      </c>
      <c r="AT14" s="1">
        <v>13</v>
      </c>
      <c r="AU14" s="1">
        <v>342.3</v>
      </c>
      <c r="AW14" s="1" t="s">
        <v>236</v>
      </c>
      <c r="AX14" s="1" t="s">
        <v>1038</v>
      </c>
      <c r="AY14" s="1" t="s">
        <v>1038</v>
      </c>
      <c r="AZ14" s="1" t="s">
        <v>1039</v>
      </c>
      <c r="BA14" s="1" t="s">
        <v>1040</v>
      </c>
      <c r="BB14" s="1" t="s">
        <v>1041</v>
      </c>
      <c r="BC14" s="1" t="s">
        <v>236</v>
      </c>
      <c r="BD14" s="1" t="s">
        <v>1042</v>
      </c>
      <c r="BE14" s="1" t="s">
        <v>1043</v>
      </c>
      <c r="BF14" s="1" t="s">
        <v>1044</v>
      </c>
      <c r="BG14" s="1" t="s">
        <v>1043</v>
      </c>
      <c r="BH14" s="1" t="s">
        <v>1045</v>
      </c>
      <c r="BI14" s="1" t="s">
        <v>1046</v>
      </c>
      <c r="BJ14" s="1" t="s">
        <v>1047</v>
      </c>
    </row>
    <row r="15" spans="1:1024">
      <c r="A15" s="1" t="s">
        <v>87</v>
      </c>
      <c r="B15" s="1" t="s">
        <v>921</v>
      </c>
      <c r="C15" s="1">
        <v>4</v>
      </c>
      <c r="E15" s="21" t="s">
        <v>859</v>
      </c>
      <c r="F15" s="15" t="s">
        <v>240</v>
      </c>
      <c r="G15" s="1">
        <v>46</v>
      </c>
      <c r="H15" s="1" t="s">
        <v>859</v>
      </c>
      <c r="I15" s="1">
        <v>4</v>
      </c>
      <c r="K15" s="1">
        <v>0.2</v>
      </c>
      <c r="L15" s="1">
        <f t="shared" si="0"/>
        <v>3</v>
      </c>
      <c r="N15" s="1" t="s">
        <v>172</v>
      </c>
      <c r="O15" s="1">
        <v>3</v>
      </c>
      <c r="Q15" s="1" t="s">
        <v>242</v>
      </c>
      <c r="R15" s="1" t="s">
        <v>876</v>
      </c>
      <c r="S15" s="1">
        <v>0</v>
      </c>
      <c r="X15" s="1" t="s">
        <v>122</v>
      </c>
      <c r="Y15" s="1">
        <v>72</v>
      </c>
      <c r="Z15" s="1">
        <v>3</v>
      </c>
      <c r="AB15" s="1" t="s">
        <v>259</v>
      </c>
      <c r="AC15" s="1" t="s">
        <v>1048</v>
      </c>
      <c r="AD15" s="1">
        <v>31</v>
      </c>
      <c r="AE15" s="1">
        <v>5</v>
      </c>
      <c r="AF15" s="1">
        <v>5</v>
      </c>
      <c r="AH15" s="1" t="s">
        <v>220</v>
      </c>
      <c r="AI15" s="1" t="s">
        <v>1023</v>
      </c>
      <c r="AJ15" s="1" t="s">
        <v>220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S15" s="1" t="s">
        <v>1049</v>
      </c>
      <c r="AT15" s="1">
        <v>15</v>
      </c>
      <c r="AU15" s="1">
        <v>180.15600000000001</v>
      </c>
      <c r="AW15" s="1" t="s">
        <v>249</v>
      </c>
      <c r="AX15" s="1" t="s">
        <v>1050</v>
      </c>
      <c r="AY15" s="1" t="s">
        <v>1050</v>
      </c>
      <c r="AZ15" s="1" t="s">
        <v>1051</v>
      </c>
      <c r="BA15" s="1" t="s">
        <v>1052</v>
      </c>
      <c r="BB15" s="1" t="s">
        <v>1053</v>
      </c>
      <c r="BC15" s="1" t="s">
        <v>249</v>
      </c>
      <c r="BD15" s="1" t="s">
        <v>1054</v>
      </c>
      <c r="BE15" s="1" t="s">
        <v>1055</v>
      </c>
      <c r="BF15" s="1" t="s">
        <v>1056</v>
      </c>
      <c r="BG15" s="1" t="s">
        <v>1055</v>
      </c>
      <c r="BH15" s="1" t="s">
        <v>1057</v>
      </c>
      <c r="BI15" s="1" t="s">
        <v>1058</v>
      </c>
      <c r="BJ15" s="1" t="s">
        <v>1059</v>
      </c>
    </row>
    <row r="16" spans="1:1024">
      <c r="A16" s="1" t="s">
        <v>226</v>
      </c>
      <c r="B16" s="1" t="s">
        <v>921</v>
      </c>
      <c r="C16" s="1">
        <v>4</v>
      </c>
      <c r="E16" s="15" t="s">
        <v>252</v>
      </c>
      <c r="F16" s="15" t="s">
        <v>252</v>
      </c>
      <c r="G16" s="1">
        <v>42</v>
      </c>
      <c r="H16" s="1" t="s">
        <v>1060</v>
      </c>
      <c r="I16" s="1">
        <v>1</v>
      </c>
      <c r="K16" s="1">
        <v>3</v>
      </c>
      <c r="L16" s="1">
        <f t="shared" si="0"/>
        <v>5</v>
      </c>
      <c r="N16" s="1" t="s">
        <v>241</v>
      </c>
      <c r="O16" s="1">
        <v>2</v>
      </c>
      <c r="Q16" s="1" t="s">
        <v>254</v>
      </c>
      <c r="R16" s="1" t="s">
        <v>876</v>
      </c>
      <c r="S16" s="1">
        <v>0</v>
      </c>
      <c r="X16" s="1" t="s">
        <v>174</v>
      </c>
      <c r="Y16" s="1">
        <v>61</v>
      </c>
      <c r="Z16" s="1">
        <v>3</v>
      </c>
      <c r="AB16" s="22" t="s">
        <v>273</v>
      </c>
      <c r="AC16" s="22" t="s">
        <v>1061</v>
      </c>
      <c r="AD16" s="1">
        <v>25</v>
      </c>
      <c r="AE16" s="1">
        <v>1</v>
      </c>
      <c r="AF16" s="1">
        <v>1</v>
      </c>
      <c r="AH16" s="1" t="s">
        <v>258</v>
      </c>
      <c r="AI16" s="1" t="s">
        <v>1062</v>
      </c>
      <c r="AJ16" s="1" t="s">
        <v>258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S16" s="1" t="s">
        <v>1063</v>
      </c>
      <c r="AT16" s="1">
        <v>16</v>
      </c>
      <c r="AU16" s="1">
        <v>180.15600000000001</v>
      </c>
      <c r="AW16" s="1" t="s">
        <v>262</v>
      </c>
      <c r="AX16" s="1" t="s">
        <v>1064</v>
      </c>
      <c r="AY16" s="1" t="s">
        <v>1064</v>
      </c>
      <c r="AZ16" s="1" t="s">
        <v>1065</v>
      </c>
      <c r="BA16" s="1" t="s">
        <v>1066</v>
      </c>
      <c r="BB16" s="1" t="s">
        <v>1067</v>
      </c>
      <c r="BC16" s="1" t="s">
        <v>262</v>
      </c>
      <c r="BD16" s="1" t="s">
        <v>1068</v>
      </c>
      <c r="BE16" s="1" t="s">
        <v>1069</v>
      </c>
      <c r="BF16" s="1" t="s">
        <v>1070</v>
      </c>
      <c r="BG16" s="1" t="s">
        <v>1071</v>
      </c>
      <c r="BH16" s="1" t="s">
        <v>1072</v>
      </c>
      <c r="BI16" s="1" t="s">
        <v>1073</v>
      </c>
      <c r="BJ16" s="1" t="s">
        <v>1074</v>
      </c>
    </row>
    <row r="17" spans="1:62">
      <c r="A17" s="1" t="s">
        <v>371</v>
      </c>
      <c r="B17" s="1" t="s">
        <v>921</v>
      </c>
      <c r="C17" s="1">
        <v>4</v>
      </c>
      <c r="E17" s="15" t="s">
        <v>1075</v>
      </c>
      <c r="F17" s="15" t="s">
        <v>265</v>
      </c>
      <c r="G17" s="1">
        <v>34</v>
      </c>
      <c r="H17" s="1" t="s">
        <v>1076</v>
      </c>
      <c r="I17" s="1">
        <v>1</v>
      </c>
      <c r="K17" s="1">
        <v>1.5</v>
      </c>
      <c r="L17" s="1">
        <f t="shared" si="0"/>
        <v>5</v>
      </c>
      <c r="N17" s="1" t="s">
        <v>253</v>
      </c>
      <c r="O17" s="1">
        <v>1</v>
      </c>
      <c r="Q17" s="1" t="s">
        <v>267</v>
      </c>
      <c r="R17" s="1" t="s">
        <v>860</v>
      </c>
      <c r="S17" s="1">
        <v>1</v>
      </c>
      <c r="X17" s="1" t="s">
        <v>80</v>
      </c>
      <c r="Y17" s="1">
        <v>53</v>
      </c>
      <c r="Z17" s="1">
        <v>3</v>
      </c>
      <c r="AB17" s="22" t="s">
        <v>284</v>
      </c>
      <c r="AC17" s="22" t="s">
        <v>1061</v>
      </c>
      <c r="AD17" s="1">
        <v>22</v>
      </c>
      <c r="AE17" s="1">
        <v>2</v>
      </c>
      <c r="AF17" s="1">
        <v>2</v>
      </c>
      <c r="AH17" s="1" t="s">
        <v>233</v>
      </c>
      <c r="AI17" s="1" t="s">
        <v>1077</v>
      </c>
      <c r="AJ17" s="1" t="s">
        <v>233</v>
      </c>
      <c r="AK17" s="1">
        <v>0</v>
      </c>
      <c r="AL17" s="1">
        <v>0</v>
      </c>
      <c r="AM17" s="1">
        <v>1</v>
      </c>
      <c r="AN17" s="1">
        <v>1</v>
      </c>
      <c r="AO17" s="1">
        <v>0</v>
      </c>
      <c r="AS17" s="1" t="s">
        <v>1078</v>
      </c>
      <c r="AT17" s="1">
        <v>17</v>
      </c>
      <c r="AU17" s="1">
        <v>134.0874</v>
      </c>
      <c r="AW17" s="1" t="s">
        <v>1079</v>
      </c>
      <c r="AX17" s="1" t="s">
        <v>1080</v>
      </c>
      <c r="AY17" s="1" t="s">
        <v>1080</v>
      </c>
      <c r="AZ17" s="1" t="s">
        <v>1081</v>
      </c>
      <c r="BA17" s="1" t="s">
        <v>1082</v>
      </c>
      <c r="BB17" s="1" t="s">
        <v>1083</v>
      </c>
      <c r="BC17" s="1" t="s">
        <v>1079</v>
      </c>
      <c r="BD17" s="1" t="s">
        <v>1084</v>
      </c>
      <c r="BE17" s="1" t="s">
        <v>1085</v>
      </c>
      <c r="BF17" s="1" t="s">
        <v>1086</v>
      </c>
      <c r="BG17" s="1" t="s">
        <v>1085</v>
      </c>
      <c r="BH17" s="1" t="s">
        <v>1087</v>
      </c>
      <c r="BI17" s="1" t="s">
        <v>1088</v>
      </c>
      <c r="BJ17" s="1" t="s">
        <v>1089</v>
      </c>
    </row>
    <row r="18" spans="1:62">
      <c r="A18" s="1" t="s">
        <v>339</v>
      </c>
      <c r="B18" s="1" t="s">
        <v>921</v>
      </c>
      <c r="C18" s="1">
        <v>4</v>
      </c>
      <c r="E18" s="15" t="s">
        <v>1075</v>
      </c>
      <c r="F18" s="15" t="s">
        <v>277</v>
      </c>
      <c r="G18" s="1">
        <v>32</v>
      </c>
      <c r="H18" s="1" t="s">
        <v>1060</v>
      </c>
      <c r="I18" s="1">
        <v>1</v>
      </c>
      <c r="K18" s="1">
        <v>5</v>
      </c>
      <c r="L18" s="1">
        <f t="shared" si="0"/>
        <v>5</v>
      </c>
      <c r="N18" s="1" t="s">
        <v>266</v>
      </c>
      <c r="O18" s="1">
        <v>2</v>
      </c>
      <c r="Q18" s="1" t="s">
        <v>279</v>
      </c>
      <c r="R18" s="1" t="s">
        <v>860</v>
      </c>
      <c r="S18" s="1">
        <v>1</v>
      </c>
      <c r="X18" s="1" t="s">
        <v>151</v>
      </c>
      <c r="Y18" s="1">
        <v>42</v>
      </c>
      <c r="Z18" s="1">
        <v>3</v>
      </c>
      <c r="AB18" s="1" t="s">
        <v>295</v>
      </c>
      <c r="AC18" s="22" t="s">
        <v>1061</v>
      </c>
      <c r="AD18" s="1">
        <v>16</v>
      </c>
      <c r="AE18" s="1">
        <v>2</v>
      </c>
      <c r="AF18" s="1">
        <v>2</v>
      </c>
      <c r="AH18" s="1" t="s">
        <v>245</v>
      </c>
      <c r="AI18" s="1" t="s">
        <v>1090</v>
      </c>
      <c r="AJ18" s="1" t="s">
        <v>245</v>
      </c>
      <c r="AK18" s="1">
        <v>1</v>
      </c>
      <c r="AL18" s="1">
        <v>1</v>
      </c>
      <c r="AM18" s="1">
        <v>0</v>
      </c>
      <c r="AN18" s="1">
        <v>1</v>
      </c>
      <c r="AO18" s="1">
        <v>1</v>
      </c>
      <c r="AS18" s="1" t="s">
        <v>1091</v>
      </c>
      <c r="AT18" s="1">
        <v>18</v>
      </c>
      <c r="AU18" s="1">
        <v>148.16</v>
      </c>
      <c r="AW18" s="1" t="s">
        <v>1092</v>
      </c>
      <c r="AX18" s="1" t="s">
        <v>1093</v>
      </c>
      <c r="AY18" s="1" t="s">
        <v>1093</v>
      </c>
      <c r="AZ18" s="1" t="s">
        <v>1094</v>
      </c>
      <c r="BA18" s="1" t="s">
        <v>1095</v>
      </c>
      <c r="BB18" s="1" t="s">
        <v>1096</v>
      </c>
      <c r="BC18" s="1" t="s">
        <v>1092</v>
      </c>
      <c r="BD18" s="1" t="s">
        <v>1097</v>
      </c>
      <c r="BE18" s="1" t="s">
        <v>1098</v>
      </c>
      <c r="BF18" s="1" t="s">
        <v>1099</v>
      </c>
      <c r="BG18" s="1" t="s">
        <v>1098</v>
      </c>
      <c r="BH18" s="1" t="s">
        <v>1100</v>
      </c>
      <c r="BI18" s="1" t="s">
        <v>1101</v>
      </c>
      <c r="BJ18" s="1" t="s">
        <v>1102</v>
      </c>
    </row>
    <row r="19" spans="1:62">
      <c r="A19" s="21" t="s">
        <v>514</v>
      </c>
      <c r="B19" s="21" t="s">
        <v>921</v>
      </c>
      <c r="C19" s="1">
        <v>4</v>
      </c>
      <c r="E19" s="15" t="s">
        <v>1075</v>
      </c>
      <c r="F19" s="15" t="s">
        <v>289</v>
      </c>
      <c r="G19" s="1">
        <v>17</v>
      </c>
      <c r="H19" s="1" t="s">
        <v>1103</v>
      </c>
      <c r="I19" s="1">
        <v>0</v>
      </c>
      <c r="K19" s="1">
        <v>1.8</v>
      </c>
      <c r="L19" s="1">
        <f t="shared" si="0"/>
        <v>5</v>
      </c>
      <c r="N19" s="1" t="s">
        <v>278</v>
      </c>
      <c r="O19" s="1">
        <v>2</v>
      </c>
      <c r="Q19" s="1" t="s">
        <v>266</v>
      </c>
      <c r="R19" s="1" t="s">
        <v>860</v>
      </c>
      <c r="S19" s="1">
        <v>1</v>
      </c>
      <c r="X19" s="1" t="s">
        <v>61</v>
      </c>
      <c r="Y19" s="1">
        <v>41</v>
      </c>
      <c r="Z19" s="1">
        <v>3</v>
      </c>
      <c r="AB19" s="22" t="s">
        <v>334</v>
      </c>
      <c r="AC19" s="1" t="s">
        <v>192</v>
      </c>
      <c r="AD19" s="1">
        <v>14</v>
      </c>
      <c r="AE19" s="1">
        <v>5</v>
      </c>
      <c r="AF19" s="1">
        <v>5</v>
      </c>
      <c r="AH19" s="1" t="s">
        <v>257</v>
      </c>
      <c r="AI19" s="1" t="s">
        <v>1104</v>
      </c>
      <c r="AJ19" s="1" t="s">
        <v>257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S19" s="1" t="s">
        <v>1105</v>
      </c>
      <c r="AT19" s="1">
        <v>19</v>
      </c>
      <c r="AU19" s="1">
        <v>130.09899999999999</v>
      </c>
      <c r="AW19" s="1" t="s">
        <v>1106</v>
      </c>
      <c r="AX19" s="1" t="s">
        <v>1107</v>
      </c>
      <c r="AY19" s="1" t="s">
        <v>1107</v>
      </c>
      <c r="AZ19" s="1" t="s">
        <v>1108</v>
      </c>
      <c r="BA19" s="1" t="s">
        <v>1109</v>
      </c>
      <c r="BB19" s="1" t="s">
        <v>1110</v>
      </c>
      <c r="BC19" s="1" t="s">
        <v>1106</v>
      </c>
      <c r="BD19" s="1" t="s">
        <v>1111</v>
      </c>
      <c r="BE19" s="1" t="s">
        <v>1112</v>
      </c>
      <c r="BF19" s="1" t="s">
        <v>1113</v>
      </c>
      <c r="BG19" s="1" t="s">
        <v>1114</v>
      </c>
      <c r="BJ19" s="1" t="s">
        <v>1115</v>
      </c>
    </row>
    <row r="20" spans="1:62">
      <c r="A20" s="1" t="s">
        <v>183</v>
      </c>
      <c r="B20" s="1" t="s">
        <v>921</v>
      </c>
      <c r="C20" s="1">
        <v>4</v>
      </c>
      <c r="E20" s="15" t="s">
        <v>1075</v>
      </c>
      <c r="F20" s="15" t="s">
        <v>301</v>
      </c>
      <c r="G20" s="1">
        <v>14</v>
      </c>
      <c r="H20" s="1" t="s">
        <v>1116</v>
      </c>
      <c r="I20" s="1">
        <v>0</v>
      </c>
      <c r="K20" s="1">
        <v>0.6</v>
      </c>
      <c r="L20" s="1">
        <f t="shared" si="0"/>
        <v>4</v>
      </c>
      <c r="N20" s="1" t="s">
        <v>290</v>
      </c>
      <c r="O20" s="1">
        <v>2</v>
      </c>
      <c r="Q20" s="1" t="s">
        <v>303</v>
      </c>
      <c r="R20" s="1" t="s">
        <v>860</v>
      </c>
      <c r="S20" s="1">
        <v>1</v>
      </c>
      <c r="X20" s="1" t="s">
        <v>321</v>
      </c>
      <c r="Y20" s="1">
        <v>32</v>
      </c>
      <c r="Z20" s="1">
        <v>2</v>
      </c>
      <c r="AB20" s="1" t="s">
        <v>309</v>
      </c>
      <c r="AC20" s="1" t="s">
        <v>309</v>
      </c>
      <c r="AD20" s="1">
        <v>14</v>
      </c>
      <c r="AE20" s="1">
        <v>2</v>
      </c>
      <c r="AF20" s="1">
        <v>2</v>
      </c>
      <c r="AH20" s="1" t="s">
        <v>272</v>
      </c>
      <c r="AI20" s="1" t="s">
        <v>1117</v>
      </c>
      <c r="AJ20" s="1" t="s">
        <v>272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S20" s="1" t="s">
        <v>1118</v>
      </c>
      <c r="AT20" s="1">
        <v>20</v>
      </c>
      <c r="AU20" s="1">
        <v>6179</v>
      </c>
      <c r="AW20" s="1" t="s">
        <v>1119</v>
      </c>
      <c r="AX20" s="1" t="s">
        <v>1120</v>
      </c>
      <c r="AY20" s="1" t="s">
        <v>1120</v>
      </c>
      <c r="AZ20" s="1" t="s">
        <v>1121</v>
      </c>
      <c r="BA20" s="1" t="s">
        <v>1122</v>
      </c>
      <c r="BB20" s="1" t="s">
        <v>1123</v>
      </c>
      <c r="BC20" s="1" t="s">
        <v>1119</v>
      </c>
      <c r="BD20" s="1" t="s">
        <v>1124</v>
      </c>
      <c r="BE20" s="1" t="s">
        <v>1125</v>
      </c>
      <c r="BF20" s="1" t="s">
        <v>1126</v>
      </c>
      <c r="BG20" s="1" t="s">
        <v>1125</v>
      </c>
      <c r="BH20" s="1" t="s">
        <v>1127</v>
      </c>
      <c r="BI20" s="1" t="s">
        <v>1128</v>
      </c>
      <c r="BJ20" s="1" t="s">
        <v>1129</v>
      </c>
    </row>
    <row r="21" spans="1:62">
      <c r="A21" s="1" t="s">
        <v>70</v>
      </c>
      <c r="B21" s="1" t="s">
        <v>891</v>
      </c>
      <c r="C21" s="1">
        <v>1</v>
      </c>
      <c r="E21" s="15" t="s">
        <v>1075</v>
      </c>
      <c r="F21" s="15" t="s">
        <v>314</v>
      </c>
      <c r="G21" s="1">
        <v>12</v>
      </c>
      <c r="H21" s="1" t="s">
        <v>1130</v>
      </c>
      <c r="I21" s="1">
        <v>0</v>
      </c>
      <c r="K21" s="1">
        <v>0.15</v>
      </c>
      <c r="L21" s="1">
        <f t="shared" si="0"/>
        <v>3</v>
      </c>
      <c r="N21" s="1" t="s">
        <v>302</v>
      </c>
      <c r="O21" s="1">
        <v>1</v>
      </c>
      <c r="Q21" s="1" t="s">
        <v>316</v>
      </c>
      <c r="R21" s="1" t="s">
        <v>922</v>
      </c>
      <c r="S21" s="1">
        <v>1</v>
      </c>
      <c r="X21" s="1" t="s">
        <v>335</v>
      </c>
      <c r="Y21" s="1">
        <v>28</v>
      </c>
      <c r="Z21" s="1">
        <v>3</v>
      </c>
      <c r="AB21" s="22" t="s">
        <v>320</v>
      </c>
      <c r="AC21" s="22" t="s">
        <v>320</v>
      </c>
      <c r="AD21" s="1">
        <v>14</v>
      </c>
      <c r="AE21" s="1">
        <v>2</v>
      </c>
      <c r="AF21" s="1">
        <v>2</v>
      </c>
      <c r="AH21" s="1" t="s">
        <v>283</v>
      </c>
      <c r="AI21" s="1" t="s">
        <v>1131</v>
      </c>
      <c r="AJ21" s="1" t="s">
        <v>283</v>
      </c>
      <c r="AK21" s="1">
        <v>1</v>
      </c>
      <c r="AL21" s="1">
        <v>1</v>
      </c>
      <c r="AM21" s="1">
        <v>0</v>
      </c>
      <c r="AN21" s="1">
        <v>0</v>
      </c>
      <c r="AO21" s="1">
        <v>1</v>
      </c>
      <c r="AS21" s="1" t="s">
        <v>1132</v>
      </c>
      <c r="AT21" s="1">
        <v>21</v>
      </c>
      <c r="AU21" s="1">
        <v>150.13</v>
      </c>
      <c r="AW21" s="1" t="s">
        <v>1133</v>
      </c>
      <c r="AX21" s="1" t="s">
        <v>1134</v>
      </c>
      <c r="AY21" s="1" t="s">
        <v>1134</v>
      </c>
      <c r="AZ21" s="1" t="s">
        <v>1135</v>
      </c>
      <c r="BA21" s="1" t="s">
        <v>1136</v>
      </c>
      <c r="BB21" s="1" t="s">
        <v>1137</v>
      </c>
      <c r="BC21" s="1" t="s">
        <v>1133</v>
      </c>
      <c r="BD21" s="1" t="s">
        <v>1138</v>
      </c>
      <c r="BE21" s="1" t="s">
        <v>1139</v>
      </c>
      <c r="BF21" s="1" t="s">
        <v>1140</v>
      </c>
      <c r="BG21" s="1" t="s">
        <v>1139</v>
      </c>
      <c r="BH21" s="1" t="s">
        <v>1141</v>
      </c>
      <c r="BI21" s="1" t="s">
        <v>1142</v>
      </c>
      <c r="BJ21" s="1" t="s">
        <v>1143</v>
      </c>
    </row>
    <row r="22" spans="1:62">
      <c r="A22" s="21" t="s">
        <v>554</v>
      </c>
      <c r="B22" s="21" t="s">
        <v>891</v>
      </c>
      <c r="C22" s="1">
        <v>1</v>
      </c>
      <c r="E22" s="15" t="s">
        <v>1075</v>
      </c>
      <c r="F22" s="15" t="s">
        <v>327</v>
      </c>
      <c r="G22" s="1">
        <v>11</v>
      </c>
      <c r="H22" s="1" t="s">
        <v>1144</v>
      </c>
      <c r="I22" s="1">
        <v>6</v>
      </c>
      <c r="K22" s="1">
        <v>0.8</v>
      </c>
      <c r="L22" s="1">
        <f t="shared" si="0"/>
        <v>4</v>
      </c>
      <c r="N22" s="1" t="s">
        <v>315</v>
      </c>
      <c r="O22" s="1">
        <v>2</v>
      </c>
      <c r="Q22" s="1" t="s">
        <v>329</v>
      </c>
      <c r="R22" s="1" t="s">
        <v>876</v>
      </c>
      <c r="S22" s="1">
        <v>0</v>
      </c>
      <c r="X22" s="1" t="s">
        <v>273</v>
      </c>
      <c r="Y22" s="1">
        <v>25</v>
      </c>
      <c r="Z22" s="1">
        <v>3</v>
      </c>
      <c r="AB22" s="1" t="s">
        <v>347</v>
      </c>
      <c r="AC22" s="1" t="s">
        <v>347</v>
      </c>
      <c r="AD22" s="1">
        <v>14</v>
      </c>
      <c r="AE22" s="1">
        <v>2</v>
      </c>
      <c r="AF22" s="1">
        <v>2</v>
      </c>
      <c r="AH22" s="1" t="s">
        <v>294</v>
      </c>
      <c r="AI22" s="1" t="s">
        <v>1145</v>
      </c>
      <c r="AJ22" s="1" t="s">
        <v>294</v>
      </c>
      <c r="AK22" s="1">
        <v>1</v>
      </c>
      <c r="AL22" s="1">
        <v>1</v>
      </c>
      <c r="AM22" s="1">
        <v>1</v>
      </c>
      <c r="AN22" s="1">
        <v>0</v>
      </c>
      <c r="AO22" s="1">
        <v>1</v>
      </c>
      <c r="AS22" s="1" t="s">
        <v>1146</v>
      </c>
      <c r="AT22" s="1">
        <v>25</v>
      </c>
      <c r="AU22" s="1">
        <v>282.47000000000003</v>
      </c>
      <c r="AW22" s="1" t="s">
        <v>1147</v>
      </c>
      <c r="AX22" s="1" t="s">
        <v>1148</v>
      </c>
      <c r="AY22" s="1" t="s">
        <v>1148</v>
      </c>
      <c r="AZ22" s="1" t="s">
        <v>1149</v>
      </c>
      <c r="BA22" s="1" t="s">
        <v>1150</v>
      </c>
      <c r="BB22" s="1" t="s">
        <v>1151</v>
      </c>
      <c r="BC22" s="1" t="s">
        <v>1147</v>
      </c>
      <c r="BD22" s="1" t="s">
        <v>1152</v>
      </c>
      <c r="BE22" s="1" t="s">
        <v>1153</v>
      </c>
      <c r="BF22" s="1" t="s">
        <v>1154</v>
      </c>
      <c r="BG22" s="1" t="s">
        <v>1153</v>
      </c>
      <c r="BH22" s="1" t="s">
        <v>1155</v>
      </c>
      <c r="BI22" s="1" t="s">
        <v>1156</v>
      </c>
      <c r="BJ22" s="1" t="s">
        <v>1157</v>
      </c>
    </row>
    <row r="23" spans="1:62">
      <c r="A23" s="1" t="s">
        <v>552</v>
      </c>
      <c r="B23" s="21" t="s">
        <v>948</v>
      </c>
      <c r="C23" s="1">
        <v>2</v>
      </c>
      <c r="E23" s="15" t="s">
        <v>1075</v>
      </c>
      <c r="F23" s="15" t="s">
        <v>340</v>
      </c>
      <c r="G23" s="1">
        <v>10</v>
      </c>
      <c r="H23" s="1" t="s">
        <v>1158</v>
      </c>
      <c r="I23" s="1">
        <v>0</v>
      </c>
      <c r="K23" s="1">
        <v>5.0000000000000001E-3</v>
      </c>
      <c r="L23" s="1">
        <f t="shared" si="0"/>
        <v>1</v>
      </c>
      <c r="N23" s="1" t="s">
        <v>328</v>
      </c>
      <c r="O23" s="1">
        <v>3</v>
      </c>
      <c r="Q23" s="1" t="s">
        <v>342</v>
      </c>
      <c r="R23" s="1" t="s">
        <v>860</v>
      </c>
      <c r="S23" s="1">
        <v>1</v>
      </c>
      <c r="X23" s="1" t="s">
        <v>270</v>
      </c>
      <c r="Y23" s="1">
        <v>24</v>
      </c>
      <c r="Z23" s="1">
        <v>3</v>
      </c>
      <c r="AB23" s="1" t="s">
        <v>359</v>
      </c>
      <c r="AC23" s="1" t="s">
        <v>359</v>
      </c>
      <c r="AD23" s="1">
        <v>10</v>
      </c>
      <c r="AE23" s="1">
        <v>2</v>
      </c>
      <c r="AF23" s="1">
        <v>2</v>
      </c>
      <c r="AH23" s="1" t="s">
        <v>308</v>
      </c>
      <c r="AI23" s="1" t="s">
        <v>1159</v>
      </c>
      <c r="AJ23" s="1" t="s">
        <v>308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S23" s="1" t="s">
        <v>1160</v>
      </c>
      <c r="AT23" s="1">
        <v>26</v>
      </c>
      <c r="AU23" s="1">
        <v>298.46100000000001</v>
      </c>
      <c r="AW23" s="1" t="s">
        <v>1161</v>
      </c>
      <c r="AX23" s="1" t="s">
        <v>1162</v>
      </c>
      <c r="AY23" s="1" t="s">
        <v>1162</v>
      </c>
      <c r="AZ23" s="1" t="s">
        <v>1163</v>
      </c>
      <c r="BA23" s="1" t="s">
        <v>1164</v>
      </c>
      <c r="BB23" s="1" t="s">
        <v>1165</v>
      </c>
      <c r="BC23" s="1" t="s">
        <v>1166</v>
      </c>
      <c r="BD23" s="1" t="s">
        <v>1167</v>
      </c>
      <c r="BE23" s="1" t="s">
        <v>1168</v>
      </c>
      <c r="BF23" s="1" t="s">
        <v>1169</v>
      </c>
      <c r="BG23" s="1" t="s">
        <v>1168</v>
      </c>
      <c r="BH23" s="1" t="s">
        <v>1170</v>
      </c>
      <c r="BI23" s="1" t="s">
        <v>1171</v>
      </c>
      <c r="BJ23" s="1" t="s">
        <v>939</v>
      </c>
    </row>
    <row r="24" spans="1:62">
      <c r="A24" s="1" t="s">
        <v>213</v>
      </c>
      <c r="B24" s="1" t="s">
        <v>921</v>
      </c>
      <c r="C24" s="1">
        <v>4</v>
      </c>
      <c r="E24" s="15" t="s">
        <v>1075</v>
      </c>
      <c r="F24" s="15" t="s">
        <v>353</v>
      </c>
      <c r="G24" s="1">
        <v>9</v>
      </c>
      <c r="H24" s="1" t="s">
        <v>1172</v>
      </c>
      <c r="I24" s="1">
        <v>0</v>
      </c>
      <c r="K24" s="1">
        <v>2.5</v>
      </c>
      <c r="L24" s="1">
        <f t="shared" si="0"/>
        <v>5</v>
      </c>
      <c r="N24" s="1" t="s">
        <v>341</v>
      </c>
      <c r="O24" s="1">
        <v>3</v>
      </c>
      <c r="Q24" s="1" t="s">
        <v>354</v>
      </c>
      <c r="R24" s="1" t="s">
        <v>876</v>
      </c>
      <c r="S24" s="1">
        <v>0</v>
      </c>
      <c r="X24" s="1" t="s">
        <v>368</v>
      </c>
      <c r="Y24" s="1">
        <v>22</v>
      </c>
      <c r="Z24" s="1">
        <v>3</v>
      </c>
      <c r="AB24" s="22" t="s">
        <v>367</v>
      </c>
      <c r="AC24" s="22" t="s">
        <v>367</v>
      </c>
      <c r="AD24" s="1">
        <v>8</v>
      </c>
      <c r="AE24" s="1">
        <v>2</v>
      </c>
      <c r="AF24" s="1">
        <v>2</v>
      </c>
      <c r="AH24" s="1" t="s">
        <v>358</v>
      </c>
      <c r="AI24" s="1" t="s">
        <v>1173</v>
      </c>
      <c r="AJ24" s="1" t="s">
        <v>358</v>
      </c>
      <c r="AK24" s="1">
        <v>0</v>
      </c>
      <c r="AL24" s="1">
        <v>0</v>
      </c>
      <c r="AM24" s="1">
        <v>1</v>
      </c>
      <c r="AN24" s="1">
        <v>1</v>
      </c>
      <c r="AO24" s="1">
        <v>1</v>
      </c>
      <c r="AS24" s="1" t="s">
        <v>1174</v>
      </c>
      <c r="AT24" s="1">
        <v>30</v>
      </c>
      <c r="AU24" s="1">
        <v>147.13</v>
      </c>
    </row>
    <row r="25" spans="1:62">
      <c r="A25" s="1" t="s">
        <v>454</v>
      </c>
      <c r="B25" s="1" t="s">
        <v>1175</v>
      </c>
      <c r="C25" s="1">
        <v>5</v>
      </c>
      <c r="E25" s="15" t="s">
        <v>979</v>
      </c>
      <c r="F25" s="15" t="s">
        <v>393</v>
      </c>
      <c r="G25" s="1">
        <v>8</v>
      </c>
      <c r="H25" s="1" t="s">
        <v>1176</v>
      </c>
      <c r="I25" s="1">
        <v>1</v>
      </c>
      <c r="K25" s="1">
        <v>0.45</v>
      </c>
      <c r="L25" s="1">
        <f t="shared" si="0"/>
        <v>4</v>
      </c>
      <c r="N25" s="1" t="s">
        <v>279</v>
      </c>
      <c r="O25" s="1">
        <v>3</v>
      </c>
      <c r="Q25" s="1" t="s">
        <v>1177</v>
      </c>
      <c r="R25" s="1" t="s">
        <v>876</v>
      </c>
      <c r="S25" s="1">
        <v>0</v>
      </c>
      <c r="X25" s="1" t="s">
        <v>381</v>
      </c>
      <c r="Y25" s="1">
        <v>4</v>
      </c>
      <c r="Z25" s="1">
        <v>3</v>
      </c>
      <c r="AB25" s="1" t="s">
        <v>380</v>
      </c>
      <c r="AC25" s="1" t="s">
        <v>380</v>
      </c>
      <c r="AD25" s="1">
        <v>8</v>
      </c>
      <c r="AE25" s="1">
        <v>1</v>
      </c>
      <c r="AF25" s="1">
        <v>1</v>
      </c>
      <c r="AH25" s="1" t="s">
        <v>366</v>
      </c>
      <c r="AI25" s="1" t="s">
        <v>1178</v>
      </c>
      <c r="AJ25" s="1" t="s">
        <v>366</v>
      </c>
      <c r="AK25" s="1">
        <v>1</v>
      </c>
      <c r="AL25" s="1">
        <v>1</v>
      </c>
      <c r="AM25" s="1">
        <v>1</v>
      </c>
      <c r="AN25" s="1">
        <v>1</v>
      </c>
      <c r="AO25" s="1">
        <v>0</v>
      </c>
      <c r="AS25" s="1" t="s">
        <v>1179</v>
      </c>
      <c r="AT25" s="1">
        <v>40</v>
      </c>
      <c r="AU25" s="1">
        <v>74.08</v>
      </c>
    </row>
    <row r="26" spans="1:62">
      <c r="A26" s="1" t="s">
        <v>169</v>
      </c>
      <c r="B26" s="1" t="s">
        <v>1180</v>
      </c>
      <c r="C26" s="1">
        <v>7</v>
      </c>
      <c r="E26" s="21" t="s">
        <v>949</v>
      </c>
      <c r="F26" s="15" t="s">
        <v>372</v>
      </c>
      <c r="G26" s="1">
        <v>8</v>
      </c>
      <c r="H26" s="1" t="s">
        <v>950</v>
      </c>
      <c r="I26" s="1">
        <v>2</v>
      </c>
      <c r="K26" s="1">
        <v>1.6</v>
      </c>
      <c r="L26" s="1">
        <f t="shared" si="0"/>
        <v>5</v>
      </c>
      <c r="N26" s="1" t="s">
        <v>363</v>
      </c>
      <c r="O26" s="1">
        <v>1</v>
      </c>
      <c r="Q26" s="1" t="s">
        <v>1181</v>
      </c>
      <c r="R26" s="1" t="s">
        <v>876</v>
      </c>
      <c r="S26" s="1">
        <v>0</v>
      </c>
      <c r="X26" s="1" t="s">
        <v>162</v>
      </c>
      <c r="Y26" s="1">
        <v>2</v>
      </c>
      <c r="Z26" s="1">
        <v>3</v>
      </c>
      <c r="AB26" s="1" t="s">
        <v>389</v>
      </c>
      <c r="AC26" s="22" t="s">
        <v>1061</v>
      </c>
      <c r="AD26" s="1">
        <v>8</v>
      </c>
      <c r="AE26" s="1">
        <v>1</v>
      </c>
      <c r="AF26" s="1">
        <v>1</v>
      </c>
      <c r="AH26" s="1" t="s">
        <v>379</v>
      </c>
      <c r="AI26" s="1" t="s">
        <v>1182</v>
      </c>
      <c r="AJ26" s="1" t="s">
        <v>379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S26" s="1" t="s">
        <v>1183</v>
      </c>
      <c r="AT26" s="1">
        <v>41</v>
      </c>
      <c r="AU26" s="1">
        <v>88.11</v>
      </c>
    </row>
    <row r="27" spans="1:62">
      <c r="A27" s="1" t="s">
        <v>300</v>
      </c>
      <c r="B27" s="20" t="s">
        <v>858</v>
      </c>
      <c r="C27" s="1">
        <v>6</v>
      </c>
      <c r="E27" s="15" t="s">
        <v>1075</v>
      </c>
      <c r="F27" s="15">
        <v>672</v>
      </c>
      <c r="G27" s="1">
        <v>8</v>
      </c>
      <c r="H27" s="1" t="s">
        <v>1158</v>
      </c>
      <c r="I27" s="1">
        <v>0</v>
      </c>
      <c r="K27" s="1">
        <v>0.75</v>
      </c>
      <c r="L27" s="1">
        <f t="shared" si="0"/>
        <v>4</v>
      </c>
      <c r="N27" s="1" t="s">
        <v>1184</v>
      </c>
      <c r="O27" s="1">
        <v>3</v>
      </c>
      <c r="AB27" s="1" t="s">
        <v>399</v>
      </c>
      <c r="AC27" s="1" t="s">
        <v>192</v>
      </c>
      <c r="AD27" s="1">
        <v>7</v>
      </c>
      <c r="AE27" s="1">
        <v>5</v>
      </c>
      <c r="AF27" s="1">
        <v>5</v>
      </c>
      <c r="AH27" s="1" t="s">
        <v>388</v>
      </c>
      <c r="AI27" s="1" t="s">
        <v>1185</v>
      </c>
      <c r="AJ27" s="1" t="s">
        <v>388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S27" s="1" t="s">
        <v>1186</v>
      </c>
      <c r="AT27" s="1">
        <v>42</v>
      </c>
      <c r="AU27" s="1">
        <f>AU6*0.5+AU25*0.2+AU26*0.3</f>
        <v>70.771000000000001</v>
      </c>
    </row>
    <row r="28" spans="1:62">
      <c r="A28" s="1" t="s">
        <v>562</v>
      </c>
      <c r="B28" s="20" t="s">
        <v>858</v>
      </c>
      <c r="C28" s="1">
        <v>6</v>
      </c>
      <c r="E28" s="15" t="s">
        <v>1075</v>
      </c>
      <c r="F28" s="15">
        <v>682</v>
      </c>
      <c r="G28" s="1">
        <v>8</v>
      </c>
      <c r="H28" s="1" t="s">
        <v>1158</v>
      </c>
      <c r="I28" s="1">
        <v>0</v>
      </c>
      <c r="K28" s="1">
        <v>1.4999999999999999E-2</v>
      </c>
      <c r="L28" s="1">
        <f t="shared" si="0"/>
        <v>2</v>
      </c>
      <c r="N28" s="1" t="s">
        <v>1187</v>
      </c>
      <c r="O28" s="1">
        <v>3</v>
      </c>
      <c r="AB28" s="1" t="s">
        <v>409</v>
      </c>
      <c r="AC28" s="1" t="s">
        <v>409</v>
      </c>
      <c r="AD28" s="1">
        <v>3</v>
      </c>
      <c r="AE28" s="1">
        <v>4</v>
      </c>
      <c r="AF28" s="1">
        <v>4</v>
      </c>
      <c r="AH28" s="1" t="s">
        <v>398</v>
      </c>
      <c r="AI28" s="1" t="s">
        <v>1188</v>
      </c>
      <c r="AJ28" s="1" t="s">
        <v>398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S28" s="1" t="s">
        <v>1189</v>
      </c>
      <c r="AT28" s="1">
        <v>22</v>
      </c>
      <c r="AU28" s="1">
        <v>182.17</v>
      </c>
    </row>
    <row r="29" spans="1:62">
      <c r="A29" s="1" t="s">
        <v>401</v>
      </c>
      <c r="B29" s="21" t="s">
        <v>948</v>
      </c>
      <c r="C29" s="1">
        <v>2</v>
      </c>
      <c r="E29" s="15" t="s">
        <v>1075</v>
      </c>
      <c r="F29" s="15" t="s">
        <v>402</v>
      </c>
      <c r="G29" s="1">
        <v>7</v>
      </c>
      <c r="H29" s="1" t="s">
        <v>1190</v>
      </c>
      <c r="I29" s="1">
        <v>0</v>
      </c>
      <c r="K29" s="1">
        <v>0.3</v>
      </c>
      <c r="L29" s="1">
        <f t="shared" si="0"/>
        <v>4</v>
      </c>
      <c r="AB29" s="22" t="s">
        <v>437</v>
      </c>
      <c r="AC29" s="22" t="s">
        <v>1191</v>
      </c>
      <c r="AD29" s="1">
        <v>2</v>
      </c>
      <c r="AE29" s="1">
        <v>5</v>
      </c>
      <c r="AF29" s="1">
        <v>5</v>
      </c>
      <c r="AH29" s="1" t="s">
        <v>408</v>
      </c>
      <c r="AI29" s="1" t="s">
        <v>1192</v>
      </c>
      <c r="AJ29" s="1" t="s">
        <v>408</v>
      </c>
      <c r="AK29" s="1">
        <v>1</v>
      </c>
      <c r="AL29" s="1">
        <v>0</v>
      </c>
      <c r="AM29" s="1">
        <v>1</v>
      </c>
      <c r="AN29" s="1">
        <v>0</v>
      </c>
      <c r="AO29" s="1">
        <v>0</v>
      </c>
      <c r="AS29" s="1" t="s">
        <v>1193</v>
      </c>
      <c r="AT29" s="1">
        <v>23</v>
      </c>
      <c r="AU29" s="1">
        <v>150.13</v>
      </c>
    </row>
    <row r="30" spans="1:62">
      <c r="A30" s="1" t="s">
        <v>249</v>
      </c>
      <c r="B30" s="1" t="s">
        <v>891</v>
      </c>
      <c r="C30" s="1">
        <v>1</v>
      </c>
      <c r="E30" s="15" t="s">
        <v>1075</v>
      </c>
      <c r="F30" s="15" t="s">
        <v>414</v>
      </c>
      <c r="G30" s="1">
        <v>6</v>
      </c>
      <c r="H30" s="1" t="s">
        <v>1158</v>
      </c>
      <c r="I30" s="1">
        <v>0</v>
      </c>
      <c r="K30" s="1">
        <v>4</v>
      </c>
      <c r="L30" s="1">
        <f t="shared" si="0"/>
        <v>5</v>
      </c>
      <c r="AB30" s="22" t="s">
        <v>422</v>
      </c>
      <c r="AC30" s="22" t="s">
        <v>1061</v>
      </c>
      <c r="AD30" s="1">
        <v>2</v>
      </c>
      <c r="AE30" s="1">
        <v>1</v>
      </c>
      <c r="AF30" s="1">
        <v>1</v>
      </c>
      <c r="AH30" s="1" t="s">
        <v>421</v>
      </c>
      <c r="AI30" s="1" t="s">
        <v>1188</v>
      </c>
      <c r="AJ30" s="1" t="s">
        <v>421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S30" s="1" t="s">
        <v>1194</v>
      </c>
      <c r="AT30" s="1">
        <v>24</v>
      </c>
      <c r="AU30" s="1">
        <v>342.3</v>
      </c>
    </row>
    <row r="31" spans="1:62">
      <c r="A31" s="1" t="s">
        <v>527</v>
      </c>
      <c r="B31" s="1" t="s">
        <v>1007</v>
      </c>
      <c r="C31" s="1">
        <v>8</v>
      </c>
      <c r="E31" s="15" t="s">
        <v>1075</v>
      </c>
      <c r="F31" s="15">
        <v>579</v>
      </c>
      <c r="G31" s="1">
        <v>6</v>
      </c>
      <c r="H31" s="1" t="s">
        <v>1158</v>
      </c>
      <c r="I31" s="1">
        <v>0</v>
      </c>
      <c r="K31" s="1">
        <v>2.2000000000000002</v>
      </c>
      <c r="L31" s="1">
        <f t="shared" si="0"/>
        <v>5</v>
      </c>
      <c r="AB31" s="22" t="s">
        <v>430</v>
      </c>
      <c r="AC31" s="22" t="s">
        <v>1061</v>
      </c>
      <c r="AD31" s="1">
        <v>2</v>
      </c>
      <c r="AE31" s="1">
        <v>1</v>
      </c>
      <c r="AF31" s="1">
        <v>1</v>
      </c>
      <c r="AH31" s="1" t="s">
        <v>429</v>
      </c>
      <c r="AI31" s="1" t="s">
        <v>1195</v>
      </c>
      <c r="AJ31" s="1" t="s">
        <v>429</v>
      </c>
      <c r="AK31" s="1">
        <v>0</v>
      </c>
      <c r="AL31" s="1">
        <v>0</v>
      </c>
      <c r="AM31" s="1">
        <v>1</v>
      </c>
      <c r="AN31" s="1">
        <v>0</v>
      </c>
      <c r="AO31" s="1">
        <v>0</v>
      </c>
      <c r="AS31" t="s">
        <v>1196</v>
      </c>
      <c r="AU31" s="24">
        <v>282.47000000000003</v>
      </c>
    </row>
    <row r="32" spans="1:62">
      <c r="A32" s="1" t="s">
        <v>535</v>
      </c>
      <c r="B32" s="20" t="s">
        <v>858</v>
      </c>
      <c r="C32" s="1">
        <v>6</v>
      </c>
      <c r="E32" s="15" t="s">
        <v>1075</v>
      </c>
      <c r="F32" s="15">
        <v>212</v>
      </c>
      <c r="G32" s="1">
        <v>6</v>
      </c>
      <c r="H32" s="1" t="s">
        <v>1158</v>
      </c>
      <c r="I32" s="1">
        <v>0</v>
      </c>
      <c r="K32" s="1">
        <v>0.4</v>
      </c>
      <c r="L32" s="1">
        <f t="shared" si="0"/>
        <v>4</v>
      </c>
      <c r="AH32" s="1" t="s">
        <v>319</v>
      </c>
      <c r="AI32" s="1" t="s">
        <v>1197</v>
      </c>
      <c r="AJ32" s="1" t="s">
        <v>319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</row>
    <row r="33" spans="1:41">
      <c r="A33" s="1" t="s">
        <v>180</v>
      </c>
      <c r="B33" s="1" t="s">
        <v>891</v>
      </c>
      <c r="C33" s="1">
        <v>1</v>
      </c>
      <c r="E33" s="15" t="s">
        <v>1075</v>
      </c>
      <c r="F33" s="15">
        <v>674</v>
      </c>
      <c r="G33" s="1">
        <v>6</v>
      </c>
      <c r="H33" s="1" t="s">
        <v>1198</v>
      </c>
      <c r="I33" s="1">
        <v>0</v>
      </c>
      <c r="K33" s="1">
        <v>1.7</v>
      </c>
      <c r="L33" s="1">
        <f t="shared" si="0"/>
        <v>5</v>
      </c>
      <c r="AH33" s="1" t="s">
        <v>444</v>
      </c>
      <c r="AI33" s="1" t="s">
        <v>1199</v>
      </c>
      <c r="AJ33" s="1" t="s">
        <v>444</v>
      </c>
      <c r="AK33" s="1">
        <v>0</v>
      </c>
      <c r="AL33" s="1">
        <v>0</v>
      </c>
      <c r="AM33" s="1">
        <v>1</v>
      </c>
      <c r="AN33" s="1">
        <v>0</v>
      </c>
      <c r="AO33" s="1">
        <v>0</v>
      </c>
    </row>
    <row r="34" spans="1:41">
      <c r="A34" s="1" t="s">
        <v>546</v>
      </c>
      <c r="B34" s="20" t="s">
        <v>858</v>
      </c>
      <c r="C34" s="1">
        <v>6</v>
      </c>
      <c r="E34" s="15" t="s">
        <v>1075</v>
      </c>
      <c r="F34" s="15">
        <v>668</v>
      </c>
      <c r="G34" s="1">
        <v>6</v>
      </c>
      <c r="H34" s="1" t="s">
        <v>1198</v>
      </c>
      <c r="I34" s="1">
        <v>0</v>
      </c>
      <c r="K34" s="1">
        <v>1.1200000000000001</v>
      </c>
      <c r="L34" s="1">
        <f t="shared" si="0"/>
        <v>5</v>
      </c>
      <c r="AH34" s="1" t="s">
        <v>452</v>
      </c>
      <c r="AI34" s="1" t="s">
        <v>1200</v>
      </c>
      <c r="AJ34" s="1" t="s">
        <v>452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</row>
    <row r="35" spans="1:41">
      <c r="A35" s="1" t="s">
        <v>116</v>
      </c>
      <c r="B35" s="1" t="s">
        <v>906</v>
      </c>
      <c r="C35" s="1">
        <v>3</v>
      </c>
      <c r="E35" s="15" t="s">
        <v>1075</v>
      </c>
      <c r="F35" s="15" t="s">
        <v>457</v>
      </c>
      <c r="G35" s="1">
        <v>5</v>
      </c>
      <c r="H35" s="1" t="s">
        <v>1158</v>
      </c>
      <c r="I35" s="1">
        <v>0</v>
      </c>
      <c r="K35" s="1">
        <v>0.7</v>
      </c>
      <c r="L35" s="1">
        <f t="shared" si="0"/>
        <v>4</v>
      </c>
      <c r="AH35" s="1" t="s">
        <v>462</v>
      </c>
      <c r="AI35" s="1" t="s">
        <v>1201</v>
      </c>
      <c r="AJ35" s="1" t="s">
        <v>462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</row>
    <row r="36" spans="1:41">
      <c r="A36" s="1" t="s">
        <v>413</v>
      </c>
      <c r="B36" s="1" t="s">
        <v>906</v>
      </c>
      <c r="C36" s="1">
        <v>3</v>
      </c>
      <c r="E36" s="15" t="s">
        <v>1075</v>
      </c>
      <c r="F36" s="15" t="s">
        <v>466</v>
      </c>
      <c r="G36" s="1">
        <v>5</v>
      </c>
      <c r="H36" s="1" t="s">
        <v>1158</v>
      </c>
      <c r="I36" s="1">
        <v>0</v>
      </c>
      <c r="K36" s="1">
        <v>7.4999999999999997E-2</v>
      </c>
      <c r="L36" s="1">
        <f t="shared" si="0"/>
        <v>2</v>
      </c>
      <c r="AH36" s="1" t="s">
        <v>470</v>
      </c>
      <c r="AI36" s="1" t="s">
        <v>1202</v>
      </c>
      <c r="AJ36" s="1" t="s">
        <v>470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</row>
    <row r="37" spans="1:41">
      <c r="A37" s="1" t="s">
        <v>54</v>
      </c>
      <c r="B37" s="21" t="s">
        <v>948</v>
      </c>
      <c r="C37" s="1">
        <v>2</v>
      </c>
      <c r="E37" s="15" t="s">
        <v>1075</v>
      </c>
      <c r="F37" s="15" t="s">
        <v>475</v>
      </c>
      <c r="G37" s="1">
        <v>5</v>
      </c>
      <c r="H37" s="1" t="s">
        <v>1158</v>
      </c>
      <c r="I37" s="1">
        <v>0</v>
      </c>
      <c r="AH37" s="1" t="s">
        <v>333</v>
      </c>
      <c r="AI37" s="1" t="s">
        <v>1203</v>
      </c>
      <c r="AJ37" s="1" t="s">
        <v>333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</row>
    <row r="38" spans="1:41">
      <c r="A38" s="1" t="s">
        <v>248</v>
      </c>
      <c r="B38" s="1" t="s">
        <v>921</v>
      </c>
      <c r="C38" s="1">
        <v>4</v>
      </c>
      <c r="E38" s="15" t="s">
        <v>1075</v>
      </c>
      <c r="F38" s="15" t="s">
        <v>481</v>
      </c>
      <c r="G38" s="1">
        <v>5</v>
      </c>
      <c r="H38" s="1" t="s">
        <v>1158</v>
      </c>
      <c r="I38" s="1">
        <v>0</v>
      </c>
      <c r="AH38" s="1" t="s">
        <v>346</v>
      </c>
      <c r="AI38" s="1" t="s">
        <v>1203</v>
      </c>
      <c r="AJ38" s="1" t="s">
        <v>346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</row>
    <row r="39" spans="1:41">
      <c r="A39" s="1" t="s">
        <v>113</v>
      </c>
      <c r="B39" s="1" t="s">
        <v>921</v>
      </c>
      <c r="C39" s="1">
        <v>4</v>
      </c>
      <c r="E39" s="15" t="s">
        <v>1075</v>
      </c>
      <c r="F39" s="15" t="s">
        <v>489</v>
      </c>
      <c r="G39" s="1">
        <v>5</v>
      </c>
      <c r="H39" s="1" t="s">
        <v>1158</v>
      </c>
      <c r="I39" s="1">
        <v>0</v>
      </c>
      <c r="AH39" s="1" t="s">
        <v>494</v>
      </c>
      <c r="AI39" s="1" t="s">
        <v>1204</v>
      </c>
      <c r="AJ39" s="1" t="s">
        <v>494</v>
      </c>
      <c r="AK39" s="1">
        <v>1</v>
      </c>
      <c r="AL39" s="1">
        <v>1</v>
      </c>
      <c r="AM39" s="1">
        <v>1</v>
      </c>
      <c r="AN39" s="1">
        <v>1</v>
      </c>
      <c r="AO39" s="1">
        <v>0</v>
      </c>
    </row>
    <row r="40" spans="1:41">
      <c r="A40" s="1" t="s">
        <v>223</v>
      </c>
      <c r="B40" s="1" t="s">
        <v>891</v>
      </c>
      <c r="C40" s="1">
        <v>1</v>
      </c>
      <c r="E40" s="15" t="s">
        <v>1075</v>
      </c>
      <c r="F40" s="15" t="s">
        <v>499</v>
      </c>
      <c r="G40" s="1">
        <v>4</v>
      </c>
      <c r="H40" s="1" t="s">
        <v>1158</v>
      </c>
      <c r="I40" s="1">
        <v>0</v>
      </c>
      <c r="AH40" s="1" t="s">
        <v>503</v>
      </c>
      <c r="AI40" s="1" t="s">
        <v>1205</v>
      </c>
      <c r="AJ40" s="1" t="s">
        <v>503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</row>
    <row r="41" spans="1:41">
      <c r="A41" s="1" t="s">
        <v>239</v>
      </c>
      <c r="B41" s="1" t="s">
        <v>1180</v>
      </c>
      <c r="C41" s="1">
        <v>7</v>
      </c>
      <c r="E41" s="15" t="s">
        <v>1075</v>
      </c>
      <c r="F41" s="15" t="s">
        <v>508</v>
      </c>
      <c r="G41" s="1">
        <v>4</v>
      </c>
      <c r="H41" s="1" t="s">
        <v>1158</v>
      </c>
      <c r="I41" s="1">
        <v>0</v>
      </c>
      <c r="AH41" s="1" t="s">
        <v>282</v>
      </c>
      <c r="AI41" s="1" t="s">
        <v>1206</v>
      </c>
      <c r="AJ41" s="1" t="s">
        <v>282</v>
      </c>
      <c r="AK41" s="1">
        <v>0</v>
      </c>
      <c r="AL41" s="1">
        <v>0</v>
      </c>
      <c r="AM41" s="1">
        <v>1</v>
      </c>
      <c r="AN41" s="1">
        <v>1</v>
      </c>
      <c r="AO41" s="1">
        <v>0</v>
      </c>
    </row>
    <row r="42" spans="1:41">
      <c r="A42" s="1" t="s">
        <v>465</v>
      </c>
      <c r="B42" s="20" t="s">
        <v>858</v>
      </c>
      <c r="C42" s="1">
        <v>6</v>
      </c>
      <c r="E42" s="15" t="s">
        <v>1075</v>
      </c>
      <c r="F42" s="15">
        <v>704</v>
      </c>
      <c r="G42" s="1">
        <v>4</v>
      </c>
      <c r="H42" s="1" t="s">
        <v>1158</v>
      </c>
      <c r="I42" s="1">
        <v>0</v>
      </c>
      <c r="AH42" s="1" t="s">
        <v>365</v>
      </c>
      <c r="AI42" s="1" t="s">
        <v>1207</v>
      </c>
      <c r="AJ42" s="1" t="s">
        <v>365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</row>
    <row r="43" spans="1:41">
      <c r="A43" s="21" t="s">
        <v>383</v>
      </c>
      <c r="B43" s="21" t="s">
        <v>891</v>
      </c>
      <c r="C43" s="1">
        <v>1</v>
      </c>
      <c r="E43" s="15" t="s">
        <v>1075</v>
      </c>
      <c r="F43" s="15">
        <v>57</v>
      </c>
      <c r="G43" s="1">
        <v>4</v>
      </c>
      <c r="H43" s="1" t="s">
        <v>1158</v>
      </c>
      <c r="I43" s="1">
        <v>0</v>
      </c>
      <c r="AH43" s="1" t="s">
        <v>378</v>
      </c>
      <c r="AI43" s="1" t="s">
        <v>1208</v>
      </c>
      <c r="AJ43" s="1" t="s">
        <v>378</v>
      </c>
      <c r="AK43" s="1">
        <v>1</v>
      </c>
      <c r="AL43" s="1">
        <v>1</v>
      </c>
      <c r="AM43" s="1">
        <v>1</v>
      </c>
      <c r="AN43" s="1">
        <v>1</v>
      </c>
      <c r="AO43" s="1">
        <v>0</v>
      </c>
    </row>
    <row r="44" spans="1:41">
      <c r="A44" s="1" t="s">
        <v>352</v>
      </c>
      <c r="B44" s="1" t="s">
        <v>1175</v>
      </c>
      <c r="C44" s="1">
        <v>5</v>
      </c>
      <c r="E44" s="15" t="s">
        <v>1075</v>
      </c>
      <c r="F44" s="15" t="s">
        <v>523</v>
      </c>
      <c r="G44" s="1">
        <v>4</v>
      </c>
      <c r="H44" s="1" t="s">
        <v>1209</v>
      </c>
      <c r="I44" s="1">
        <v>6</v>
      </c>
      <c r="AH44" s="1" t="s">
        <v>387</v>
      </c>
      <c r="AI44" s="1" t="s">
        <v>1210</v>
      </c>
      <c r="AJ44" s="1" t="s">
        <v>387</v>
      </c>
      <c r="AK44" s="1">
        <v>0</v>
      </c>
      <c r="AL44" s="1">
        <v>0</v>
      </c>
      <c r="AM44" s="1">
        <v>0</v>
      </c>
      <c r="AN44" s="1">
        <v>0</v>
      </c>
      <c r="AO44" s="1">
        <v>1</v>
      </c>
    </row>
    <row r="45" spans="1:41">
      <c r="A45" s="1" t="s">
        <v>543</v>
      </c>
      <c r="B45" s="1" t="s">
        <v>906</v>
      </c>
      <c r="C45" s="1">
        <v>3</v>
      </c>
      <c r="E45" s="15" t="s">
        <v>1075</v>
      </c>
      <c r="F45" s="15">
        <v>695</v>
      </c>
      <c r="G45" s="1">
        <v>4</v>
      </c>
      <c r="H45" s="1" t="s">
        <v>1158</v>
      </c>
      <c r="I45" s="1">
        <v>0</v>
      </c>
      <c r="AH45" s="1" t="s">
        <v>397</v>
      </c>
      <c r="AI45" s="1" t="s">
        <v>1211</v>
      </c>
      <c r="AJ45" s="1" t="s">
        <v>397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</row>
    <row r="46" spans="1:41">
      <c r="A46" s="1" t="s">
        <v>538</v>
      </c>
      <c r="B46" s="20" t="s">
        <v>858</v>
      </c>
      <c r="C46" s="1">
        <v>6</v>
      </c>
      <c r="E46" s="15" t="s">
        <v>1075</v>
      </c>
      <c r="F46" s="15">
        <v>47</v>
      </c>
      <c r="G46" s="1">
        <v>4</v>
      </c>
      <c r="H46" s="1" t="s">
        <v>1158</v>
      </c>
      <c r="I46" s="1">
        <v>0</v>
      </c>
      <c r="AH46" s="1" t="s">
        <v>407</v>
      </c>
      <c r="AI46" s="1" t="s">
        <v>1207</v>
      </c>
      <c r="AJ46" s="1" t="s">
        <v>407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</row>
    <row r="47" spans="1:41">
      <c r="A47" s="1" t="s">
        <v>498</v>
      </c>
      <c r="B47" s="20" t="s">
        <v>858</v>
      </c>
      <c r="C47" s="1">
        <v>6</v>
      </c>
      <c r="E47" s="15" t="s">
        <v>1075</v>
      </c>
      <c r="F47" s="15" t="s">
        <v>531</v>
      </c>
      <c r="G47" s="1">
        <v>4</v>
      </c>
      <c r="H47" s="1" t="s">
        <v>1198</v>
      </c>
      <c r="I47" s="1">
        <v>0</v>
      </c>
      <c r="AH47" s="1" t="s">
        <v>420</v>
      </c>
      <c r="AI47" s="1" t="s">
        <v>1212</v>
      </c>
      <c r="AJ47" s="1" t="s">
        <v>420</v>
      </c>
      <c r="AK47" s="1">
        <v>0</v>
      </c>
      <c r="AL47" s="1">
        <v>0</v>
      </c>
      <c r="AM47" s="1">
        <v>1</v>
      </c>
      <c r="AN47" s="1">
        <v>1</v>
      </c>
      <c r="AO47" s="1">
        <v>1</v>
      </c>
    </row>
    <row r="48" spans="1:41">
      <c r="A48" s="1" t="s">
        <v>557</v>
      </c>
      <c r="B48" s="21" t="s">
        <v>948</v>
      </c>
      <c r="C48" s="1">
        <v>2</v>
      </c>
      <c r="E48" s="15" t="s">
        <v>252</v>
      </c>
      <c r="F48" s="15" t="s">
        <v>539</v>
      </c>
      <c r="G48" s="1">
        <v>2</v>
      </c>
      <c r="H48" s="1" t="s">
        <v>1213</v>
      </c>
      <c r="I48" s="1">
        <v>1</v>
      </c>
      <c r="AH48" s="1" t="s">
        <v>542</v>
      </c>
      <c r="AI48" s="1" t="s">
        <v>1214</v>
      </c>
      <c r="AJ48" s="1" t="s">
        <v>542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</row>
    <row r="49" spans="1:44">
      <c r="A49" s="1" t="s">
        <v>456</v>
      </c>
      <c r="B49" s="1" t="s">
        <v>921</v>
      </c>
      <c r="C49" s="1">
        <v>4</v>
      </c>
      <c r="E49" s="15" t="s">
        <v>1075</v>
      </c>
      <c r="F49" s="15">
        <v>387</v>
      </c>
      <c r="G49" s="1">
        <v>2</v>
      </c>
      <c r="H49" s="1" t="s">
        <v>1158</v>
      </c>
      <c r="I49" s="1">
        <v>0</v>
      </c>
      <c r="AH49" s="1" t="s">
        <v>428</v>
      </c>
      <c r="AI49" s="1" t="s">
        <v>1215</v>
      </c>
      <c r="AJ49" s="1" t="s">
        <v>428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</row>
    <row r="50" spans="1:44">
      <c r="A50" s="1" t="s">
        <v>313</v>
      </c>
      <c r="B50" s="1" t="s">
        <v>921</v>
      </c>
      <c r="C50" s="1">
        <v>4</v>
      </c>
      <c r="E50" s="15" t="s">
        <v>1075</v>
      </c>
      <c r="F50" s="15">
        <v>68</v>
      </c>
      <c r="G50" s="1">
        <v>2</v>
      </c>
      <c r="H50" s="1" t="s">
        <v>1158</v>
      </c>
      <c r="I50" s="1">
        <v>0</v>
      </c>
      <c r="AH50" s="1" t="s">
        <v>547</v>
      </c>
      <c r="AI50" s="1" t="s">
        <v>1216</v>
      </c>
      <c r="AJ50" s="1" t="s">
        <v>547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</row>
    <row r="51" spans="1:44">
      <c r="A51" s="1" t="s">
        <v>143</v>
      </c>
      <c r="B51" s="1" t="s">
        <v>891</v>
      </c>
      <c r="C51" s="1">
        <v>1</v>
      </c>
      <c r="E51" s="15" t="s">
        <v>1075</v>
      </c>
      <c r="F51" s="15">
        <v>591</v>
      </c>
      <c r="G51" s="1">
        <v>2</v>
      </c>
      <c r="H51" s="1" t="s">
        <v>1158</v>
      </c>
      <c r="I51" s="1">
        <v>0</v>
      </c>
      <c r="AH51" s="1" t="s">
        <v>551</v>
      </c>
      <c r="AI51" s="1" t="s">
        <v>1217</v>
      </c>
      <c r="AJ51" s="1" t="s">
        <v>551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</row>
    <row r="52" spans="1:44">
      <c r="A52" s="1" t="s">
        <v>564</v>
      </c>
      <c r="B52" s="1" t="s">
        <v>1175</v>
      </c>
      <c r="C52" s="1">
        <v>5</v>
      </c>
      <c r="E52" s="15" t="s">
        <v>1075</v>
      </c>
      <c r="F52" s="15">
        <v>607</v>
      </c>
      <c r="G52" s="1">
        <v>2</v>
      </c>
      <c r="H52" s="1" t="s">
        <v>1158</v>
      </c>
      <c r="I52" s="1">
        <v>0</v>
      </c>
      <c r="AH52" s="1" t="s">
        <v>436</v>
      </c>
      <c r="AI52" s="1" t="s">
        <v>1218</v>
      </c>
      <c r="AJ52" s="1" t="s">
        <v>436</v>
      </c>
      <c r="AK52" s="1">
        <v>1</v>
      </c>
      <c r="AL52" s="1">
        <v>1</v>
      </c>
      <c r="AM52" s="1">
        <v>1</v>
      </c>
      <c r="AN52" s="1">
        <v>1</v>
      </c>
      <c r="AO52" s="1">
        <v>1</v>
      </c>
    </row>
    <row r="53" spans="1:44">
      <c r="A53" s="21" t="s">
        <v>474</v>
      </c>
      <c r="B53" s="21" t="s">
        <v>1175</v>
      </c>
      <c r="C53" s="1">
        <v>5</v>
      </c>
      <c r="E53" s="15" t="s">
        <v>1075</v>
      </c>
      <c r="F53" s="15">
        <v>69</v>
      </c>
      <c r="G53" s="1">
        <v>2</v>
      </c>
      <c r="H53" s="1" t="s">
        <v>1158</v>
      </c>
      <c r="I53" s="1">
        <v>0</v>
      </c>
      <c r="AH53" s="1" t="s">
        <v>443</v>
      </c>
      <c r="AI53" s="1" t="s">
        <v>1219</v>
      </c>
      <c r="AJ53" s="1" t="s">
        <v>443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</row>
    <row r="54" spans="1:44">
      <c r="A54" s="1" t="s">
        <v>276</v>
      </c>
      <c r="B54" s="1" t="s">
        <v>921</v>
      </c>
      <c r="C54" s="1">
        <v>4</v>
      </c>
      <c r="E54" s="15" t="s">
        <v>1075</v>
      </c>
      <c r="F54" s="15">
        <v>646</v>
      </c>
      <c r="G54" s="1">
        <v>2</v>
      </c>
      <c r="H54" s="1" t="s">
        <v>1158</v>
      </c>
      <c r="I54" s="1">
        <v>0</v>
      </c>
      <c r="AH54" s="1" t="s">
        <v>451</v>
      </c>
      <c r="AI54" s="1" t="s">
        <v>1220</v>
      </c>
      <c r="AJ54" s="1" t="s">
        <v>451</v>
      </c>
      <c r="AK54" s="1">
        <v>1</v>
      </c>
      <c r="AL54" s="1">
        <v>1</v>
      </c>
      <c r="AM54" s="1">
        <v>1</v>
      </c>
      <c r="AN54" s="1">
        <v>1</v>
      </c>
      <c r="AO54" s="1">
        <v>0</v>
      </c>
      <c r="AR54" s="124"/>
    </row>
    <row r="55" spans="1:44">
      <c r="A55" s="1" t="s">
        <v>101</v>
      </c>
      <c r="B55" s="1" t="s">
        <v>891</v>
      </c>
      <c r="C55" s="1">
        <v>1</v>
      </c>
      <c r="E55" s="15" t="s">
        <v>1075</v>
      </c>
      <c r="F55" s="15">
        <v>645</v>
      </c>
      <c r="G55" s="1">
        <v>2</v>
      </c>
      <c r="H55" s="1" t="s">
        <v>1158</v>
      </c>
      <c r="I55" s="1">
        <v>0</v>
      </c>
      <c r="AH55" s="1" t="s">
        <v>461</v>
      </c>
      <c r="AI55" s="1" t="s">
        <v>1221</v>
      </c>
      <c r="AJ55" s="1" t="s">
        <v>461</v>
      </c>
      <c r="AK55" s="1">
        <v>1</v>
      </c>
      <c r="AL55" s="1">
        <v>1</v>
      </c>
      <c r="AM55" s="1">
        <v>1</v>
      </c>
      <c r="AN55" s="1">
        <v>0</v>
      </c>
      <c r="AO55" s="1">
        <v>1</v>
      </c>
      <c r="AR55" s="124"/>
    </row>
    <row r="56" spans="1:44">
      <c r="A56" s="1" t="s">
        <v>530</v>
      </c>
      <c r="B56" s="1" t="s">
        <v>1175</v>
      </c>
      <c r="C56" s="1">
        <v>5</v>
      </c>
      <c r="E56" s="15" t="s">
        <v>1075</v>
      </c>
      <c r="F56" s="15">
        <v>571</v>
      </c>
      <c r="G56" s="1">
        <v>2</v>
      </c>
      <c r="H56" s="1" t="s">
        <v>1158</v>
      </c>
      <c r="I56" s="1">
        <v>0</v>
      </c>
      <c r="AH56" s="1" t="s">
        <v>121</v>
      </c>
      <c r="AI56" s="1" t="s">
        <v>1222</v>
      </c>
      <c r="AJ56" s="1" t="s">
        <v>121</v>
      </c>
      <c r="AK56" s="1">
        <v>1</v>
      </c>
      <c r="AL56" s="1">
        <v>0</v>
      </c>
      <c r="AM56" s="1">
        <v>1</v>
      </c>
      <c r="AN56" s="1">
        <v>1</v>
      </c>
      <c r="AO56" s="1">
        <v>0</v>
      </c>
    </row>
    <row r="57" spans="1:44">
      <c r="A57" s="1" t="s">
        <v>131</v>
      </c>
      <c r="B57" s="1" t="s">
        <v>1223</v>
      </c>
      <c r="C57" s="1">
        <v>9</v>
      </c>
      <c r="E57" s="15" t="s">
        <v>1075</v>
      </c>
      <c r="F57" s="15">
        <v>655</v>
      </c>
      <c r="G57" s="1">
        <v>2</v>
      </c>
      <c r="H57" s="1" t="s">
        <v>1158</v>
      </c>
      <c r="I57" s="1">
        <v>0</v>
      </c>
      <c r="AH57" s="1" t="s">
        <v>163</v>
      </c>
      <c r="AI57" s="1" t="s">
        <v>1224</v>
      </c>
      <c r="AJ57" s="1" t="s">
        <v>163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</row>
    <row r="58" spans="1:44">
      <c r="A58" s="21" t="s">
        <v>486</v>
      </c>
      <c r="B58" s="21" t="s">
        <v>906</v>
      </c>
      <c r="C58" s="1">
        <v>3</v>
      </c>
      <c r="E58" s="15" t="s">
        <v>1075</v>
      </c>
      <c r="F58" s="15">
        <v>702</v>
      </c>
      <c r="G58" s="1">
        <v>2</v>
      </c>
      <c r="H58" s="1" t="s">
        <v>1158</v>
      </c>
      <c r="I58" s="1">
        <v>0</v>
      </c>
      <c r="AH58" s="1" t="s">
        <v>484</v>
      </c>
      <c r="AI58" s="1" t="s">
        <v>1225</v>
      </c>
      <c r="AJ58" s="1" t="s">
        <v>484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</row>
    <row r="59" spans="1:44">
      <c r="E59" s="15" t="s">
        <v>1075</v>
      </c>
      <c r="F59" s="15">
        <v>710</v>
      </c>
      <c r="G59" s="1">
        <v>2</v>
      </c>
      <c r="H59" s="1" t="s">
        <v>1158</v>
      </c>
      <c r="I59" s="1">
        <v>0</v>
      </c>
      <c r="AH59" s="1" t="s">
        <v>493</v>
      </c>
      <c r="AI59" s="1" t="s">
        <v>1210</v>
      </c>
      <c r="AJ59" s="1" t="s">
        <v>493</v>
      </c>
      <c r="AK59" s="1">
        <v>0</v>
      </c>
      <c r="AL59" s="1">
        <v>0</v>
      </c>
      <c r="AM59" s="1">
        <v>0</v>
      </c>
      <c r="AN59" s="1">
        <v>0</v>
      </c>
      <c r="AO59" s="1">
        <v>1</v>
      </c>
    </row>
    <row r="60" spans="1:44">
      <c r="E60" s="15" t="s">
        <v>1075</v>
      </c>
      <c r="F60" s="15">
        <v>581</v>
      </c>
      <c r="G60" s="1">
        <v>2</v>
      </c>
      <c r="H60" s="1" t="s">
        <v>1158</v>
      </c>
      <c r="I60" s="1">
        <v>0</v>
      </c>
      <c r="AH60" s="1" t="s">
        <v>502</v>
      </c>
      <c r="AI60" s="1" t="s">
        <v>1226</v>
      </c>
      <c r="AJ60" s="1" t="s">
        <v>502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</row>
    <row r="61" spans="1:44">
      <c r="E61" s="15" t="s">
        <v>1075</v>
      </c>
      <c r="F61" s="15">
        <v>585</v>
      </c>
      <c r="G61" s="1">
        <v>2</v>
      </c>
      <c r="H61" s="1" t="s">
        <v>1158</v>
      </c>
      <c r="I61" s="1">
        <v>0</v>
      </c>
      <c r="AH61" s="1" t="s">
        <v>577</v>
      </c>
      <c r="AI61" s="1" t="s">
        <v>1227</v>
      </c>
      <c r="AJ61" s="1" t="s">
        <v>577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</row>
    <row r="62" spans="1:44">
      <c r="E62" s="15" t="s">
        <v>1075</v>
      </c>
      <c r="F62" s="15" t="s">
        <v>544</v>
      </c>
      <c r="G62" s="1">
        <v>2</v>
      </c>
      <c r="H62" s="1" t="s">
        <v>1198</v>
      </c>
      <c r="I62" s="1">
        <v>0</v>
      </c>
      <c r="AH62" s="1" t="s">
        <v>476</v>
      </c>
      <c r="AI62" s="1" t="s">
        <v>1228</v>
      </c>
      <c r="AJ62" s="1" t="s">
        <v>476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</row>
    <row r="63" spans="1:44">
      <c r="E63" s="15" t="s">
        <v>1075</v>
      </c>
      <c r="F63" s="15" t="s">
        <v>548</v>
      </c>
      <c r="G63" s="1">
        <v>2</v>
      </c>
      <c r="H63" s="1" t="s">
        <v>1198</v>
      </c>
      <c r="I63" s="1">
        <v>0</v>
      </c>
      <c r="AH63" s="1" t="s">
        <v>580</v>
      </c>
      <c r="AI63" s="1" t="s">
        <v>1229</v>
      </c>
      <c r="AJ63" s="1" t="s">
        <v>580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</row>
    <row r="64" spans="1:44">
      <c r="E64" s="15" t="s">
        <v>1075</v>
      </c>
      <c r="F64" s="15" t="s">
        <v>571</v>
      </c>
      <c r="G64" s="1">
        <v>2</v>
      </c>
      <c r="H64" s="1" t="s">
        <v>1198</v>
      </c>
      <c r="I64" s="1">
        <v>0</v>
      </c>
      <c r="AH64" s="1" t="s">
        <v>583</v>
      </c>
      <c r="AI64" s="1" t="s">
        <v>1230</v>
      </c>
      <c r="AJ64" s="1" t="s">
        <v>583</v>
      </c>
      <c r="AK64" s="1">
        <v>1</v>
      </c>
      <c r="AL64" s="1">
        <v>1</v>
      </c>
      <c r="AM64" s="1">
        <v>1</v>
      </c>
      <c r="AN64" s="1">
        <v>1</v>
      </c>
      <c r="AO64" s="1">
        <v>0</v>
      </c>
    </row>
    <row r="65" spans="5:41">
      <c r="E65" s="15" t="s">
        <v>1075</v>
      </c>
      <c r="F65" s="15" t="s">
        <v>584</v>
      </c>
      <c r="G65" s="1">
        <v>1</v>
      </c>
      <c r="H65" s="1" t="s">
        <v>1158</v>
      </c>
      <c r="I65" s="1">
        <v>0</v>
      </c>
      <c r="AH65" s="1" t="s">
        <v>586</v>
      </c>
      <c r="AI65" s="1" t="s">
        <v>1231</v>
      </c>
      <c r="AJ65" s="1" t="s">
        <v>586</v>
      </c>
      <c r="AK65" s="1">
        <v>1</v>
      </c>
      <c r="AL65" s="1">
        <v>1</v>
      </c>
      <c r="AM65" s="1">
        <v>1</v>
      </c>
      <c r="AN65" s="1">
        <v>1</v>
      </c>
      <c r="AO65" s="1">
        <v>0</v>
      </c>
    </row>
    <row r="66" spans="5:41">
      <c r="E66" s="15" t="s">
        <v>1075</v>
      </c>
      <c r="F66" s="15" t="s">
        <v>587</v>
      </c>
      <c r="G66" s="1">
        <v>1</v>
      </c>
      <c r="H66" s="1" t="s">
        <v>1158</v>
      </c>
      <c r="I66" s="1">
        <v>0</v>
      </c>
      <c r="AH66" s="1" t="s">
        <v>590</v>
      </c>
      <c r="AI66" s="1" t="s">
        <v>1232</v>
      </c>
      <c r="AJ66" s="1" t="s">
        <v>590</v>
      </c>
      <c r="AK66" s="1">
        <v>0</v>
      </c>
      <c r="AL66" s="1">
        <v>1</v>
      </c>
      <c r="AM66" s="1">
        <v>0</v>
      </c>
      <c r="AN66" s="1">
        <v>1</v>
      </c>
      <c r="AO66" s="1">
        <v>0</v>
      </c>
    </row>
    <row r="67" spans="5:41">
      <c r="E67" s="15" t="s">
        <v>1075</v>
      </c>
      <c r="F67" s="15" t="s">
        <v>591</v>
      </c>
      <c r="G67" s="1">
        <v>1</v>
      </c>
      <c r="H67" s="1" t="s">
        <v>1158</v>
      </c>
      <c r="I67" s="1">
        <v>0</v>
      </c>
      <c r="AH67" s="1" t="s">
        <v>594</v>
      </c>
      <c r="AI67" s="1" t="s">
        <v>1233</v>
      </c>
      <c r="AJ67" s="1" t="s">
        <v>594</v>
      </c>
      <c r="AK67" s="1">
        <v>0</v>
      </c>
      <c r="AL67" s="1">
        <v>0</v>
      </c>
      <c r="AM67" s="1">
        <v>0</v>
      </c>
      <c r="AN67" s="1">
        <v>1</v>
      </c>
      <c r="AO67" s="1">
        <v>0</v>
      </c>
    </row>
    <row r="68" spans="5:41">
      <c r="E68" s="15" t="s">
        <v>1075</v>
      </c>
      <c r="F68" s="15" t="s">
        <v>595</v>
      </c>
      <c r="G68" s="1">
        <v>1</v>
      </c>
      <c r="H68" s="1" t="s">
        <v>1158</v>
      </c>
      <c r="I68" s="1">
        <v>0</v>
      </c>
      <c r="AH68" s="1" t="s">
        <v>598</v>
      </c>
      <c r="AI68" s="1" t="s">
        <v>1234</v>
      </c>
      <c r="AJ68" s="1" t="s">
        <v>598</v>
      </c>
      <c r="AK68" s="1">
        <v>1</v>
      </c>
      <c r="AL68" s="1">
        <v>1</v>
      </c>
      <c r="AM68" s="1">
        <v>1</v>
      </c>
      <c r="AN68" s="1">
        <v>1</v>
      </c>
      <c r="AO68" s="1">
        <v>0</v>
      </c>
    </row>
    <row r="69" spans="5:41">
      <c r="E69" s="15" t="s">
        <v>1075</v>
      </c>
      <c r="F69" s="15" t="s">
        <v>599</v>
      </c>
      <c r="G69" s="1">
        <v>1</v>
      </c>
      <c r="H69" s="1" t="s">
        <v>1158</v>
      </c>
      <c r="I69" s="1">
        <v>0</v>
      </c>
      <c r="AH69" s="1" t="s">
        <v>602</v>
      </c>
      <c r="AI69" s="1" t="s">
        <v>1090</v>
      </c>
      <c r="AJ69" s="1" t="s">
        <v>602</v>
      </c>
      <c r="AK69" s="1">
        <v>1</v>
      </c>
      <c r="AL69" s="1">
        <v>1</v>
      </c>
      <c r="AM69" s="1">
        <v>0</v>
      </c>
      <c r="AN69" s="1">
        <v>1</v>
      </c>
      <c r="AO69" s="1">
        <v>1</v>
      </c>
    </row>
    <row r="70" spans="5:41">
      <c r="E70" s="15" t="s">
        <v>1075</v>
      </c>
      <c r="F70" s="15" t="s">
        <v>603</v>
      </c>
      <c r="G70" s="1">
        <v>1</v>
      </c>
      <c r="H70" s="1" t="s">
        <v>1158</v>
      </c>
      <c r="I70" s="1">
        <v>0</v>
      </c>
      <c r="AH70" s="1" t="s">
        <v>468</v>
      </c>
      <c r="AI70" s="1" t="s">
        <v>1235</v>
      </c>
      <c r="AJ70" s="1" t="s">
        <v>468</v>
      </c>
      <c r="AK70" s="1">
        <v>1</v>
      </c>
      <c r="AL70" s="1">
        <v>1</v>
      </c>
      <c r="AM70" s="1">
        <v>1</v>
      </c>
      <c r="AN70" s="1">
        <v>1</v>
      </c>
      <c r="AO70" s="1">
        <v>0</v>
      </c>
    </row>
    <row r="71" spans="5:41">
      <c r="E71" s="15" t="s">
        <v>1075</v>
      </c>
      <c r="F71" s="15" t="s">
        <v>606</v>
      </c>
      <c r="G71" s="1">
        <v>1</v>
      </c>
      <c r="H71" s="1" t="s">
        <v>1158</v>
      </c>
      <c r="I71" s="1">
        <v>0</v>
      </c>
      <c r="AH71" s="1" t="s">
        <v>459</v>
      </c>
      <c r="AI71" s="1" t="s">
        <v>1236</v>
      </c>
      <c r="AJ71" s="1" t="s">
        <v>459</v>
      </c>
      <c r="AK71" s="1">
        <v>1</v>
      </c>
      <c r="AL71" s="1">
        <v>1</v>
      </c>
      <c r="AM71" s="1">
        <v>1</v>
      </c>
      <c r="AN71" s="1">
        <v>1</v>
      </c>
      <c r="AO71" s="1">
        <v>0</v>
      </c>
    </row>
    <row r="72" spans="5:41">
      <c r="E72" s="15" t="s">
        <v>1075</v>
      </c>
      <c r="F72" s="15" t="s">
        <v>610</v>
      </c>
      <c r="G72" s="1">
        <v>1</v>
      </c>
      <c r="H72" s="1" t="s">
        <v>1158</v>
      </c>
      <c r="I72" s="1">
        <v>0</v>
      </c>
      <c r="AH72" s="1" t="s">
        <v>613</v>
      </c>
      <c r="AI72" s="1" t="s">
        <v>1237</v>
      </c>
      <c r="AJ72" s="1" t="s">
        <v>613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</row>
    <row r="73" spans="5:41">
      <c r="E73" s="15" t="s">
        <v>1075</v>
      </c>
      <c r="F73" s="15" t="s">
        <v>614</v>
      </c>
      <c r="G73" s="1">
        <v>1</v>
      </c>
      <c r="H73" s="1" t="s">
        <v>1158</v>
      </c>
      <c r="I73" s="1">
        <v>0</v>
      </c>
      <c r="AH73" s="1" t="s">
        <v>618</v>
      </c>
      <c r="AI73" s="1" t="s">
        <v>1238</v>
      </c>
      <c r="AJ73" s="1" t="s">
        <v>618</v>
      </c>
      <c r="AK73" s="1">
        <v>0</v>
      </c>
      <c r="AL73" s="1">
        <v>0</v>
      </c>
      <c r="AM73" s="1">
        <v>1</v>
      </c>
      <c r="AN73" s="1">
        <v>1</v>
      </c>
      <c r="AO73" s="1">
        <v>0</v>
      </c>
    </row>
    <row r="74" spans="5:41">
      <c r="E74" s="15" t="s">
        <v>1075</v>
      </c>
      <c r="F74" s="15" t="s">
        <v>619</v>
      </c>
      <c r="G74" s="1">
        <v>1</v>
      </c>
      <c r="H74" s="1" t="s">
        <v>1158</v>
      </c>
      <c r="I74" s="1">
        <v>0</v>
      </c>
      <c r="AH74" s="1" t="s">
        <v>377</v>
      </c>
      <c r="AI74" s="1" t="s">
        <v>1239</v>
      </c>
      <c r="AJ74" s="1" t="s">
        <v>377</v>
      </c>
      <c r="AK74" s="1">
        <v>1</v>
      </c>
      <c r="AL74" s="1">
        <v>1</v>
      </c>
      <c r="AM74" s="1">
        <v>1</v>
      </c>
      <c r="AN74" s="1">
        <v>1</v>
      </c>
      <c r="AO74" s="1">
        <v>1</v>
      </c>
    </row>
    <row r="75" spans="5:41">
      <c r="E75" s="15" t="s">
        <v>1075</v>
      </c>
      <c r="F75" s="15" t="s">
        <v>621</v>
      </c>
      <c r="G75" s="1">
        <v>1</v>
      </c>
      <c r="H75" s="1" t="s">
        <v>1158</v>
      </c>
      <c r="I75" s="1">
        <v>0</v>
      </c>
      <c r="AH75" s="1" t="s">
        <v>492</v>
      </c>
      <c r="AI75" s="1" t="s">
        <v>995</v>
      </c>
      <c r="AJ75" s="1" t="s">
        <v>492</v>
      </c>
      <c r="AK75" s="1">
        <v>1</v>
      </c>
      <c r="AL75" s="1">
        <v>1</v>
      </c>
      <c r="AM75" s="1">
        <v>1</v>
      </c>
      <c r="AN75" s="1">
        <v>1</v>
      </c>
      <c r="AO75" s="1">
        <v>1</v>
      </c>
    </row>
    <row r="76" spans="5:41">
      <c r="E76" s="15" t="s">
        <v>1075</v>
      </c>
      <c r="F76" s="15" t="s">
        <v>623</v>
      </c>
      <c r="G76" s="1">
        <v>1</v>
      </c>
      <c r="H76" s="1" t="s">
        <v>1158</v>
      </c>
      <c r="I76" s="1">
        <v>0</v>
      </c>
      <c r="AH76" s="1" t="s">
        <v>124</v>
      </c>
      <c r="AI76" s="1" t="s">
        <v>1240</v>
      </c>
      <c r="AJ76" s="1" t="s">
        <v>124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</row>
    <row r="77" spans="5:41">
      <c r="E77" s="15" t="s">
        <v>1075</v>
      </c>
      <c r="F77" s="15" t="s">
        <v>625</v>
      </c>
      <c r="G77" s="1">
        <v>1</v>
      </c>
      <c r="H77" s="1" t="s">
        <v>1158</v>
      </c>
      <c r="I77" s="1">
        <v>0</v>
      </c>
      <c r="AH77" s="1" t="s">
        <v>460</v>
      </c>
      <c r="AI77" s="1" t="s">
        <v>1241</v>
      </c>
      <c r="AJ77" s="1" t="s">
        <v>460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</row>
    <row r="78" spans="5:41">
      <c r="E78" s="15" t="s">
        <v>1075</v>
      </c>
      <c r="F78" s="15" t="s">
        <v>627</v>
      </c>
      <c r="G78" s="1">
        <v>1</v>
      </c>
      <c r="H78" s="1" t="s">
        <v>1158</v>
      </c>
      <c r="I78" s="1">
        <v>0</v>
      </c>
      <c r="AH78" s="1" t="s">
        <v>256</v>
      </c>
      <c r="AI78" s="1" t="s">
        <v>1242</v>
      </c>
      <c r="AJ78" s="1" t="s">
        <v>256</v>
      </c>
      <c r="AK78" s="1">
        <v>1</v>
      </c>
      <c r="AL78" s="1">
        <v>1</v>
      </c>
      <c r="AM78" s="1">
        <v>1</v>
      </c>
      <c r="AN78" s="1">
        <v>1</v>
      </c>
      <c r="AO78" s="1">
        <v>1</v>
      </c>
    </row>
    <row r="79" spans="5:41">
      <c r="E79" s="15" t="s">
        <v>1075</v>
      </c>
      <c r="F79" s="15" t="s">
        <v>629</v>
      </c>
      <c r="G79" s="1">
        <v>1</v>
      </c>
      <c r="H79" s="1" t="s">
        <v>1158</v>
      </c>
      <c r="I79" s="1">
        <v>0</v>
      </c>
      <c r="AH79" s="1" t="s">
        <v>137</v>
      </c>
      <c r="AI79" s="1" t="s">
        <v>1243</v>
      </c>
      <c r="AJ79" s="1" t="s">
        <v>137</v>
      </c>
      <c r="AK79" s="1">
        <v>1</v>
      </c>
      <c r="AL79" s="1">
        <v>1</v>
      </c>
      <c r="AM79" s="1">
        <v>1</v>
      </c>
      <c r="AN79" s="1">
        <v>1</v>
      </c>
      <c r="AO79" s="1">
        <v>1</v>
      </c>
    </row>
    <row r="80" spans="5:41">
      <c r="E80" s="15" t="s">
        <v>1075</v>
      </c>
      <c r="F80" s="15" t="s">
        <v>633</v>
      </c>
      <c r="G80" s="1">
        <v>1</v>
      </c>
      <c r="H80" s="1" t="s">
        <v>1158</v>
      </c>
      <c r="I80" s="1">
        <v>0</v>
      </c>
      <c r="AH80" s="1" t="s">
        <v>270</v>
      </c>
      <c r="AI80" s="1" t="s">
        <v>1244</v>
      </c>
      <c r="AJ80" s="1" t="s">
        <v>270</v>
      </c>
      <c r="AK80" s="1">
        <v>1</v>
      </c>
      <c r="AL80" s="1">
        <v>1</v>
      </c>
      <c r="AM80" s="1">
        <v>1</v>
      </c>
      <c r="AN80" s="1">
        <v>1</v>
      </c>
      <c r="AO80" s="1">
        <v>1</v>
      </c>
    </row>
    <row r="81" spans="5:41">
      <c r="E81" s="15" t="s">
        <v>1075</v>
      </c>
      <c r="F81" s="15" t="s">
        <v>635</v>
      </c>
      <c r="G81" s="1">
        <v>1</v>
      </c>
      <c r="H81" s="1" t="s">
        <v>1158</v>
      </c>
      <c r="I81" s="1">
        <v>0</v>
      </c>
      <c r="AH81" s="1" t="s">
        <v>190</v>
      </c>
      <c r="AI81" s="1" t="s">
        <v>1245</v>
      </c>
      <c r="AJ81" s="1" t="s">
        <v>190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</row>
    <row r="82" spans="5:41">
      <c r="E82" s="15" t="s">
        <v>1075</v>
      </c>
      <c r="F82" s="15" t="s">
        <v>638</v>
      </c>
      <c r="G82" s="1">
        <v>1</v>
      </c>
      <c r="H82" s="1" t="s">
        <v>1158</v>
      </c>
      <c r="I82" s="1">
        <v>0</v>
      </c>
      <c r="AH82" s="1" t="s">
        <v>175</v>
      </c>
      <c r="AI82" s="1" t="s">
        <v>1246</v>
      </c>
      <c r="AJ82" s="1" t="s">
        <v>175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</row>
    <row r="83" spans="5:41">
      <c r="E83" s="15" t="s">
        <v>1075</v>
      </c>
      <c r="F83" s="15" t="s">
        <v>639</v>
      </c>
      <c r="G83" s="1">
        <v>1</v>
      </c>
      <c r="H83" s="1" t="s">
        <v>1158</v>
      </c>
      <c r="I83" s="1">
        <v>0</v>
      </c>
      <c r="AH83" s="1" t="s">
        <v>641</v>
      </c>
      <c r="AI83" s="1" t="s">
        <v>1247</v>
      </c>
      <c r="AJ83" s="1" t="s">
        <v>641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</row>
    <row r="84" spans="5:41">
      <c r="E84" s="15" t="s">
        <v>1075</v>
      </c>
      <c r="F84" s="15" t="s">
        <v>642</v>
      </c>
      <c r="G84" s="1">
        <v>1</v>
      </c>
      <c r="H84" s="1" t="s">
        <v>1158</v>
      </c>
      <c r="I84" s="1">
        <v>0</v>
      </c>
      <c r="AH84" s="1" t="s">
        <v>645</v>
      </c>
      <c r="AI84" s="1" t="s">
        <v>1248</v>
      </c>
      <c r="AJ84" s="1" t="s">
        <v>645</v>
      </c>
      <c r="AK84" s="1">
        <v>1</v>
      </c>
      <c r="AL84" s="1">
        <v>1</v>
      </c>
      <c r="AM84" s="1">
        <v>0</v>
      </c>
      <c r="AN84" s="1">
        <v>0</v>
      </c>
      <c r="AO84" s="1">
        <v>1</v>
      </c>
    </row>
    <row r="85" spans="5:41">
      <c r="E85" s="15" t="s">
        <v>1075</v>
      </c>
      <c r="F85" s="15" t="s">
        <v>646</v>
      </c>
      <c r="G85" s="1">
        <v>1</v>
      </c>
      <c r="H85" s="1" t="s">
        <v>1158</v>
      </c>
      <c r="I85" s="1">
        <v>0</v>
      </c>
      <c r="AH85" s="1" t="s">
        <v>648</v>
      </c>
      <c r="AI85" s="1" t="s">
        <v>1249</v>
      </c>
      <c r="AJ85" s="1" t="s">
        <v>648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</row>
    <row r="86" spans="5:41">
      <c r="E86" s="15" t="s">
        <v>1075</v>
      </c>
      <c r="F86" s="15" t="s">
        <v>649</v>
      </c>
      <c r="G86" s="1">
        <v>1</v>
      </c>
      <c r="H86" s="1" t="s">
        <v>1158</v>
      </c>
      <c r="I86" s="1">
        <v>0</v>
      </c>
      <c r="AH86" s="1" t="s">
        <v>651</v>
      </c>
      <c r="AI86" s="1" t="s">
        <v>1250</v>
      </c>
      <c r="AJ86" s="1" t="s">
        <v>651</v>
      </c>
      <c r="AK86" s="1">
        <v>1</v>
      </c>
      <c r="AL86" s="1">
        <v>1</v>
      </c>
      <c r="AM86" s="1">
        <v>0</v>
      </c>
      <c r="AN86" s="1">
        <v>1</v>
      </c>
      <c r="AO86" s="1">
        <v>1</v>
      </c>
    </row>
    <row r="87" spans="5:41">
      <c r="E87" s="15" t="s">
        <v>1075</v>
      </c>
      <c r="F87" s="15" t="s">
        <v>652</v>
      </c>
      <c r="G87" s="1">
        <v>1</v>
      </c>
      <c r="H87" s="1" t="s">
        <v>1158</v>
      </c>
      <c r="I87" s="1">
        <v>0</v>
      </c>
      <c r="AH87" s="1" t="s">
        <v>231</v>
      </c>
      <c r="AI87" s="1" t="s">
        <v>1251</v>
      </c>
      <c r="AJ87" s="1" t="s">
        <v>231</v>
      </c>
      <c r="AK87" s="1">
        <v>1</v>
      </c>
      <c r="AL87" s="1">
        <v>1</v>
      </c>
      <c r="AM87" s="1">
        <v>1</v>
      </c>
      <c r="AN87" s="1">
        <v>1</v>
      </c>
      <c r="AO87" s="1">
        <v>1</v>
      </c>
    </row>
    <row r="88" spans="5:41">
      <c r="E88" s="15" t="s">
        <v>1075</v>
      </c>
      <c r="F88" s="15" t="s">
        <v>655</v>
      </c>
      <c r="G88" s="1">
        <v>1</v>
      </c>
      <c r="H88" s="1" t="s">
        <v>1158</v>
      </c>
      <c r="I88" s="1">
        <v>0</v>
      </c>
      <c r="AH88" s="1" t="s">
        <v>657</v>
      </c>
      <c r="AI88" s="1" t="s">
        <v>1252</v>
      </c>
      <c r="AJ88" s="1" t="s">
        <v>657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</row>
    <row r="89" spans="5:41">
      <c r="E89" s="15" t="s">
        <v>1075</v>
      </c>
      <c r="F89" s="15" t="s">
        <v>658</v>
      </c>
      <c r="G89" s="1">
        <v>1</v>
      </c>
      <c r="H89" s="1" t="s">
        <v>1158</v>
      </c>
      <c r="I89" s="1">
        <v>0</v>
      </c>
      <c r="AH89" s="1" t="s">
        <v>661</v>
      </c>
      <c r="AI89" s="1" t="s">
        <v>1253</v>
      </c>
      <c r="AJ89" s="1" t="s">
        <v>661</v>
      </c>
      <c r="AK89" s="1">
        <v>1</v>
      </c>
      <c r="AL89" s="1">
        <v>0</v>
      </c>
      <c r="AM89" s="1">
        <v>0</v>
      </c>
      <c r="AN89" s="1">
        <v>0</v>
      </c>
      <c r="AO89" s="1">
        <v>0</v>
      </c>
    </row>
    <row r="90" spans="5:41">
      <c r="AH90" s="1" t="s">
        <v>664</v>
      </c>
      <c r="AI90" s="1" t="s">
        <v>1254</v>
      </c>
      <c r="AJ90" s="1" t="s">
        <v>664</v>
      </c>
      <c r="AK90" s="1">
        <v>1</v>
      </c>
      <c r="AL90" s="1">
        <v>0</v>
      </c>
      <c r="AM90" s="1">
        <v>0</v>
      </c>
      <c r="AN90" s="1">
        <v>0</v>
      </c>
      <c r="AO90" s="1">
        <v>0</v>
      </c>
    </row>
    <row r="91" spans="5:41">
      <c r="AH91" s="1" t="s">
        <v>667</v>
      </c>
      <c r="AI91" s="1" t="s">
        <v>1090</v>
      </c>
      <c r="AJ91" s="1" t="s">
        <v>667</v>
      </c>
      <c r="AK91" s="1">
        <v>1</v>
      </c>
      <c r="AL91" s="1">
        <v>1</v>
      </c>
      <c r="AM91" s="1">
        <v>0</v>
      </c>
      <c r="AN91" s="1">
        <v>1</v>
      </c>
      <c r="AO91" s="1">
        <v>1</v>
      </c>
    </row>
    <row r="92" spans="5:41">
      <c r="AH92" s="1" t="s">
        <v>670</v>
      </c>
      <c r="AI92" s="1" t="s">
        <v>1131</v>
      </c>
      <c r="AJ92" s="1" t="s">
        <v>670</v>
      </c>
      <c r="AK92" s="1">
        <v>1</v>
      </c>
      <c r="AL92" s="1">
        <v>1</v>
      </c>
      <c r="AM92" s="1">
        <v>0</v>
      </c>
      <c r="AN92" s="1">
        <v>0</v>
      </c>
      <c r="AO92" s="1">
        <v>1</v>
      </c>
    </row>
    <row r="93" spans="5:41">
      <c r="AH93" s="1" t="s">
        <v>559</v>
      </c>
      <c r="AI93" s="1" t="s">
        <v>1255</v>
      </c>
      <c r="AJ93" s="1" t="s">
        <v>559</v>
      </c>
      <c r="AK93" s="1">
        <v>1</v>
      </c>
      <c r="AL93" s="1">
        <v>0</v>
      </c>
      <c r="AM93" s="1">
        <v>1</v>
      </c>
      <c r="AN93" s="1">
        <v>0</v>
      </c>
      <c r="AO93" s="1">
        <v>0</v>
      </c>
    </row>
    <row r="94" spans="5:41">
      <c r="AH94" s="1" t="s">
        <v>110</v>
      </c>
      <c r="AI94" s="1" t="s">
        <v>1256</v>
      </c>
      <c r="AJ94" s="1" t="s">
        <v>110</v>
      </c>
      <c r="AK94" s="1">
        <v>1</v>
      </c>
      <c r="AL94" s="1">
        <v>1</v>
      </c>
      <c r="AM94" s="1">
        <v>1</v>
      </c>
      <c r="AN94" s="1">
        <v>1</v>
      </c>
      <c r="AO94" s="1">
        <v>1</v>
      </c>
    </row>
    <row r="95" spans="5:41">
      <c r="AH95" s="1" t="s">
        <v>677</v>
      </c>
      <c r="AI95" s="1" t="s">
        <v>1257</v>
      </c>
      <c r="AJ95" s="1" t="s">
        <v>677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</row>
    <row r="96" spans="5:41">
      <c r="AH96" s="1" t="s">
        <v>680</v>
      </c>
      <c r="AI96" s="1" t="s">
        <v>1243</v>
      </c>
      <c r="AJ96" s="1" t="s">
        <v>680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</row>
    <row r="97" spans="34:41">
      <c r="AH97" s="1" t="s">
        <v>295</v>
      </c>
      <c r="AI97" s="1" t="s">
        <v>1258</v>
      </c>
      <c r="AJ97" s="1" t="s">
        <v>295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</row>
    <row r="98" spans="34:41">
      <c r="AH98" s="1" t="s">
        <v>109</v>
      </c>
      <c r="AI98" s="1" t="s">
        <v>1259</v>
      </c>
      <c r="AJ98" s="1" t="s">
        <v>109</v>
      </c>
      <c r="AK98" s="1">
        <v>1</v>
      </c>
      <c r="AL98" s="1">
        <v>1</v>
      </c>
      <c r="AM98" s="1">
        <v>1</v>
      </c>
      <c r="AN98" s="1">
        <v>1</v>
      </c>
      <c r="AO98" s="1">
        <v>1</v>
      </c>
    </row>
    <row r="99" spans="34:41">
      <c r="AH99" s="1" t="s">
        <v>568</v>
      </c>
      <c r="AI99" s="1" t="s">
        <v>1260</v>
      </c>
      <c r="AJ99" s="1" t="s">
        <v>568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</row>
    <row r="100" spans="34:41">
      <c r="AH100" s="1" t="s">
        <v>570</v>
      </c>
      <c r="AI100" s="1" t="s">
        <v>1260</v>
      </c>
      <c r="AJ100" s="1" t="s">
        <v>570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</row>
    <row r="101" spans="34:41">
      <c r="AH101" s="1" t="s">
        <v>219</v>
      </c>
      <c r="AI101" s="1" t="s">
        <v>1261</v>
      </c>
      <c r="AJ101" s="1" t="s">
        <v>219</v>
      </c>
      <c r="AK101" s="1">
        <v>1</v>
      </c>
      <c r="AL101" s="1">
        <v>1</v>
      </c>
      <c r="AM101" s="1">
        <v>1</v>
      </c>
      <c r="AN101" s="1">
        <v>1</v>
      </c>
      <c r="AO101" s="1">
        <v>1</v>
      </c>
    </row>
    <row r="102" spans="34:41">
      <c r="AH102" s="1" t="s">
        <v>576</v>
      </c>
      <c r="AI102" s="1" t="s">
        <v>1262</v>
      </c>
      <c r="AJ102" s="1" t="s">
        <v>576</v>
      </c>
      <c r="AK102" s="1">
        <v>1</v>
      </c>
      <c r="AL102" s="1">
        <v>1</v>
      </c>
      <c r="AM102" s="1">
        <v>1</v>
      </c>
      <c r="AN102" s="1">
        <v>1</v>
      </c>
      <c r="AO102" s="1">
        <v>1</v>
      </c>
    </row>
    <row r="103" spans="34:41">
      <c r="AH103" s="1" t="s">
        <v>469</v>
      </c>
      <c r="AI103" s="1" t="s">
        <v>1259</v>
      </c>
      <c r="AJ103" s="1" t="s">
        <v>469</v>
      </c>
      <c r="AK103" s="1">
        <v>1</v>
      </c>
      <c r="AL103" s="1">
        <v>1</v>
      </c>
      <c r="AM103" s="1">
        <v>1</v>
      </c>
      <c r="AN103" s="1">
        <v>1</v>
      </c>
      <c r="AO103" s="1">
        <v>1</v>
      </c>
    </row>
    <row r="104" spans="34:41">
      <c r="AH104" s="1" t="s">
        <v>579</v>
      </c>
      <c r="AI104" s="1" t="s">
        <v>1263</v>
      </c>
      <c r="AJ104" s="1" t="s">
        <v>579</v>
      </c>
      <c r="AK104" s="1">
        <v>1</v>
      </c>
      <c r="AL104" s="1">
        <v>1</v>
      </c>
      <c r="AM104" s="1">
        <v>1</v>
      </c>
      <c r="AN104" s="1">
        <v>1</v>
      </c>
      <c r="AO104" s="1">
        <v>1</v>
      </c>
    </row>
    <row r="105" spans="34:41">
      <c r="AH105" s="1" t="s">
        <v>582</v>
      </c>
      <c r="AI105" s="1" t="s">
        <v>1264</v>
      </c>
      <c r="AJ105" s="1" t="s">
        <v>582</v>
      </c>
      <c r="AK105" s="1">
        <v>1</v>
      </c>
      <c r="AL105" s="1">
        <v>1</v>
      </c>
      <c r="AM105" s="1">
        <v>1</v>
      </c>
      <c r="AN105" s="1">
        <v>1</v>
      </c>
      <c r="AO105" s="1">
        <v>1</v>
      </c>
    </row>
    <row r="106" spans="34:41">
      <c r="AH106" s="1" t="s">
        <v>306</v>
      </c>
      <c r="AI106" s="1" t="s">
        <v>1265</v>
      </c>
      <c r="AJ106" s="1" t="s">
        <v>306</v>
      </c>
      <c r="AK106" s="1">
        <v>1</v>
      </c>
      <c r="AL106" s="1">
        <v>1</v>
      </c>
      <c r="AM106" s="1">
        <v>1</v>
      </c>
      <c r="AN106" s="1">
        <v>1</v>
      </c>
      <c r="AO106" s="1">
        <v>1</v>
      </c>
    </row>
    <row r="107" spans="34:41">
      <c r="AH107" s="1" t="s">
        <v>589</v>
      </c>
      <c r="AI107" s="1" t="s">
        <v>1266</v>
      </c>
      <c r="AJ107" s="1" t="s">
        <v>589</v>
      </c>
      <c r="AK107" s="1">
        <v>0</v>
      </c>
      <c r="AL107" s="1">
        <v>0</v>
      </c>
      <c r="AM107" s="1">
        <v>1</v>
      </c>
      <c r="AN107" s="1">
        <v>0</v>
      </c>
      <c r="AO107" s="1">
        <v>1</v>
      </c>
    </row>
    <row r="108" spans="34:41">
      <c r="AH108" s="1" t="s">
        <v>703</v>
      </c>
      <c r="AI108" s="1" t="s">
        <v>1267</v>
      </c>
      <c r="AJ108" s="1" t="s">
        <v>703</v>
      </c>
      <c r="AK108" s="1">
        <v>1</v>
      </c>
      <c r="AL108" s="1">
        <v>1</v>
      </c>
      <c r="AM108" s="1">
        <v>1</v>
      </c>
      <c r="AN108" s="1">
        <v>1</v>
      </c>
      <c r="AO108" s="1">
        <v>1</v>
      </c>
    </row>
    <row r="109" spans="34:41">
      <c r="AH109" s="1" t="s">
        <v>706</v>
      </c>
      <c r="AI109" s="1" t="s">
        <v>1131</v>
      </c>
      <c r="AJ109" s="1" t="s">
        <v>706</v>
      </c>
      <c r="AK109" s="1">
        <v>1</v>
      </c>
      <c r="AL109" s="1">
        <v>1</v>
      </c>
      <c r="AM109" s="1">
        <v>0</v>
      </c>
      <c r="AN109" s="1">
        <v>0</v>
      </c>
      <c r="AO109" s="1">
        <v>1</v>
      </c>
    </row>
    <row r="110" spans="34:41">
      <c r="AH110" s="1" t="s">
        <v>709</v>
      </c>
      <c r="AI110" s="1" t="s">
        <v>1254</v>
      </c>
      <c r="AJ110" s="1" t="s">
        <v>709</v>
      </c>
      <c r="AK110" s="1">
        <v>1</v>
      </c>
      <c r="AL110" s="1">
        <v>0</v>
      </c>
      <c r="AM110" s="1">
        <v>0</v>
      </c>
      <c r="AN110" s="1">
        <v>0</v>
      </c>
      <c r="AO110" s="1">
        <v>0</v>
      </c>
    </row>
    <row r="111" spans="34:41">
      <c r="AH111" s="1" t="s">
        <v>711</v>
      </c>
      <c r="AI111" s="1" t="s">
        <v>1253</v>
      </c>
      <c r="AJ111" s="1" t="s">
        <v>711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</row>
    <row r="112" spans="34:41">
      <c r="AH112" s="1" t="s">
        <v>713</v>
      </c>
      <c r="AI112" s="1" t="s">
        <v>1131</v>
      </c>
      <c r="AJ112" s="1" t="s">
        <v>713</v>
      </c>
      <c r="AK112" s="1">
        <v>1</v>
      </c>
      <c r="AL112" s="1">
        <v>1</v>
      </c>
      <c r="AM112" s="1">
        <v>0</v>
      </c>
      <c r="AN112" s="1">
        <v>0</v>
      </c>
      <c r="AO112" s="1">
        <v>1</v>
      </c>
    </row>
    <row r="113" spans="34:41">
      <c r="AH113" s="1" t="s">
        <v>58</v>
      </c>
      <c r="AI113" s="1" t="s">
        <v>1268</v>
      </c>
      <c r="AJ113" s="1" t="s">
        <v>58</v>
      </c>
      <c r="AK113" s="1">
        <v>1</v>
      </c>
      <c r="AL113" s="1">
        <v>1</v>
      </c>
      <c r="AM113" s="1">
        <v>1</v>
      </c>
      <c r="AN113" s="1">
        <v>1</v>
      </c>
      <c r="AO113" s="1">
        <v>1</v>
      </c>
    </row>
    <row r="114" spans="34:41">
      <c r="AH114" s="1" t="s">
        <v>205</v>
      </c>
      <c r="AI114" s="1" t="s">
        <v>1241</v>
      </c>
      <c r="AJ114" s="1" t="s">
        <v>205</v>
      </c>
      <c r="AK114" s="1">
        <v>1</v>
      </c>
      <c r="AL114" s="1">
        <v>1</v>
      </c>
      <c r="AM114" s="1">
        <v>1</v>
      </c>
      <c r="AN114" s="1">
        <v>1</v>
      </c>
      <c r="AO114" s="1">
        <v>1</v>
      </c>
    </row>
    <row r="115" spans="34:41">
      <c r="AH115" s="1" t="s">
        <v>601</v>
      </c>
      <c r="AI115" s="1" t="s">
        <v>1269</v>
      </c>
      <c r="AJ115" s="1" t="s">
        <v>601</v>
      </c>
      <c r="AK115" s="1">
        <v>1</v>
      </c>
      <c r="AL115" s="1">
        <v>1</v>
      </c>
      <c r="AM115" s="1">
        <v>1</v>
      </c>
      <c r="AN115" s="1">
        <v>1</v>
      </c>
      <c r="AO115" s="1">
        <v>1</v>
      </c>
    </row>
    <row r="116" spans="34:41">
      <c r="AH116" s="1" t="s">
        <v>605</v>
      </c>
      <c r="AI116" s="1" t="s">
        <v>1270</v>
      </c>
      <c r="AJ116" s="1" t="s">
        <v>605</v>
      </c>
      <c r="AK116" s="1">
        <v>1</v>
      </c>
      <c r="AL116" s="1">
        <v>1</v>
      </c>
      <c r="AM116" s="1">
        <v>1</v>
      </c>
      <c r="AN116" s="1">
        <v>1</v>
      </c>
      <c r="AO116" s="1">
        <v>1</v>
      </c>
    </row>
    <row r="117" spans="34:41">
      <c r="AH117" s="1" t="s">
        <v>609</v>
      </c>
      <c r="AI117" s="1" t="s">
        <v>1271</v>
      </c>
      <c r="AJ117" s="1" t="s">
        <v>609</v>
      </c>
      <c r="AK117" s="1">
        <v>1</v>
      </c>
      <c r="AL117" s="1">
        <v>1</v>
      </c>
      <c r="AM117" s="1">
        <v>1</v>
      </c>
      <c r="AN117" s="1">
        <v>1</v>
      </c>
      <c r="AO117" s="1">
        <v>1</v>
      </c>
    </row>
    <row r="118" spans="34:41">
      <c r="AH118" s="1" t="s">
        <v>567</v>
      </c>
      <c r="AI118" s="1" t="s">
        <v>1272</v>
      </c>
      <c r="AJ118" s="1" t="s">
        <v>567</v>
      </c>
      <c r="AK118" s="1">
        <v>1</v>
      </c>
      <c r="AL118" s="1">
        <v>1</v>
      </c>
      <c r="AM118" s="1">
        <v>1</v>
      </c>
      <c r="AN118" s="1">
        <v>1</v>
      </c>
      <c r="AO118" s="1">
        <v>1</v>
      </c>
    </row>
    <row r="119" spans="34:41">
      <c r="AH119" s="1" t="s">
        <v>232</v>
      </c>
      <c r="AI119" s="1" t="s">
        <v>1273</v>
      </c>
      <c r="AJ119" s="1" t="s">
        <v>232</v>
      </c>
      <c r="AK119" s="1">
        <v>1</v>
      </c>
      <c r="AL119" s="1">
        <v>1</v>
      </c>
      <c r="AM119" s="1">
        <v>1</v>
      </c>
      <c r="AN119" s="1">
        <v>1</v>
      </c>
      <c r="AO119" s="1">
        <v>1</v>
      </c>
    </row>
    <row r="120" spans="34:41">
      <c r="AH120" s="1" t="s">
        <v>389</v>
      </c>
      <c r="AI120" s="1" t="s">
        <v>1274</v>
      </c>
      <c r="AJ120" s="1" t="s">
        <v>389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</row>
    <row r="121" spans="34:41">
      <c r="AH121" s="1" t="s">
        <v>622</v>
      </c>
      <c r="AI121" s="1" t="s">
        <v>1275</v>
      </c>
      <c r="AJ121" s="1" t="s">
        <v>622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</row>
    <row r="122" spans="34:41">
      <c r="AH122" s="1" t="s">
        <v>724</v>
      </c>
      <c r="AI122" s="1" t="s">
        <v>1242</v>
      </c>
      <c r="AJ122" s="1" t="s">
        <v>724</v>
      </c>
      <c r="AK122" s="1">
        <v>1</v>
      </c>
      <c r="AL122" s="1">
        <v>1</v>
      </c>
      <c r="AM122" s="1">
        <v>1</v>
      </c>
      <c r="AN122" s="1">
        <v>1</v>
      </c>
      <c r="AO122" s="1">
        <v>1</v>
      </c>
    </row>
    <row r="123" spans="34:41">
      <c r="AH123" s="1" t="s">
        <v>624</v>
      </c>
      <c r="AI123" s="1" t="s">
        <v>1276</v>
      </c>
      <c r="AJ123" s="1" t="s">
        <v>624</v>
      </c>
      <c r="AK123" s="1">
        <v>1</v>
      </c>
      <c r="AL123" s="1">
        <v>1</v>
      </c>
      <c r="AM123" s="1">
        <v>1</v>
      </c>
      <c r="AN123" s="1">
        <v>1</v>
      </c>
      <c r="AO123" s="1">
        <v>1</v>
      </c>
    </row>
    <row r="124" spans="34:41">
      <c r="AH124" s="1" t="s">
        <v>727</v>
      </c>
      <c r="AI124" s="1" t="s">
        <v>1277</v>
      </c>
      <c r="AJ124" s="1" t="s">
        <v>727</v>
      </c>
      <c r="AK124" s="1">
        <v>1</v>
      </c>
      <c r="AL124" s="1">
        <v>1</v>
      </c>
      <c r="AM124" s="1">
        <v>1</v>
      </c>
      <c r="AN124" s="1">
        <v>1</v>
      </c>
      <c r="AO124" s="1">
        <v>1</v>
      </c>
    </row>
    <row r="125" spans="34:41">
      <c r="AH125" s="1" t="s">
        <v>107</v>
      </c>
      <c r="AI125" s="1" t="s">
        <v>1278</v>
      </c>
      <c r="AJ125" s="1" t="s">
        <v>107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</row>
    <row r="126" spans="34:41">
      <c r="AH126" s="1" t="s">
        <v>208</v>
      </c>
      <c r="AI126" s="1" t="s">
        <v>1279</v>
      </c>
      <c r="AJ126" s="1" t="s">
        <v>208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</row>
    <row r="127" spans="34:41">
      <c r="AH127" s="1" t="s">
        <v>632</v>
      </c>
      <c r="AI127" s="1" t="s">
        <v>1280</v>
      </c>
      <c r="AJ127" s="1" t="s">
        <v>632</v>
      </c>
      <c r="AK127" s="1">
        <v>1</v>
      </c>
      <c r="AL127" s="1">
        <v>1</v>
      </c>
      <c r="AM127" s="1">
        <v>1</v>
      </c>
      <c r="AN127" s="1">
        <v>1</v>
      </c>
      <c r="AO127" s="1">
        <v>1</v>
      </c>
    </row>
    <row r="128" spans="34:41">
      <c r="AH128" s="1" t="s">
        <v>80</v>
      </c>
      <c r="AI128" s="1" t="s">
        <v>1281</v>
      </c>
      <c r="AJ128" s="1" t="s">
        <v>80</v>
      </c>
      <c r="AK128" s="1">
        <v>0</v>
      </c>
      <c r="AL128" s="1">
        <v>0</v>
      </c>
      <c r="AM128" s="1">
        <v>1</v>
      </c>
      <c r="AN128" s="1">
        <v>1</v>
      </c>
      <c r="AO128" s="1">
        <v>0</v>
      </c>
    </row>
    <row r="129" spans="34:41">
      <c r="AH129" s="1" t="s">
        <v>637</v>
      </c>
      <c r="AI129" s="1" t="s">
        <v>1282</v>
      </c>
      <c r="AJ129" s="1" t="s">
        <v>637</v>
      </c>
      <c r="AK129" s="1">
        <v>1</v>
      </c>
      <c r="AL129" s="1">
        <v>1</v>
      </c>
      <c r="AM129" s="1">
        <v>1</v>
      </c>
      <c r="AN129" s="1">
        <v>1</v>
      </c>
      <c r="AO129" s="1">
        <v>1</v>
      </c>
    </row>
    <row r="130" spans="34:41">
      <c r="AH130" s="1" t="s">
        <v>734</v>
      </c>
      <c r="AI130" s="1" t="s">
        <v>1283</v>
      </c>
      <c r="AJ130" s="1" t="s">
        <v>734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</row>
    <row r="131" spans="34:41">
      <c r="AH131" s="1" t="s">
        <v>736</v>
      </c>
      <c r="AI131" s="1" t="s">
        <v>1284</v>
      </c>
      <c r="AJ131" s="1" t="s">
        <v>736</v>
      </c>
      <c r="AK131" s="1">
        <v>1</v>
      </c>
      <c r="AL131" s="1">
        <v>1</v>
      </c>
      <c r="AM131" s="1">
        <v>1</v>
      </c>
      <c r="AN131" s="1">
        <v>1</v>
      </c>
      <c r="AO131" s="1">
        <v>1</v>
      </c>
    </row>
    <row r="132" spans="34:41">
      <c r="AH132" s="1" t="s">
        <v>292</v>
      </c>
      <c r="AI132" s="1" t="s">
        <v>1285</v>
      </c>
      <c r="AJ132" s="1" t="s">
        <v>292</v>
      </c>
      <c r="AK132" s="1">
        <v>1</v>
      </c>
      <c r="AL132" s="1">
        <v>1</v>
      </c>
      <c r="AM132" s="1">
        <v>1</v>
      </c>
      <c r="AN132" s="1">
        <v>1</v>
      </c>
      <c r="AO132" s="1">
        <v>1</v>
      </c>
    </row>
    <row r="133" spans="34:41">
      <c r="AH133" s="1" t="s">
        <v>396</v>
      </c>
      <c r="AI133" s="1" t="s">
        <v>1286</v>
      </c>
      <c r="AJ133" s="1" t="s">
        <v>396</v>
      </c>
      <c r="AK133" s="1">
        <v>1</v>
      </c>
      <c r="AL133" s="1">
        <v>1</v>
      </c>
      <c r="AM133" s="1">
        <v>1</v>
      </c>
      <c r="AN133" s="1">
        <v>1</v>
      </c>
      <c r="AO133" s="1">
        <v>1</v>
      </c>
    </row>
    <row r="134" spans="34:41">
      <c r="AH134" s="1" t="s">
        <v>644</v>
      </c>
      <c r="AI134" s="1" t="s">
        <v>1287</v>
      </c>
      <c r="AJ134" s="1" t="s">
        <v>644</v>
      </c>
      <c r="AK134" s="1">
        <v>1</v>
      </c>
      <c r="AL134" s="1">
        <v>1</v>
      </c>
      <c r="AM134" s="1">
        <v>1</v>
      </c>
      <c r="AN134" s="1">
        <v>1</v>
      </c>
      <c r="AO134" s="1">
        <v>1</v>
      </c>
    </row>
    <row r="135" spans="34:41">
      <c r="AH135" s="1" t="s">
        <v>218</v>
      </c>
      <c r="AI135" s="1" t="s">
        <v>1288</v>
      </c>
      <c r="AJ135" s="1" t="s">
        <v>218</v>
      </c>
      <c r="AK135" s="1">
        <v>0</v>
      </c>
      <c r="AL135" s="1">
        <v>0</v>
      </c>
      <c r="AM135" s="1">
        <v>1</v>
      </c>
      <c r="AN135" s="1">
        <v>1</v>
      </c>
      <c r="AO135" s="1">
        <v>0</v>
      </c>
    </row>
    <row r="136" spans="34:41">
      <c r="AH136" s="1" t="s">
        <v>743</v>
      </c>
      <c r="AI136" s="1" t="s">
        <v>1288</v>
      </c>
      <c r="AJ136" s="1" t="s">
        <v>743</v>
      </c>
      <c r="AK136" s="1">
        <v>0</v>
      </c>
      <c r="AL136" s="1">
        <v>0</v>
      </c>
      <c r="AM136" s="1">
        <v>1</v>
      </c>
      <c r="AN136" s="1">
        <v>1</v>
      </c>
      <c r="AO136" s="1">
        <v>0</v>
      </c>
    </row>
    <row r="137" spans="34:41">
      <c r="AH137" s="1" t="s">
        <v>331</v>
      </c>
      <c r="AI137" s="1" t="s">
        <v>63</v>
      </c>
      <c r="AJ137" s="1" t="s">
        <v>331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</row>
    <row r="138" spans="34:41">
      <c r="AH138" s="1" t="s">
        <v>746</v>
      </c>
      <c r="AI138" s="1" t="s">
        <v>1289</v>
      </c>
      <c r="AJ138" s="1" t="s">
        <v>746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</row>
    <row r="139" spans="34:41">
      <c r="AH139" s="1" t="s">
        <v>654</v>
      </c>
      <c r="AI139" s="1" t="s">
        <v>1240</v>
      </c>
      <c r="AJ139" s="1" t="s">
        <v>654</v>
      </c>
      <c r="AK139" s="1">
        <v>1</v>
      </c>
      <c r="AL139" s="1">
        <v>1</v>
      </c>
      <c r="AM139" s="1">
        <v>1</v>
      </c>
      <c r="AN139" s="1">
        <v>1</v>
      </c>
      <c r="AO139" s="1">
        <v>1</v>
      </c>
    </row>
    <row r="140" spans="34:41">
      <c r="AH140" s="1" t="s">
        <v>501</v>
      </c>
      <c r="AI140" s="1" t="s">
        <v>1290</v>
      </c>
      <c r="AJ140" s="1" t="s">
        <v>501</v>
      </c>
      <c r="AK140" s="1">
        <v>1</v>
      </c>
      <c r="AL140" s="1">
        <v>1</v>
      </c>
      <c r="AM140" s="1">
        <v>1</v>
      </c>
      <c r="AN140" s="1">
        <v>0</v>
      </c>
      <c r="AO140" s="1">
        <v>1</v>
      </c>
    </row>
    <row r="141" spans="34:41">
      <c r="AH141" s="1" t="s">
        <v>748</v>
      </c>
      <c r="AI141" s="1" t="s">
        <v>1291</v>
      </c>
      <c r="AJ141" s="1" t="s">
        <v>748</v>
      </c>
      <c r="AK141" s="1">
        <v>1</v>
      </c>
      <c r="AL141" s="1">
        <v>1</v>
      </c>
      <c r="AM141" s="1">
        <v>1</v>
      </c>
      <c r="AN141" s="1">
        <v>1</v>
      </c>
      <c r="AO141" s="1">
        <v>1</v>
      </c>
    </row>
    <row r="142" spans="34:41">
      <c r="AH142" s="1" t="s">
        <v>660</v>
      </c>
      <c r="AI142" s="1" t="s">
        <v>1292</v>
      </c>
      <c r="AJ142" s="1" t="s">
        <v>660</v>
      </c>
      <c r="AK142" s="1">
        <v>0</v>
      </c>
      <c r="AL142" s="1">
        <v>0</v>
      </c>
      <c r="AM142" s="1">
        <v>1</v>
      </c>
      <c r="AN142" s="1">
        <v>0</v>
      </c>
      <c r="AO142" s="1">
        <v>0</v>
      </c>
    </row>
    <row r="143" spans="34:41">
      <c r="AH143" s="1" t="s">
        <v>663</v>
      </c>
      <c r="AI143" s="1" t="s">
        <v>1293</v>
      </c>
      <c r="AJ143" s="1" t="s">
        <v>663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</row>
    <row r="144" spans="34:41">
      <c r="AH144" s="1" t="s">
        <v>666</v>
      </c>
      <c r="AI144" s="1" t="s">
        <v>1242</v>
      </c>
      <c r="AJ144" s="1" t="s">
        <v>666</v>
      </c>
      <c r="AK144" s="1">
        <v>1</v>
      </c>
      <c r="AL144" s="1">
        <v>1</v>
      </c>
      <c r="AM144" s="1">
        <v>1</v>
      </c>
      <c r="AN144" s="1">
        <v>1</v>
      </c>
      <c r="AO144" s="1">
        <v>1</v>
      </c>
    </row>
    <row r="145" spans="34:41">
      <c r="AH145" s="1" t="s">
        <v>752</v>
      </c>
      <c r="AI145" s="1" t="s">
        <v>1240</v>
      </c>
      <c r="AJ145" s="1" t="s">
        <v>752</v>
      </c>
      <c r="AK145" s="1">
        <v>1</v>
      </c>
      <c r="AL145" s="1">
        <v>1</v>
      </c>
      <c r="AM145" s="1">
        <v>1</v>
      </c>
      <c r="AN145" s="1">
        <v>1</v>
      </c>
      <c r="AO145" s="1">
        <v>1</v>
      </c>
    </row>
    <row r="146" spans="34:41">
      <c r="AH146" s="1" t="s">
        <v>754</v>
      </c>
      <c r="AI146" s="1" t="s">
        <v>1245</v>
      </c>
      <c r="AJ146" s="1" t="s">
        <v>754</v>
      </c>
      <c r="AK146" s="1">
        <v>1</v>
      </c>
      <c r="AL146" s="1">
        <v>1</v>
      </c>
      <c r="AM146" s="1">
        <v>1</v>
      </c>
      <c r="AN146" s="1">
        <v>1</v>
      </c>
      <c r="AO146" s="1">
        <v>1</v>
      </c>
    </row>
    <row r="147" spans="34:41">
      <c r="AH147" s="1" t="s">
        <v>669</v>
      </c>
      <c r="AI147" s="1" t="s">
        <v>1242</v>
      </c>
      <c r="AJ147" s="1" t="s">
        <v>669</v>
      </c>
      <c r="AK147" s="1">
        <v>1</v>
      </c>
      <c r="AL147" s="1">
        <v>1</v>
      </c>
      <c r="AM147" s="1">
        <v>1</v>
      </c>
      <c r="AN147" s="1">
        <v>1</v>
      </c>
      <c r="AO147" s="1">
        <v>1</v>
      </c>
    </row>
    <row r="148" spans="34:41">
      <c r="AH148" s="1" t="s">
        <v>757</v>
      </c>
      <c r="AI148" s="1" t="s">
        <v>1294</v>
      </c>
      <c r="AJ148" s="1" t="s">
        <v>757</v>
      </c>
      <c r="AK148" s="1">
        <v>1</v>
      </c>
      <c r="AL148" s="1">
        <v>1</v>
      </c>
      <c r="AM148" s="1">
        <v>1</v>
      </c>
      <c r="AN148" s="1">
        <v>1</v>
      </c>
      <c r="AO148" s="1">
        <v>1</v>
      </c>
    </row>
    <row r="149" spans="34:41">
      <c r="AH149" s="1" t="s">
        <v>759</v>
      </c>
      <c r="AI149" s="1" t="s">
        <v>1252</v>
      </c>
      <c r="AJ149" s="1" t="s">
        <v>759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</row>
    <row r="150" spans="34:41">
      <c r="AH150" s="1" t="s">
        <v>761</v>
      </c>
      <c r="AI150" s="1" t="s">
        <v>1295</v>
      </c>
      <c r="AJ150" s="1" t="s">
        <v>761</v>
      </c>
      <c r="AK150" s="1">
        <v>1</v>
      </c>
      <c r="AL150" s="1">
        <v>1</v>
      </c>
      <c r="AM150" s="1">
        <v>1</v>
      </c>
      <c r="AN150" s="1">
        <v>1</v>
      </c>
      <c r="AO150" s="1">
        <v>1</v>
      </c>
    </row>
    <row r="151" spans="34:41">
      <c r="AH151" s="1" t="s">
        <v>763</v>
      </c>
      <c r="AI151" s="1" t="s">
        <v>1296</v>
      </c>
      <c r="AJ151" s="1" t="s">
        <v>763</v>
      </c>
      <c r="AK151" s="1">
        <v>0</v>
      </c>
      <c r="AL151" s="1">
        <v>0</v>
      </c>
      <c r="AM151" s="1">
        <v>0</v>
      </c>
      <c r="AN151" s="1">
        <v>1</v>
      </c>
      <c r="AO151" s="1">
        <v>0</v>
      </c>
    </row>
    <row r="152" spans="34:41">
      <c r="AH152" s="1" t="s">
        <v>766</v>
      </c>
      <c r="AI152" s="1" t="s">
        <v>1297</v>
      </c>
      <c r="AJ152" s="1" t="s">
        <v>766</v>
      </c>
      <c r="AK152" s="1">
        <v>0</v>
      </c>
      <c r="AL152" s="1">
        <v>0</v>
      </c>
      <c r="AM152" s="1">
        <v>0</v>
      </c>
      <c r="AN152" s="1">
        <v>1</v>
      </c>
      <c r="AO152" s="1">
        <v>0</v>
      </c>
    </row>
    <row r="153" spans="34:41">
      <c r="AH153" s="1" t="s">
        <v>768</v>
      </c>
      <c r="AI153" s="1" t="s">
        <v>1298</v>
      </c>
      <c r="AJ153" s="1" t="s">
        <v>768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</row>
    <row r="154" spans="34:41">
      <c r="AH154" s="1" t="s">
        <v>770</v>
      </c>
      <c r="AI154" s="1" t="s">
        <v>1299</v>
      </c>
      <c r="AJ154" s="1" t="s">
        <v>770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</row>
    <row r="155" spans="34:41">
      <c r="AH155" s="1" t="s">
        <v>772</v>
      </c>
      <c r="AI155" s="1" t="s">
        <v>1300</v>
      </c>
      <c r="AJ155" s="1" t="s">
        <v>772</v>
      </c>
      <c r="AK155" s="1">
        <v>1</v>
      </c>
      <c r="AL155" s="1">
        <v>1</v>
      </c>
      <c r="AM155" s="1">
        <v>1</v>
      </c>
      <c r="AN155" s="1">
        <v>0</v>
      </c>
      <c r="AO155" s="1">
        <v>1</v>
      </c>
    </row>
    <row r="156" spans="34:41">
      <c r="AH156" s="1" t="s">
        <v>672</v>
      </c>
      <c r="AI156" s="1" t="s">
        <v>1010</v>
      </c>
      <c r="AJ156" s="1" t="s">
        <v>672</v>
      </c>
      <c r="AK156" s="1">
        <v>1</v>
      </c>
      <c r="AL156" s="1">
        <v>1</v>
      </c>
      <c r="AM156" s="1">
        <v>1</v>
      </c>
      <c r="AN156" s="1">
        <v>0</v>
      </c>
      <c r="AO156" s="1">
        <v>1</v>
      </c>
    </row>
    <row r="157" spans="34:41">
      <c r="AH157" s="1" t="s">
        <v>575</v>
      </c>
      <c r="AI157" s="1" t="s">
        <v>1301</v>
      </c>
      <c r="AJ157" s="1" t="s">
        <v>575</v>
      </c>
      <c r="AK157" s="1">
        <v>1</v>
      </c>
      <c r="AL157" s="1">
        <v>1</v>
      </c>
      <c r="AM157" s="1">
        <v>1</v>
      </c>
      <c r="AN157" s="1">
        <v>1</v>
      </c>
      <c r="AO157" s="1">
        <v>1</v>
      </c>
    </row>
    <row r="158" spans="34:41">
      <c r="AH158" s="1" t="s">
        <v>510</v>
      </c>
      <c r="AI158" s="1" t="s">
        <v>1302</v>
      </c>
      <c r="AJ158" s="1" t="s">
        <v>510</v>
      </c>
      <c r="AK158" s="1">
        <v>1</v>
      </c>
      <c r="AL158" s="1">
        <v>1</v>
      </c>
      <c r="AM158" s="1">
        <v>1</v>
      </c>
      <c r="AN158" s="1">
        <v>1</v>
      </c>
      <c r="AO158" s="1">
        <v>1</v>
      </c>
    </row>
    <row r="159" spans="34:41">
      <c r="AH159" s="1" t="s">
        <v>573</v>
      </c>
      <c r="AI159" s="1" t="s">
        <v>1303</v>
      </c>
      <c r="AJ159" s="1" t="s">
        <v>573</v>
      </c>
      <c r="AK159" s="1">
        <v>1</v>
      </c>
      <c r="AL159" s="1">
        <v>1</v>
      </c>
      <c r="AM159" s="1">
        <v>1</v>
      </c>
      <c r="AN159" s="1">
        <v>1</v>
      </c>
      <c r="AO159" s="1">
        <v>1</v>
      </c>
    </row>
    <row r="160" spans="34:41">
      <c r="AH160" s="1" t="s">
        <v>442</v>
      </c>
      <c r="AI160" s="1" t="s">
        <v>1304</v>
      </c>
      <c r="AJ160" s="1" t="s">
        <v>442</v>
      </c>
      <c r="AK160" s="1">
        <v>1</v>
      </c>
      <c r="AL160" s="1">
        <v>1</v>
      </c>
      <c r="AM160" s="1">
        <v>1</v>
      </c>
      <c r="AN160" s="1">
        <v>1</v>
      </c>
      <c r="AO160" s="1">
        <v>1</v>
      </c>
    </row>
    <row r="161" spans="34:41">
      <c r="AH161" s="1" t="s">
        <v>357</v>
      </c>
      <c r="AI161" s="1" t="s">
        <v>1304</v>
      </c>
      <c r="AJ161" s="1" t="s">
        <v>357</v>
      </c>
      <c r="AK161" s="1">
        <v>1</v>
      </c>
      <c r="AL161" s="1">
        <v>1</v>
      </c>
      <c r="AM161" s="1">
        <v>1</v>
      </c>
      <c r="AN161" s="1">
        <v>1</v>
      </c>
      <c r="AO161" s="1">
        <v>1</v>
      </c>
    </row>
    <row r="162" spans="34:41">
      <c r="AH162" s="1" t="s">
        <v>332</v>
      </c>
      <c r="AI162" s="1" t="s">
        <v>1208</v>
      </c>
      <c r="AJ162" s="1" t="s">
        <v>332</v>
      </c>
      <c r="AK162" s="1">
        <v>1</v>
      </c>
      <c r="AL162" s="1">
        <v>1</v>
      </c>
      <c r="AM162" s="1">
        <v>1</v>
      </c>
      <c r="AN162" s="1">
        <v>1</v>
      </c>
      <c r="AO162" s="1">
        <v>0</v>
      </c>
    </row>
    <row r="163" spans="34:41">
      <c r="AH163" s="1" t="s">
        <v>688</v>
      </c>
      <c r="AI163" s="1" t="s">
        <v>1305</v>
      </c>
      <c r="AJ163" s="1" t="s">
        <v>688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</row>
    <row r="164" spans="34:41">
      <c r="AH164" s="1" t="s">
        <v>533</v>
      </c>
      <c r="AI164" s="1" t="s">
        <v>1306</v>
      </c>
      <c r="AJ164" s="1" t="s">
        <v>533</v>
      </c>
      <c r="AK164" s="1">
        <v>0</v>
      </c>
      <c r="AL164" s="1">
        <v>0</v>
      </c>
      <c r="AM164" s="1">
        <v>1</v>
      </c>
      <c r="AN164" s="1">
        <v>1</v>
      </c>
      <c r="AO164" s="1">
        <v>1</v>
      </c>
    </row>
    <row r="165" spans="34:41">
      <c r="AH165" s="1" t="s">
        <v>537</v>
      </c>
      <c r="AI165" s="1" t="s">
        <v>1283</v>
      </c>
      <c r="AJ165" s="1" t="s">
        <v>537</v>
      </c>
      <c r="AK165" s="1">
        <v>1</v>
      </c>
      <c r="AL165" s="1">
        <v>1</v>
      </c>
      <c r="AM165" s="1">
        <v>1</v>
      </c>
      <c r="AN165" s="1">
        <v>1</v>
      </c>
      <c r="AO165" s="1">
        <v>1</v>
      </c>
    </row>
    <row r="166" spans="34:41">
      <c r="AH166" s="1" t="s">
        <v>60</v>
      </c>
      <c r="AI166" s="1" t="s">
        <v>1307</v>
      </c>
      <c r="AJ166" s="1" t="s">
        <v>60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</row>
    <row r="167" spans="34:41">
      <c r="AH167" s="1" t="s">
        <v>450</v>
      </c>
      <c r="AI167" s="1" t="s">
        <v>1308</v>
      </c>
      <c r="AJ167" s="1" t="s">
        <v>450</v>
      </c>
      <c r="AK167" s="1">
        <v>1</v>
      </c>
      <c r="AL167" s="1">
        <v>1</v>
      </c>
      <c r="AM167" s="1">
        <v>1</v>
      </c>
      <c r="AN167" s="1">
        <v>1</v>
      </c>
      <c r="AO167" s="1">
        <v>0</v>
      </c>
    </row>
    <row r="168" spans="34:41">
      <c r="AH168" s="1" t="s">
        <v>785</v>
      </c>
      <c r="AI168" s="1" t="s">
        <v>1309</v>
      </c>
      <c r="AJ168" s="1" t="s">
        <v>785</v>
      </c>
      <c r="AK168" s="1">
        <v>1</v>
      </c>
      <c r="AL168" s="1">
        <v>1</v>
      </c>
      <c r="AM168" s="1">
        <v>1</v>
      </c>
      <c r="AN168" s="1">
        <v>1</v>
      </c>
      <c r="AO168" s="1">
        <v>1</v>
      </c>
    </row>
    <row r="169" spans="34:41">
      <c r="AH169" s="1" t="s">
        <v>674</v>
      </c>
      <c r="AI169" s="1" t="s">
        <v>1245</v>
      </c>
      <c r="AJ169" s="1" t="s">
        <v>674</v>
      </c>
      <c r="AK169" s="1">
        <v>1</v>
      </c>
      <c r="AL169" s="1">
        <v>1</v>
      </c>
      <c r="AM169" s="1">
        <v>1</v>
      </c>
      <c r="AN169" s="1">
        <v>1</v>
      </c>
      <c r="AO169" s="1">
        <v>1</v>
      </c>
    </row>
    <row r="170" spans="34:41">
      <c r="AH170" s="1" t="s">
        <v>698</v>
      </c>
      <c r="AI170" s="1" t="s">
        <v>1310</v>
      </c>
      <c r="AJ170" s="1" t="s">
        <v>698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</row>
    <row r="171" spans="34:41">
      <c r="AH171" s="1" t="s">
        <v>700</v>
      </c>
      <c r="AI171" s="1" t="s">
        <v>1311</v>
      </c>
      <c r="AJ171" s="1" t="s">
        <v>700</v>
      </c>
      <c r="AK171" s="1">
        <v>1</v>
      </c>
      <c r="AL171" s="1">
        <v>1</v>
      </c>
      <c r="AM171" s="1">
        <v>1</v>
      </c>
      <c r="AN171" s="1">
        <v>1</v>
      </c>
      <c r="AO171" s="1">
        <v>0</v>
      </c>
    </row>
    <row r="172" spans="34:41">
      <c r="AH172" s="1" t="s">
        <v>356</v>
      </c>
      <c r="AI172" s="1" t="s">
        <v>1312</v>
      </c>
      <c r="AJ172" s="1" t="s">
        <v>356</v>
      </c>
      <c r="AK172" s="1">
        <v>1</v>
      </c>
      <c r="AL172" s="1">
        <v>1</v>
      </c>
      <c r="AM172" s="1">
        <v>1</v>
      </c>
      <c r="AN172" s="1">
        <v>1</v>
      </c>
      <c r="AO172" s="1">
        <v>1</v>
      </c>
    </row>
    <row r="173" spans="34:41">
      <c r="AH173" s="1" t="s">
        <v>188</v>
      </c>
      <c r="AI173" s="1" t="s">
        <v>1313</v>
      </c>
      <c r="AJ173" s="1" t="s">
        <v>188</v>
      </c>
      <c r="AK173" s="1">
        <v>1</v>
      </c>
      <c r="AL173" s="1">
        <v>1</v>
      </c>
      <c r="AM173" s="1">
        <v>1</v>
      </c>
      <c r="AN173" s="1">
        <v>1</v>
      </c>
      <c r="AO173" s="1">
        <v>0</v>
      </c>
    </row>
    <row r="174" spans="34:41">
      <c r="AH174" s="1" t="s">
        <v>122</v>
      </c>
      <c r="AI174" s="1" t="s">
        <v>1314</v>
      </c>
      <c r="AJ174" s="1" t="s">
        <v>122</v>
      </c>
      <c r="AK174" s="1">
        <v>1</v>
      </c>
      <c r="AL174" s="1">
        <v>1</v>
      </c>
      <c r="AM174" s="1">
        <v>1</v>
      </c>
      <c r="AN174" s="1">
        <v>1</v>
      </c>
      <c r="AO174" s="1">
        <v>1</v>
      </c>
    </row>
    <row r="175" spans="34:41">
      <c r="AH175" s="1" t="s">
        <v>174</v>
      </c>
      <c r="AI175" s="1" t="s">
        <v>1315</v>
      </c>
      <c r="AJ175" s="1" t="s">
        <v>174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</row>
    <row r="176" spans="34:41">
      <c r="AH176" s="1" t="s">
        <v>162</v>
      </c>
      <c r="AI176" s="1" t="s">
        <v>1316</v>
      </c>
      <c r="AJ176" s="1" t="s">
        <v>162</v>
      </c>
      <c r="AK176" s="1">
        <v>1</v>
      </c>
      <c r="AL176" s="1">
        <v>1</v>
      </c>
      <c r="AM176" s="1">
        <v>1</v>
      </c>
      <c r="AN176" s="1">
        <v>1</v>
      </c>
      <c r="AO176" s="1">
        <v>0</v>
      </c>
    </row>
    <row r="177" spans="34:41">
      <c r="AH177" s="1" t="s">
        <v>151</v>
      </c>
      <c r="AI177" s="1" t="s">
        <v>1317</v>
      </c>
      <c r="AJ177" s="1" t="s">
        <v>151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</row>
    <row r="178" spans="34:41">
      <c r="AH178" s="1" t="s">
        <v>136</v>
      </c>
      <c r="AI178" s="1" t="s">
        <v>1318</v>
      </c>
      <c r="AJ178" s="1" t="s">
        <v>136</v>
      </c>
      <c r="AK178" s="1">
        <v>1</v>
      </c>
      <c r="AL178" s="1">
        <v>1</v>
      </c>
      <c r="AM178" s="1">
        <v>1</v>
      </c>
      <c r="AN178" s="1">
        <v>1</v>
      </c>
      <c r="AO178" s="1">
        <v>0</v>
      </c>
    </row>
    <row r="179" spans="34:41">
      <c r="AH179" s="1" t="s">
        <v>790</v>
      </c>
      <c r="AI179" s="1" t="s">
        <v>1319</v>
      </c>
      <c r="AJ179" s="1" t="s">
        <v>790</v>
      </c>
      <c r="AK179" s="1">
        <v>1</v>
      </c>
      <c r="AL179" s="1">
        <v>1</v>
      </c>
      <c r="AM179" s="1">
        <v>1</v>
      </c>
      <c r="AN179" s="1">
        <v>1</v>
      </c>
      <c r="AO179" s="1">
        <v>1</v>
      </c>
    </row>
    <row r="180" spans="34:41">
      <c r="AH180" s="1" t="s">
        <v>597</v>
      </c>
      <c r="AI180" s="1" t="s">
        <v>1320</v>
      </c>
      <c r="AJ180" s="1" t="s">
        <v>597</v>
      </c>
      <c r="AK180" s="1">
        <v>1</v>
      </c>
      <c r="AL180" s="1">
        <v>1</v>
      </c>
      <c r="AM180" s="1">
        <v>1</v>
      </c>
      <c r="AN180" s="1">
        <v>1</v>
      </c>
      <c r="AO180" s="1">
        <v>0</v>
      </c>
    </row>
    <row r="181" spans="34:41">
      <c r="AH181" s="1" t="s">
        <v>791</v>
      </c>
      <c r="AI181" s="1" t="s">
        <v>1321</v>
      </c>
      <c r="AJ181" s="1" t="s">
        <v>791</v>
      </c>
      <c r="AK181" s="1">
        <v>1</v>
      </c>
      <c r="AL181" s="1">
        <v>1</v>
      </c>
      <c r="AM181" s="1">
        <v>1</v>
      </c>
      <c r="AN181" s="1">
        <v>1</v>
      </c>
      <c r="AO181" s="1">
        <v>0</v>
      </c>
    </row>
    <row r="182" spans="34:41">
      <c r="AH182" s="1" t="s">
        <v>284</v>
      </c>
      <c r="AI182" s="1" t="s">
        <v>1322</v>
      </c>
      <c r="AJ182" s="1" t="s">
        <v>284</v>
      </c>
      <c r="AK182" s="1">
        <v>1</v>
      </c>
      <c r="AL182" s="1">
        <v>1</v>
      </c>
      <c r="AM182" s="1">
        <v>1</v>
      </c>
      <c r="AN182" s="1">
        <v>1</v>
      </c>
      <c r="AO182" s="1">
        <v>1</v>
      </c>
    </row>
    <row r="183" spans="34:41">
      <c r="AH183" s="1" t="s">
        <v>516</v>
      </c>
      <c r="AI183" s="1" t="s">
        <v>1323</v>
      </c>
      <c r="AJ183" s="1" t="s">
        <v>516</v>
      </c>
      <c r="AK183" s="1">
        <v>1</v>
      </c>
      <c r="AL183" s="1">
        <v>1</v>
      </c>
      <c r="AM183" s="1">
        <v>1</v>
      </c>
      <c r="AN183" s="1">
        <v>1</v>
      </c>
      <c r="AO183" s="1">
        <v>1</v>
      </c>
    </row>
    <row r="184" spans="34:41">
      <c r="AH184" s="1" t="s">
        <v>525</v>
      </c>
      <c r="AI184" s="1" t="s">
        <v>1324</v>
      </c>
      <c r="AJ184" s="1" t="s">
        <v>525</v>
      </c>
      <c r="AK184" s="1">
        <v>0</v>
      </c>
      <c r="AL184" s="1">
        <v>0</v>
      </c>
      <c r="AM184" s="1">
        <v>1</v>
      </c>
      <c r="AN184" s="1">
        <v>1</v>
      </c>
      <c r="AO184" s="1">
        <v>1</v>
      </c>
    </row>
    <row r="185" spans="34:41">
      <c r="AH185" s="1" t="s">
        <v>792</v>
      </c>
      <c r="AI185" s="1" t="s">
        <v>1325</v>
      </c>
      <c r="AJ185" s="1" t="s">
        <v>792</v>
      </c>
      <c r="AK185" s="1">
        <v>1</v>
      </c>
      <c r="AL185" s="1">
        <v>1</v>
      </c>
      <c r="AM185" s="1">
        <v>1</v>
      </c>
      <c r="AN185" s="1">
        <v>1</v>
      </c>
      <c r="AO185" s="1">
        <v>1</v>
      </c>
    </row>
    <row r="186" spans="34:41">
      <c r="AH186" s="1" t="s">
        <v>793</v>
      </c>
      <c r="AI186" s="1" t="s">
        <v>1326</v>
      </c>
      <c r="AJ186" s="1" t="s">
        <v>793</v>
      </c>
      <c r="AK186" s="1">
        <v>1</v>
      </c>
      <c r="AL186" s="1">
        <v>1</v>
      </c>
      <c r="AM186" s="1">
        <v>1</v>
      </c>
      <c r="AN186" s="1">
        <v>1</v>
      </c>
      <c r="AO186" s="1">
        <v>1</v>
      </c>
    </row>
    <row r="187" spans="34:41">
      <c r="AH187" s="1" t="s">
        <v>617</v>
      </c>
      <c r="AI187" s="1" t="s">
        <v>1294</v>
      </c>
      <c r="AJ187" s="1" t="s">
        <v>617</v>
      </c>
      <c r="AK187" s="1">
        <v>1</v>
      </c>
      <c r="AL187" s="1">
        <v>1</v>
      </c>
      <c r="AM187" s="1">
        <v>1</v>
      </c>
      <c r="AN187" s="1">
        <v>1</v>
      </c>
      <c r="AO187" s="1">
        <v>1</v>
      </c>
    </row>
    <row r="188" spans="34:41">
      <c r="AH188" s="1" t="s">
        <v>419</v>
      </c>
      <c r="AI188" s="1" t="s">
        <v>1327</v>
      </c>
      <c r="AJ188" s="1" t="s">
        <v>419</v>
      </c>
      <c r="AK188" s="1">
        <v>1</v>
      </c>
      <c r="AL188" s="1">
        <v>1</v>
      </c>
      <c r="AM188" s="1">
        <v>1</v>
      </c>
      <c r="AN188" s="1">
        <v>1</v>
      </c>
      <c r="AO188" s="1">
        <v>1</v>
      </c>
    </row>
    <row r="189" spans="34:41">
      <c r="AH189" s="1" t="s">
        <v>794</v>
      </c>
      <c r="AI189" s="1" t="s">
        <v>1328</v>
      </c>
      <c r="AJ189" s="1" t="s">
        <v>794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</row>
    <row r="190" spans="34:41">
      <c r="AH190" s="1" t="s">
        <v>795</v>
      </c>
      <c r="AI190" s="1" t="s">
        <v>1329</v>
      </c>
      <c r="AJ190" s="1" t="s">
        <v>795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</row>
    <row r="191" spans="34:41">
      <c r="AH191" s="1" t="s">
        <v>796</v>
      </c>
      <c r="AI191" s="1" t="s">
        <v>1330</v>
      </c>
      <c r="AJ191" s="1" t="s">
        <v>796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</row>
    <row r="192" spans="34:41">
      <c r="AH192" s="1" t="s">
        <v>77</v>
      </c>
      <c r="AI192" s="1" t="s">
        <v>1331</v>
      </c>
      <c r="AJ192" s="1" t="s">
        <v>77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</row>
    <row r="193" spans="34:41">
      <c r="AH193" s="1" t="s">
        <v>797</v>
      </c>
      <c r="AI193" s="1" t="s">
        <v>1332</v>
      </c>
      <c r="AJ193" s="1" t="s">
        <v>797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</row>
    <row r="194" spans="34:41">
      <c r="AH194" s="1" t="s">
        <v>405</v>
      </c>
      <c r="AI194" s="1" t="s">
        <v>1333</v>
      </c>
      <c r="AJ194" s="1" t="s">
        <v>405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</row>
    <row r="195" spans="34:41">
      <c r="AH195" s="1" t="s">
        <v>686</v>
      </c>
      <c r="AI195" s="1" t="s">
        <v>1334</v>
      </c>
      <c r="AJ195" s="1" t="s">
        <v>686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</row>
    <row r="196" spans="34:41">
      <c r="AH196" s="1" t="s">
        <v>61</v>
      </c>
      <c r="AI196" s="1" t="s">
        <v>1246</v>
      </c>
      <c r="AJ196" s="1" t="s">
        <v>61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</row>
    <row r="197" spans="34:41">
      <c r="AH197" s="1" t="s">
        <v>307</v>
      </c>
      <c r="AI197" s="1" t="s">
        <v>1335</v>
      </c>
      <c r="AJ197" s="1" t="s">
        <v>307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</row>
    <row r="198" spans="34:41">
      <c r="AH198" s="1" t="s">
        <v>483</v>
      </c>
      <c r="AI198" s="1" t="s">
        <v>1336</v>
      </c>
      <c r="AJ198" s="1" t="s">
        <v>483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</row>
    <row r="199" spans="34:41">
      <c r="AH199" s="1" t="s">
        <v>676</v>
      </c>
      <c r="AI199" s="1" t="s">
        <v>1337</v>
      </c>
      <c r="AJ199" s="1" t="s">
        <v>676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</row>
    <row r="200" spans="34:41">
      <c r="AH200" s="1" t="s">
        <v>679</v>
      </c>
      <c r="AI200" s="1" t="s">
        <v>1338</v>
      </c>
      <c r="AJ200" s="1" t="s">
        <v>679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</row>
    <row r="201" spans="34:41">
      <c r="AH201" s="1" t="s">
        <v>631</v>
      </c>
      <c r="AI201" s="1" t="s">
        <v>1339</v>
      </c>
      <c r="AJ201" s="1" t="s">
        <v>631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</row>
    <row r="202" spans="34:41">
      <c r="AH202" s="1" t="s">
        <v>647</v>
      </c>
      <c r="AI202" s="1" t="s">
        <v>1340</v>
      </c>
      <c r="AJ202" s="1" t="s">
        <v>647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</row>
    <row r="203" spans="34:41">
      <c r="AH203" s="1" t="s">
        <v>427</v>
      </c>
      <c r="AI203" s="1" t="s">
        <v>1341</v>
      </c>
      <c r="AJ203" s="1" t="s">
        <v>427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</row>
    <row r="204" spans="34:41">
      <c r="AH204" s="1" t="s">
        <v>204</v>
      </c>
      <c r="AI204" s="1" t="s">
        <v>1342</v>
      </c>
      <c r="AJ204" s="1" t="s">
        <v>204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</row>
    <row r="205" spans="34:41">
      <c r="AH205" s="1" t="s">
        <v>79</v>
      </c>
      <c r="AI205" s="1" t="s">
        <v>1268</v>
      </c>
      <c r="AJ205" s="1" t="s">
        <v>79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</row>
    <row r="206" spans="34:41">
      <c r="AH206" s="1" t="s">
        <v>705</v>
      </c>
      <c r="AI206" s="1" t="s">
        <v>1343</v>
      </c>
      <c r="AJ206" s="1" t="s">
        <v>705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</row>
    <row r="207" spans="34:41">
      <c r="AH207" s="1" t="s">
        <v>702</v>
      </c>
      <c r="AI207" s="1" t="s">
        <v>1344</v>
      </c>
      <c r="AJ207" s="1" t="s">
        <v>702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</row>
    <row r="208" spans="34:41">
      <c r="AH208" s="1" t="s">
        <v>293</v>
      </c>
      <c r="AI208" s="1" t="s">
        <v>1345</v>
      </c>
      <c r="AJ208" s="1" t="s">
        <v>293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</row>
    <row r="209" spans="34:44">
      <c r="AH209" s="1" t="s">
        <v>684</v>
      </c>
      <c r="AI209" s="1" t="s">
        <v>1345</v>
      </c>
      <c r="AJ209" s="1" t="s">
        <v>684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</row>
    <row r="210" spans="34:44">
      <c r="AH210" s="1" t="s">
        <v>708</v>
      </c>
      <c r="AI210" s="1" t="s">
        <v>1286</v>
      </c>
      <c r="AJ210" s="1" t="s">
        <v>708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</row>
    <row r="211" spans="34:44">
      <c r="AH211" s="1" t="s">
        <v>798</v>
      </c>
      <c r="AI211" s="1" t="s">
        <v>1346</v>
      </c>
      <c r="AJ211" s="1" t="s">
        <v>798</v>
      </c>
      <c r="AK211" s="1">
        <v>1</v>
      </c>
      <c r="AL211" s="1">
        <v>1</v>
      </c>
      <c r="AM211" s="1">
        <v>1</v>
      </c>
      <c r="AN211" s="1">
        <v>1</v>
      </c>
      <c r="AO211" s="1">
        <v>0</v>
      </c>
      <c r="AR211" s="25"/>
    </row>
    <row r="212" spans="34:44">
      <c r="AH212" s="1" t="s">
        <v>799</v>
      </c>
      <c r="AI212" s="1" t="s">
        <v>1347</v>
      </c>
      <c r="AJ212" s="1" t="s">
        <v>799</v>
      </c>
      <c r="AK212" s="1">
        <v>0</v>
      </c>
      <c r="AL212" s="1">
        <v>1</v>
      </c>
      <c r="AM212" s="1">
        <v>1</v>
      </c>
      <c r="AN212" s="1">
        <v>1</v>
      </c>
      <c r="AO212" s="1">
        <v>0</v>
      </c>
    </row>
    <row r="213" spans="34:44">
      <c r="AH213" s="1" t="s">
        <v>695</v>
      </c>
      <c r="AI213" s="1" t="s">
        <v>1348</v>
      </c>
      <c r="AJ213" s="1" t="s">
        <v>695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</row>
    <row r="214" spans="34:44">
      <c r="AH214" s="1" t="s">
        <v>318</v>
      </c>
      <c r="AI214" s="1" t="s">
        <v>1346</v>
      </c>
      <c r="AJ214" s="1" t="s">
        <v>318</v>
      </c>
      <c r="AK214" s="1">
        <v>1</v>
      </c>
      <c r="AL214" s="1">
        <v>1</v>
      </c>
      <c r="AM214" s="1">
        <v>1</v>
      </c>
      <c r="AN214" s="1">
        <v>1</v>
      </c>
      <c r="AO214" s="1">
        <v>0</v>
      </c>
    </row>
    <row r="215" spans="34:44">
      <c r="AH215" s="1" t="s">
        <v>435</v>
      </c>
      <c r="AI215" s="1" t="s">
        <v>1349</v>
      </c>
      <c r="AJ215" s="1" t="s">
        <v>435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</row>
    <row r="216" spans="34:44">
      <c r="AH216" s="1" t="s">
        <v>95</v>
      </c>
      <c r="AI216" s="1" t="s">
        <v>1350</v>
      </c>
      <c r="AJ216" s="1" t="s">
        <v>95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</row>
    <row r="217" spans="34:44">
      <c r="AH217" s="1" t="s">
        <v>691</v>
      </c>
      <c r="AI217" s="1" t="s">
        <v>1351</v>
      </c>
      <c r="AJ217" s="1" t="s">
        <v>691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</row>
    <row r="218" spans="34:44">
      <c r="AH218" s="1" t="s">
        <v>271</v>
      </c>
      <c r="AI218" s="1" t="s">
        <v>1352</v>
      </c>
      <c r="AJ218" s="1" t="s">
        <v>271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</row>
    <row r="219" spans="34:44">
      <c r="AH219" s="1" t="s">
        <v>556</v>
      </c>
      <c r="AI219" s="1" t="s">
        <v>1228</v>
      </c>
      <c r="AJ219" s="1" t="s">
        <v>556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</row>
    <row r="220" spans="34:44">
      <c r="AH220" s="1" t="s">
        <v>541</v>
      </c>
      <c r="AI220" s="1" t="s">
        <v>1062</v>
      </c>
      <c r="AJ220" s="1" t="s">
        <v>541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</row>
    <row r="221" spans="34:44">
      <c r="AH221" s="1" t="s">
        <v>800</v>
      </c>
      <c r="AI221" s="1" t="s">
        <v>800</v>
      </c>
      <c r="AJ221" s="1" t="s">
        <v>800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</row>
    <row r="222" spans="34:44">
      <c r="AH222" s="1" t="s">
        <v>801</v>
      </c>
      <c r="AI222" s="1" t="s">
        <v>801</v>
      </c>
      <c r="AJ222" s="1" t="s">
        <v>801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</row>
    <row r="223" spans="34:44">
      <c r="AH223" s="1" t="s">
        <v>802</v>
      </c>
      <c r="AI223" s="1" t="s">
        <v>802</v>
      </c>
      <c r="AJ223" s="1" t="s">
        <v>802</v>
      </c>
      <c r="AK223" s="1">
        <v>0</v>
      </c>
      <c r="AL223" s="1">
        <v>0</v>
      </c>
      <c r="AM223" s="1">
        <v>1</v>
      </c>
      <c r="AN223" s="1">
        <v>0</v>
      </c>
      <c r="AO223" s="1">
        <v>0</v>
      </c>
      <c r="AP223" s="26"/>
      <c r="AQ223" s="26"/>
    </row>
    <row r="224" spans="34:44">
      <c r="AH224" s="1" t="s">
        <v>694</v>
      </c>
      <c r="AI224" s="1" t="s">
        <v>694</v>
      </c>
      <c r="AJ224" s="1" t="s">
        <v>694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26"/>
      <c r="AQ224" s="26"/>
    </row>
    <row r="225" spans="34:43">
      <c r="AH225" s="1" t="s">
        <v>803</v>
      </c>
      <c r="AI225" s="1" t="s">
        <v>803</v>
      </c>
      <c r="AJ225" s="1" t="s">
        <v>803</v>
      </c>
      <c r="AK225" s="1">
        <v>0</v>
      </c>
      <c r="AL225" s="1">
        <v>1</v>
      </c>
      <c r="AM225" s="1">
        <v>1</v>
      </c>
      <c r="AN225" s="1">
        <v>1</v>
      </c>
      <c r="AO225" s="1">
        <v>1</v>
      </c>
      <c r="AP225" s="26"/>
      <c r="AQ225" s="26"/>
    </row>
    <row r="226" spans="34:43">
      <c r="AH226" s="1" t="s">
        <v>804</v>
      </c>
      <c r="AI226" s="1" t="s">
        <v>804</v>
      </c>
      <c r="AJ226" s="1" t="s">
        <v>804</v>
      </c>
      <c r="AK226" s="1">
        <v>0</v>
      </c>
      <c r="AL226" s="1">
        <v>0</v>
      </c>
      <c r="AM226" s="1">
        <v>1</v>
      </c>
      <c r="AN226" s="1">
        <v>1</v>
      </c>
      <c r="AO226" s="1">
        <v>0</v>
      </c>
      <c r="AP226" s="26"/>
      <c r="AQ226" s="26"/>
    </row>
    <row r="227" spans="34:43">
      <c r="AH227" s="1" t="s">
        <v>805</v>
      </c>
      <c r="AI227" s="1" t="s">
        <v>805</v>
      </c>
      <c r="AJ227" s="1" t="s">
        <v>805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26"/>
      <c r="AQ227" s="26"/>
    </row>
    <row r="228" spans="34:43">
      <c r="AH228" s="1" t="s">
        <v>806</v>
      </c>
      <c r="AI228" s="1" t="s">
        <v>806</v>
      </c>
      <c r="AJ228" s="1" t="s">
        <v>806</v>
      </c>
      <c r="AK228" s="1">
        <v>0</v>
      </c>
      <c r="AL228" s="1">
        <v>0</v>
      </c>
      <c r="AM228" s="1">
        <v>1</v>
      </c>
      <c r="AN228" s="1">
        <v>1</v>
      </c>
      <c r="AO228" s="1">
        <v>0</v>
      </c>
      <c r="AP228" s="26"/>
      <c r="AQ228" s="26"/>
    </row>
    <row r="229" spans="34:43">
      <c r="AH229" s="1" t="s">
        <v>344</v>
      </c>
      <c r="AI229" s="1" t="s">
        <v>344</v>
      </c>
      <c r="AJ229" s="1" t="s">
        <v>344</v>
      </c>
      <c r="AK229" s="1">
        <v>1</v>
      </c>
      <c r="AL229" s="1">
        <v>1</v>
      </c>
      <c r="AM229" s="1">
        <v>1</v>
      </c>
      <c r="AN229" s="1">
        <v>1</v>
      </c>
      <c r="AO229" s="1">
        <v>1</v>
      </c>
      <c r="AP229" s="26"/>
      <c r="AQ229" s="26"/>
    </row>
    <row r="230" spans="34:43">
      <c r="AH230" s="1" t="s">
        <v>807</v>
      </c>
      <c r="AI230" s="1" t="s">
        <v>807</v>
      </c>
      <c r="AJ230" s="1" t="s">
        <v>807</v>
      </c>
      <c r="AK230" s="1">
        <v>1</v>
      </c>
      <c r="AL230" s="1">
        <v>1</v>
      </c>
      <c r="AM230" s="1">
        <v>1</v>
      </c>
      <c r="AN230" s="1">
        <v>1</v>
      </c>
      <c r="AO230" s="1">
        <v>0</v>
      </c>
      <c r="AP230" s="26"/>
      <c r="AQ230" s="26"/>
    </row>
    <row r="231" spans="34:43">
      <c r="AH231" s="1" t="s">
        <v>808</v>
      </c>
      <c r="AI231" s="1" t="s">
        <v>808</v>
      </c>
      <c r="AJ231" s="1" t="s">
        <v>808</v>
      </c>
      <c r="AK231" s="1">
        <v>1</v>
      </c>
      <c r="AL231" s="1">
        <v>1</v>
      </c>
      <c r="AM231" s="1">
        <v>1</v>
      </c>
      <c r="AN231" s="1">
        <v>1</v>
      </c>
      <c r="AO231" s="1">
        <v>1</v>
      </c>
      <c r="AP231" s="26"/>
      <c r="AQ231" s="26"/>
    </row>
    <row r="232" spans="34:43">
      <c r="AH232" s="1" t="s">
        <v>697</v>
      </c>
      <c r="AI232" s="1" t="s">
        <v>697</v>
      </c>
      <c r="AJ232" s="1" t="s">
        <v>697</v>
      </c>
      <c r="AK232" s="1">
        <v>0</v>
      </c>
      <c r="AL232" s="1">
        <v>0</v>
      </c>
      <c r="AM232" s="1">
        <v>1</v>
      </c>
      <c r="AN232" s="1">
        <v>1</v>
      </c>
      <c r="AO232" s="1">
        <v>1</v>
      </c>
      <c r="AP232" s="26"/>
      <c r="AQ232" s="26"/>
    </row>
    <row r="233" spans="34:43">
      <c r="AH233" s="1" t="s">
        <v>578</v>
      </c>
      <c r="AI233" s="1" t="s">
        <v>1353</v>
      </c>
      <c r="AJ233" s="1" t="s">
        <v>578</v>
      </c>
      <c r="AK233" s="1">
        <v>0</v>
      </c>
      <c r="AL233" s="1">
        <v>0</v>
      </c>
      <c r="AM233" s="1">
        <v>1</v>
      </c>
      <c r="AN233" s="1">
        <v>1</v>
      </c>
      <c r="AO233" s="1">
        <v>0</v>
      </c>
      <c r="AP233" s="26"/>
      <c r="AQ233" s="26"/>
    </row>
    <row r="234" spans="34:43">
      <c r="AH234" s="1" t="s">
        <v>809</v>
      </c>
      <c r="AI234" s="1" t="s">
        <v>1354</v>
      </c>
      <c r="AJ234" s="1" t="s">
        <v>809</v>
      </c>
      <c r="AK234" s="1">
        <v>1</v>
      </c>
      <c r="AL234" s="1">
        <v>1</v>
      </c>
      <c r="AM234" s="1">
        <v>1</v>
      </c>
      <c r="AN234" s="1">
        <v>1</v>
      </c>
      <c r="AO234" s="1">
        <v>1</v>
      </c>
    </row>
    <row r="235" spans="34:43">
      <c r="AH235" s="1" t="s">
        <v>417</v>
      </c>
      <c r="AI235" s="1" t="s">
        <v>1355</v>
      </c>
      <c r="AJ235" s="1" t="s">
        <v>417</v>
      </c>
      <c r="AK235" s="1">
        <v>1</v>
      </c>
      <c r="AL235" s="1">
        <v>1</v>
      </c>
      <c r="AM235" s="1">
        <v>1</v>
      </c>
      <c r="AN235" s="1">
        <v>1</v>
      </c>
      <c r="AO235" s="1">
        <v>1</v>
      </c>
    </row>
    <row r="236" spans="34:43">
      <c r="AH236" s="1" t="s">
        <v>550</v>
      </c>
      <c r="AI236" s="1" t="s">
        <v>1356</v>
      </c>
      <c r="AJ236" s="1" t="s">
        <v>550</v>
      </c>
      <c r="AK236" s="1">
        <v>1</v>
      </c>
      <c r="AL236" s="1">
        <v>1</v>
      </c>
      <c r="AM236" s="1">
        <v>1</v>
      </c>
      <c r="AN236" s="1">
        <v>1</v>
      </c>
      <c r="AO236" s="1">
        <v>1</v>
      </c>
    </row>
    <row r="237" spans="34:43">
      <c r="AH237" s="1" t="s">
        <v>810</v>
      </c>
      <c r="AI237" s="1" t="s">
        <v>1286</v>
      </c>
      <c r="AJ237" s="1" t="s">
        <v>810</v>
      </c>
      <c r="AK237" s="1">
        <v>1</v>
      </c>
      <c r="AL237" s="1">
        <v>1</v>
      </c>
      <c r="AM237" s="1">
        <v>1</v>
      </c>
      <c r="AN237" s="1">
        <v>1</v>
      </c>
      <c r="AO237" s="1">
        <v>1</v>
      </c>
    </row>
    <row r="238" spans="34:43">
      <c r="AH238" s="1" t="s">
        <v>811</v>
      </c>
      <c r="AI238" s="1" t="s">
        <v>1062</v>
      </c>
      <c r="AJ238" s="1" t="s">
        <v>811</v>
      </c>
      <c r="AK238" s="1">
        <v>1</v>
      </c>
      <c r="AL238" s="1">
        <v>1</v>
      </c>
      <c r="AM238" s="1">
        <v>1</v>
      </c>
      <c r="AN238" s="1">
        <v>1</v>
      </c>
      <c r="AO238" s="1">
        <v>1</v>
      </c>
    </row>
    <row r="239" spans="34:43">
      <c r="AH239" s="1" t="s">
        <v>345</v>
      </c>
      <c r="AI239" s="1" t="s">
        <v>1357</v>
      </c>
      <c r="AJ239" s="1" t="s">
        <v>345</v>
      </c>
      <c r="AK239" s="1">
        <v>1</v>
      </c>
      <c r="AL239" s="1">
        <v>1</v>
      </c>
      <c r="AM239" s="1">
        <v>1</v>
      </c>
      <c r="AN239" s="1">
        <v>1</v>
      </c>
      <c r="AO239" s="1">
        <v>1</v>
      </c>
    </row>
    <row r="240" spans="34:43">
      <c r="AH240" s="1" t="s">
        <v>812</v>
      </c>
      <c r="AI240" s="1" t="s">
        <v>1228</v>
      </c>
      <c r="AJ240" s="1" t="s">
        <v>812</v>
      </c>
      <c r="AK240" s="1">
        <v>1</v>
      </c>
      <c r="AL240" s="1">
        <v>1</v>
      </c>
      <c r="AM240" s="1">
        <v>1</v>
      </c>
      <c r="AN240" s="1">
        <v>1</v>
      </c>
      <c r="AO240" s="1">
        <v>1</v>
      </c>
    </row>
    <row r="241" spans="34:41">
      <c r="AH241" s="1" t="s">
        <v>813</v>
      </c>
      <c r="AI241" s="1" t="s">
        <v>1358</v>
      </c>
      <c r="AJ241" s="1" t="s">
        <v>813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</row>
    <row r="242" spans="34:41">
      <c r="AH242" s="1" t="s">
        <v>528</v>
      </c>
      <c r="AI242" s="1" t="s">
        <v>1359</v>
      </c>
      <c r="AJ242" s="1" t="s">
        <v>528</v>
      </c>
      <c r="AK242" s="1">
        <v>1</v>
      </c>
      <c r="AL242" s="1">
        <v>1</v>
      </c>
      <c r="AM242" s="1">
        <v>1</v>
      </c>
      <c r="AN242" s="1">
        <v>1</v>
      </c>
      <c r="AO242" s="1">
        <v>1</v>
      </c>
    </row>
    <row r="243" spans="34:41">
      <c r="AJ243" s="27"/>
    </row>
    <row r="247" spans="34:41">
      <c r="AK247" s="1">
        <f>SUM(AK2:AK242)</f>
        <v>173</v>
      </c>
    </row>
    <row r="249" spans="34:41">
      <c r="AJ249" s="1" t="str">
        <f t="array" ref="AJ249:AJ447">_xlfn.UNIQUE(AI2:AI242)</f>
        <v>YALI0B02178g</v>
      </c>
      <c r="AK249" s="1">
        <f>COUNTA(_xlfn.ANCHORARRAY(AJ249))</f>
        <v>199</v>
      </c>
    </row>
    <row r="250" spans="34:41">
      <c r="AJ250" s="1" t="str">
        <v>YALI0F29337g</v>
      </c>
    </row>
    <row r="251" spans="34:41">
      <c r="AJ251" s="1" t="str">
        <v>YALI0E23185g</v>
      </c>
    </row>
    <row r="252" spans="34:41">
      <c r="AJ252" s="1" t="str">
        <v>YALI0C11407g</v>
      </c>
    </row>
    <row r="253" spans="34:41">
      <c r="AJ253" s="1" t="str">
        <v>YALI0E30965g</v>
      </c>
    </row>
    <row r="254" spans="34:41">
      <c r="AJ254" s="1" t="str">
        <v>YALI0E34793g</v>
      </c>
    </row>
    <row r="255" spans="34:41">
      <c r="AJ255" s="1" t="str">
        <v>YALI0D24431g</v>
      </c>
    </row>
    <row r="256" spans="34:41">
      <c r="AJ256" s="1" t="str">
        <v>YALI0D09361g</v>
      </c>
    </row>
    <row r="257" spans="36:36">
      <c r="AJ257" s="1" t="str">
        <v>YALI0E14949g</v>
      </c>
    </row>
    <row r="258" spans="36:36">
      <c r="AJ258" s="1" t="str">
        <v>YALI0B08536g</v>
      </c>
    </row>
    <row r="259" spans="36:36">
      <c r="AJ259" s="1" t="str">
        <v>YALI0E11099g</v>
      </c>
    </row>
    <row r="260" spans="36:36">
      <c r="AJ260" s="1" t="str">
        <v>YALI0F05962g</v>
      </c>
    </row>
    <row r="261" spans="36:36">
      <c r="AJ261" s="1" t="str">
        <v>YALI0E12463g</v>
      </c>
    </row>
    <row r="262" spans="36:36">
      <c r="AJ262" s="1" t="str">
        <v>YALI0B14839g</v>
      </c>
    </row>
    <row r="263" spans="36:36">
      <c r="AJ263" s="1" t="str">
        <v>YALI0B01298g</v>
      </c>
    </row>
    <row r="264" spans="36:36">
      <c r="AJ264" s="1" t="str">
        <v>YALI0C03025g</v>
      </c>
    </row>
    <row r="265" spans="36:36">
      <c r="AJ265" s="1" t="str">
        <v>YALI0E00264g</v>
      </c>
    </row>
    <row r="266" spans="36:36">
      <c r="AJ266" s="1" t="str">
        <v>YALI0F23793g</v>
      </c>
    </row>
    <row r="267" spans="36:36">
      <c r="AJ267" s="1" t="str">
        <v>YALI0D07942g</v>
      </c>
    </row>
    <row r="268" spans="36:36">
      <c r="AJ268" s="1" t="str">
        <v>YALI0F04444g</v>
      </c>
    </row>
    <row r="269" spans="36:36">
      <c r="AJ269" s="1" t="str">
        <v>YALI0F19514g</v>
      </c>
    </row>
    <row r="270" spans="36:36">
      <c r="AJ270" s="1" t="str">
        <v>YALI0E25982g</v>
      </c>
    </row>
    <row r="271" spans="36:36">
      <c r="AJ271" s="1" t="str">
        <v>YALI0B20702g</v>
      </c>
    </row>
    <row r="272" spans="36:36">
      <c r="AJ272" s="1" t="str">
        <v>YALI0C10054g</v>
      </c>
    </row>
    <row r="273" spans="36:36">
      <c r="AJ273" s="1" t="str">
        <v>YALI0A20130g</v>
      </c>
    </row>
    <row r="274" spans="36:36">
      <c r="AJ274" s="1" t="str">
        <v>YALI0F01320g</v>
      </c>
    </row>
    <row r="275" spans="36:36">
      <c r="AJ275" s="1" t="str">
        <v>YALI0B13816g</v>
      </c>
    </row>
    <row r="276" spans="36:36">
      <c r="AJ276" s="1" t="str">
        <v>YALI0B13838g</v>
      </c>
    </row>
    <row r="277" spans="36:36">
      <c r="AJ277" s="1" t="str">
        <v>YALI0B01848g</v>
      </c>
    </row>
    <row r="278" spans="36:36">
      <c r="AJ278" s="1" t="str">
        <v>YALI0A15488g</v>
      </c>
    </row>
    <row r="279" spans="36:36">
      <c r="AJ279" s="1" t="str">
        <v>YALI0C12122g</v>
      </c>
    </row>
    <row r="280" spans="36:36">
      <c r="AJ280" s="1" t="str">
        <v>YALI0B06248g</v>
      </c>
    </row>
    <row r="281" spans="36:36">
      <c r="AJ281" s="1" t="str">
        <v>YALI0E11495g</v>
      </c>
    </row>
    <row r="282" spans="36:36">
      <c r="AJ282" s="1" t="str">
        <v>YALI0E03058g</v>
      </c>
    </row>
    <row r="283" spans="36:36">
      <c r="AJ283" s="1" t="str">
        <v>YALI0D02233g</v>
      </c>
    </row>
    <row r="284" spans="36:36">
      <c r="AJ284" s="1" t="str">
        <v>YALI0F06578g</v>
      </c>
    </row>
    <row r="285" spans="36:36">
      <c r="AJ285" s="1" t="str">
        <v>YALI0F12639g</v>
      </c>
    </row>
    <row r="286" spans="36:36">
      <c r="AJ286" s="1" t="str">
        <v>YALI0D06930g</v>
      </c>
    </row>
    <row r="287" spans="36:36">
      <c r="AJ287" s="1" t="str">
        <v>YALI0B22440g</v>
      </c>
    </row>
    <row r="288" spans="36:36">
      <c r="AJ288" s="1" t="str">
        <v>YALI0D17930g</v>
      </c>
    </row>
    <row r="289" spans="36:36">
      <c r="AJ289" s="1" t="str">
        <v>YALI0E30591g</v>
      </c>
    </row>
    <row r="290" spans="36:36">
      <c r="AJ290" s="1" t="str">
        <v>YALI0E14443g</v>
      </c>
    </row>
    <row r="291" spans="36:36">
      <c r="AJ291" s="1" t="str">
        <v>YALI0E10307g</v>
      </c>
    </row>
    <row r="292" spans="36:36">
      <c r="AJ292" s="1" t="str">
        <v>YALI0D08514g</v>
      </c>
    </row>
    <row r="293" spans="36:36">
      <c r="AJ293" s="1" t="str">
        <v>YALI0E06061g</v>
      </c>
    </row>
    <row r="294" spans="36:36">
      <c r="AJ294" s="1" t="str">
        <v>YALI0E00638g</v>
      </c>
    </row>
    <row r="295" spans="36:36">
      <c r="AJ295" s="1" t="str">
        <v>YALI0E02684g</v>
      </c>
    </row>
    <row r="296" spans="36:36">
      <c r="AJ296" s="1" t="str">
        <v>YALI0D04422g</v>
      </c>
    </row>
    <row r="297" spans="36:36">
      <c r="AJ297" s="1" t="str">
        <v>YALI0B10406g</v>
      </c>
    </row>
    <row r="298" spans="36:36">
      <c r="AJ298" s="1" t="str">
        <v>YALI0E32769g</v>
      </c>
    </row>
    <row r="299" spans="36:36">
      <c r="AJ299" s="1" t="str">
        <v>YALI0D07986g</v>
      </c>
    </row>
    <row r="300" spans="36:36">
      <c r="AJ300" s="1" t="str">
        <v>YALI0B20020g</v>
      </c>
    </row>
    <row r="301" spans="36:36">
      <c r="AJ301" s="1" t="str">
        <v>YALI0C06952g</v>
      </c>
    </row>
    <row r="302" spans="36:36">
      <c r="AJ302" s="1" t="str">
        <v>YALI0C11297g</v>
      </c>
    </row>
    <row r="303" spans="36:36">
      <c r="AJ303" s="1" t="str">
        <v>YALI0D07634g</v>
      </c>
    </row>
    <row r="304" spans="36:36">
      <c r="AJ304" s="1" t="str">
        <v>YALI0C02805g</v>
      </c>
    </row>
    <row r="305" spans="36:36">
      <c r="AJ305" s="1" t="str">
        <v>YALI0B07117g</v>
      </c>
    </row>
    <row r="306" spans="36:36">
      <c r="AJ306" s="1" t="str">
        <v>YALI0A15906g</v>
      </c>
    </row>
    <row r="307" spans="36:36">
      <c r="AJ307" s="1" t="str">
        <v>YALI0B15268g</v>
      </c>
    </row>
    <row r="308" spans="36:36">
      <c r="AJ308" s="1" t="str">
        <v>YALI0C20251g</v>
      </c>
    </row>
    <row r="309" spans="36:36">
      <c r="AJ309" s="1" t="str">
        <v>YALI0C06171g</v>
      </c>
    </row>
    <row r="310" spans="36:36">
      <c r="AJ310" s="1" t="str">
        <v>YALI0C13508g</v>
      </c>
    </row>
    <row r="311" spans="36:36">
      <c r="AJ311" s="1" t="str">
        <v>YALI0F18590g</v>
      </c>
    </row>
    <row r="312" spans="36:36">
      <c r="AJ312" s="1" t="str">
        <v>YALI0F09075g</v>
      </c>
    </row>
    <row r="313" spans="36:36">
      <c r="AJ313" s="1" t="str">
        <v>YALI0F09097g</v>
      </c>
    </row>
    <row r="314" spans="36:36">
      <c r="AJ314" s="1" t="str">
        <v>YALI0E15730g</v>
      </c>
    </row>
    <row r="315" spans="36:36">
      <c r="AJ315" s="1" t="str">
        <v>YALI0B16038g</v>
      </c>
    </row>
    <row r="316" spans="36:36">
      <c r="AJ316" s="1" t="str">
        <v>YALI0F30481g</v>
      </c>
    </row>
    <row r="317" spans="36:36">
      <c r="AJ317" s="1" t="str">
        <v>YALI0F05632g</v>
      </c>
    </row>
    <row r="318" spans="36:36">
      <c r="AJ318" s="1" t="str">
        <v>YALI0E05753g</v>
      </c>
    </row>
    <row r="319" spans="36:36">
      <c r="AJ319" s="1" t="str">
        <v>YALI0A18062g</v>
      </c>
    </row>
    <row r="320" spans="36:36">
      <c r="AJ320" s="1" t="str">
        <v>YALI0E06193g</v>
      </c>
    </row>
    <row r="321" spans="36:36">
      <c r="AJ321" s="1" t="str">
        <v>YALI0A10076g</v>
      </c>
    </row>
    <row r="322" spans="36:36">
      <c r="AJ322" s="1" t="str">
        <v>YALI0F01650g</v>
      </c>
    </row>
    <row r="323" spans="36:36">
      <c r="AJ323" s="1" t="str">
        <v>YALI0F01584g</v>
      </c>
    </row>
    <row r="324" spans="36:36">
      <c r="AJ324" s="1" t="str">
        <v>YALI0F01629g</v>
      </c>
    </row>
    <row r="325" spans="36:36">
      <c r="AJ325" s="1" t="str">
        <v>YALI0F01606g</v>
      </c>
    </row>
    <row r="326" spans="36:36">
      <c r="AJ326" s="1" t="str">
        <v>YALI0D17864g</v>
      </c>
    </row>
    <row r="327" spans="36:36">
      <c r="AJ327" s="1" t="str">
        <v>YALI0B10153g</v>
      </c>
    </row>
    <row r="328" spans="36:36">
      <c r="AJ328" s="1" t="str">
        <v>YALI0A17875g</v>
      </c>
    </row>
    <row r="329" spans="36:36">
      <c r="AJ329" s="1" t="str">
        <v>YALI0E15400g</v>
      </c>
    </row>
    <row r="330" spans="36:36">
      <c r="AJ330" s="1" t="str">
        <v>YALI0B14014g</v>
      </c>
    </row>
    <row r="331" spans="36:36">
      <c r="AJ331" s="1" t="str">
        <v>YALI0B15059g</v>
      </c>
    </row>
    <row r="332" spans="36:36">
      <c r="AJ332" s="1" t="str">
        <v>YALI0B19382g</v>
      </c>
    </row>
    <row r="333" spans="36:36">
      <c r="AJ333" s="1" t="str">
        <v>YALI0C06776g</v>
      </c>
    </row>
    <row r="334" spans="36:36">
      <c r="AJ334" s="1" t="str">
        <v>YALI0D17050g</v>
      </c>
    </row>
    <row r="335" spans="36:36">
      <c r="AJ335" s="1" t="str">
        <v>YALI0B15598g</v>
      </c>
    </row>
    <row r="336" spans="36:36">
      <c r="AJ336" s="1" t="str">
        <v>YALI0B02948g</v>
      </c>
    </row>
    <row r="337" spans="36:36">
      <c r="AJ337" s="1" t="str">
        <v>YALI0E02310g</v>
      </c>
    </row>
    <row r="338" spans="36:36">
      <c r="AJ338" s="1" t="str">
        <v>YALI0E18029g</v>
      </c>
    </row>
    <row r="339" spans="36:36">
      <c r="AJ339" s="1" t="str">
        <v>YALI0F00484g</v>
      </c>
    </row>
    <row r="340" spans="36:36">
      <c r="AJ340" s="1" t="str">
        <v>YALI0B13970g</v>
      </c>
    </row>
    <row r="341" spans="36:36">
      <c r="AJ341" s="1" t="str">
        <v>YALI0C08811g</v>
      </c>
    </row>
    <row r="342" spans="36:36">
      <c r="AJ342" s="1" t="str">
        <v>YALI0C18755g</v>
      </c>
    </row>
    <row r="343" spans="36:36">
      <c r="AJ343" s="1" t="str">
        <v>YALI0E04807g</v>
      </c>
    </row>
    <row r="344" spans="36:36">
      <c r="AJ344" s="1" t="str">
        <v>YALI0D13596g</v>
      </c>
    </row>
    <row r="345" spans="36:36">
      <c r="AJ345" s="1" t="str">
        <v>YALI0D11704g</v>
      </c>
    </row>
    <row r="346" spans="36:36">
      <c r="AJ346" s="1" t="str">
        <v>YALI0D01089g</v>
      </c>
    </row>
    <row r="347" spans="36:36">
      <c r="AJ347" s="1" t="str">
        <v>YALI0C16885g</v>
      </c>
    </row>
    <row r="348" spans="36:36">
      <c r="AJ348" s="1" t="str">
        <v>YALI0F04015g</v>
      </c>
    </row>
    <row r="349" spans="36:36">
      <c r="AJ349" s="1" t="str">
        <v>YALI0F04095g</v>
      </c>
    </row>
    <row r="350" spans="36:36">
      <c r="AJ350" s="1" t="str">
        <v>YALI0D02497g</v>
      </c>
    </row>
    <row r="351" spans="36:36">
      <c r="AJ351" s="1" t="str">
        <v>YALI0E33517g</v>
      </c>
    </row>
    <row r="352" spans="36:36">
      <c r="AJ352" s="1" t="str">
        <v>YALI0E16929g</v>
      </c>
    </row>
    <row r="353" spans="36:36">
      <c r="AJ353" s="1" t="str">
        <v>YALI0C08701g</v>
      </c>
    </row>
    <row r="354" spans="36:36">
      <c r="AJ354" s="1" t="str">
        <v>YALI0E02068g</v>
      </c>
    </row>
    <row r="355" spans="36:36">
      <c r="AJ355" s="1" t="str">
        <v>YALI0B01364g</v>
      </c>
    </row>
    <row r="356" spans="36:36">
      <c r="AJ356" s="1" t="str">
        <v>YALI0C00407g</v>
      </c>
    </row>
    <row r="357" spans="36:36">
      <c r="AJ357" s="1" t="str">
        <v>YALI0B07447g</v>
      </c>
    </row>
    <row r="358" spans="36:36">
      <c r="AJ358" s="1" t="str">
        <v>YALI0D20768g</v>
      </c>
    </row>
    <row r="359" spans="36:36">
      <c r="AJ359" s="1" t="str">
        <v>YALI0B14531g</v>
      </c>
    </row>
    <row r="360" spans="36:36">
      <c r="AJ360" s="1" t="str">
        <v>YALI0E16797g</v>
      </c>
    </row>
    <row r="361" spans="36:36">
      <c r="AJ361" s="1" t="str">
        <v>YALI0E14190g</v>
      </c>
    </row>
    <row r="362" spans="36:36">
      <c r="AJ362" s="1" t="str">
        <v>YALI0D16753g</v>
      </c>
    </row>
    <row r="363" spans="36:36">
      <c r="AJ363" s="1" t="str">
        <v>YALI0E15378g</v>
      </c>
    </row>
    <row r="364" spans="36:36">
      <c r="AJ364" s="1" t="str">
        <v>NA</v>
      </c>
    </row>
    <row r="365" spans="36:36">
      <c r="AJ365" s="1" t="str">
        <v>YALI0E07942g</v>
      </c>
    </row>
    <row r="366" spans="36:36">
      <c r="AJ366" s="1" t="str">
        <v>YALI0D19140g</v>
      </c>
    </row>
    <row r="367" spans="36:36">
      <c r="AJ367" s="1" t="str">
        <v>YALI0E15708g</v>
      </c>
    </row>
    <row r="368" spans="36:36">
      <c r="AJ368" s="1" t="str">
        <v>YALI0B16192g</v>
      </c>
    </row>
    <row r="369" spans="36:36">
      <c r="AJ369" s="1" t="str">
        <v>YALI0D18964g</v>
      </c>
    </row>
    <row r="370" spans="36:36">
      <c r="AJ370" s="1" t="str">
        <v>YALI0C05951g</v>
      </c>
    </row>
    <row r="371" spans="36:36">
      <c r="AJ371" s="1" t="str">
        <v>YALI0E12441g</v>
      </c>
    </row>
    <row r="372" spans="36:36">
      <c r="AJ372" s="1" t="str">
        <v>YALI0F16940g</v>
      </c>
    </row>
    <row r="373" spans="36:36">
      <c r="AJ373" s="1" t="str">
        <v>YALI0E22781g</v>
      </c>
    </row>
    <row r="374" spans="36:36">
      <c r="AJ374" s="1" t="str">
        <v>YALI0E11693g</v>
      </c>
    </row>
    <row r="375" spans="36:36">
      <c r="AJ375" s="1" t="str">
        <v>YALI0E20449g</v>
      </c>
    </row>
    <row r="376" spans="36:36">
      <c r="AJ376" s="1" t="str">
        <v>YALI0D27016g</v>
      </c>
    </row>
    <row r="377" spans="36:36">
      <c r="AJ377" s="1" t="str">
        <v>YALI0C16995g</v>
      </c>
    </row>
    <row r="378" spans="36:36">
      <c r="AJ378" s="1" t="str">
        <v>YALI0F20702g</v>
      </c>
    </row>
    <row r="379" spans="36:36">
      <c r="AJ379" s="1" t="str">
        <v>YALI0E27005g</v>
      </c>
    </row>
    <row r="380" spans="36:36">
      <c r="AJ380" s="1" t="str">
        <v>YALI0D10131g</v>
      </c>
    </row>
    <row r="381" spans="36:36">
      <c r="AJ381" s="1" t="str">
        <v>YALI0E07315g</v>
      </c>
    </row>
    <row r="382" spans="36:36">
      <c r="AJ382" s="1" t="str">
        <v>YALI0D23683g</v>
      </c>
    </row>
    <row r="383" spans="36:36">
      <c r="AJ383" s="1" t="str">
        <v>YALI0C01023g</v>
      </c>
    </row>
    <row r="384" spans="36:36">
      <c r="AJ384" s="1" t="str">
        <v>YALI0F02497g</v>
      </c>
    </row>
    <row r="385" spans="36:36">
      <c r="AJ385" s="1" t="str">
        <v>YALI0F20328g</v>
      </c>
    </row>
    <row r="386" spans="36:36">
      <c r="AJ386" s="1" t="str">
        <v>YALI0D12628g</v>
      </c>
    </row>
    <row r="387" spans="36:36">
      <c r="AJ387" s="1" t="str">
        <v>YALI0E17963g</v>
      </c>
    </row>
    <row r="388" spans="36:36">
      <c r="AJ388" s="1" t="str">
        <v>YALI0E18568g</v>
      </c>
    </row>
    <row r="389" spans="36:36">
      <c r="AJ389" s="1" t="str">
        <v>YALI0E32835g</v>
      </c>
    </row>
    <row r="390" spans="36:36">
      <c r="AJ390" s="1" t="str">
        <v>YALI0F10857g</v>
      </c>
    </row>
    <row r="391" spans="36:36">
      <c r="AJ391" s="1" t="str">
        <v>YALI0D24750g</v>
      </c>
    </row>
    <row r="392" spans="36:36">
      <c r="AJ392" s="1" t="str">
        <v>YALI0E27654g</v>
      </c>
    </row>
    <row r="393" spans="36:36">
      <c r="AJ393" s="1" t="str">
        <v>YALI0C23859g</v>
      </c>
    </row>
    <row r="394" spans="36:36">
      <c r="AJ394" s="1" t="str">
        <v>YALI0E06567g</v>
      </c>
    </row>
    <row r="395" spans="36:36">
      <c r="AJ395" s="1" t="str">
        <v>YALI0D21604g</v>
      </c>
    </row>
    <row r="396" spans="36:36">
      <c r="AJ396" s="1" t="str">
        <v>YALI0A06655g</v>
      </c>
    </row>
    <row r="397" spans="36:36">
      <c r="AJ397" s="1" t="str">
        <v>YALI0D04246g</v>
      </c>
    </row>
    <row r="398" spans="36:36">
      <c r="AJ398" s="1" t="str">
        <v>YALI0C24101g</v>
      </c>
    </row>
    <row r="399" spans="36:36">
      <c r="AJ399" s="1" t="str">
        <v>YALI0E02288g</v>
      </c>
    </row>
    <row r="400" spans="36:36">
      <c r="AJ400" s="1" t="str">
        <v>YALI0B08965g</v>
      </c>
    </row>
    <row r="401" spans="36:36">
      <c r="AJ401" s="1" t="str">
        <v>YALI0B06941g</v>
      </c>
    </row>
    <row r="402" spans="36:36">
      <c r="AJ402" s="1" t="str">
        <v>YALI0C11880g</v>
      </c>
    </row>
    <row r="403" spans="36:36">
      <c r="AJ403" s="1" t="str">
        <v>YALI0D04741g</v>
      </c>
    </row>
    <row r="404" spans="36:36">
      <c r="AJ404" s="1" t="str">
        <v>YALI0C00209g</v>
      </c>
    </row>
    <row r="405" spans="36:36">
      <c r="AJ405" s="1" t="str">
        <v>YALI0D11374g</v>
      </c>
    </row>
    <row r="406" spans="36:36">
      <c r="AJ406" s="1" t="str">
        <v>YALI0D23397g</v>
      </c>
    </row>
    <row r="407" spans="36:36">
      <c r="AJ407" s="1" t="str">
        <v>YALI0F11957g</v>
      </c>
    </row>
    <row r="408" spans="36:36">
      <c r="AJ408" s="1" t="str">
        <v>YALI0E18964g</v>
      </c>
    </row>
    <row r="409" spans="36:36">
      <c r="AJ409" s="1" t="str">
        <v>YALI0D08822g</v>
      </c>
    </row>
    <row r="410" spans="36:36">
      <c r="AJ410" s="1" t="str">
        <v>YALI0E12133g</v>
      </c>
    </row>
    <row r="411" spans="36:36">
      <c r="AJ411" s="1" t="str">
        <v>YALI0F15587g</v>
      </c>
    </row>
    <row r="412" spans="36:36">
      <c r="AJ412" s="1" t="str">
        <v>YALI0E18876g</v>
      </c>
    </row>
    <row r="413" spans="36:36">
      <c r="AJ413" s="1" t="str">
        <v>YALI0E21472g</v>
      </c>
    </row>
    <row r="414" spans="36:36">
      <c r="AJ414" s="1" t="str">
        <v>YALI0B05302g</v>
      </c>
    </row>
    <row r="415" spans="36:36">
      <c r="AJ415" s="1" t="str">
        <v>YALI0C15230g</v>
      </c>
    </row>
    <row r="416" spans="36:36">
      <c r="AJ416" s="1" t="str">
        <v>YALI0C22121g</v>
      </c>
    </row>
    <row r="417" spans="35:36">
      <c r="AJ417" s="1" t="str">
        <v>YALI0D17534g</v>
      </c>
    </row>
    <row r="418" spans="35:36">
      <c r="AJ418" s="1" t="str">
        <v>YALI0F10010g</v>
      </c>
    </row>
    <row r="419" spans="35:36">
      <c r="AJ419" s="1" t="str">
        <v>YALI0F13453g</v>
      </c>
    </row>
    <row r="420" spans="35:36">
      <c r="AJ420" s="1" t="str">
        <v>YALI0F23221g</v>
      </c>
    </row>
    <row r="421" spans="35:36">
      <c r="AI421" s="1">
        <v>1</v>
      </c>
      <c r="AJ421" s="1" t="str">
        <v>YALI0E06479g</v>
      </c>
    </row>
    <row r="422" spans="35:36">
      <c r="AJ422" s="1" t="str">
        <v>YALI0B00396g</v>
      </c>
    </row>
    <row r="423" spans="35:36">
      <c r="AJ423" s="1" t="str">
        <v>YALI0C04730g</v>
      </c>
    </row>
    <row r="424" spans="35:36">
      <c r="AJ424" s="1" t="str">
        <v>YALI0D27126g</v>
      </c>
    </row>
    <row r="425" spans="35:36">
      <c r="AJ425" s="1" t="str">
        <v>YALI0F26191g</v>
      </c>
    </row>
    <row r="426" spans="35:36">
      <c r="AJ426" s="1" t="str">
        <v>YALI0E26741g</v>
      </c>
    </row>
    <row r="427" spans="35:36">
      <c r="AJ427" s="1" t="str">
        <v>YALI0E27874g</v>
      </c>
    </row>
    <row r="428" spans="35:36">
      <c r="AJ428" s="1" t="str">
        <v>YALI0F14583g</v>
      </c>
    </row>
    <row r="429" spans="35:36">
      <c r="AJ429" s="1" t="str">
        <v>YALI0A15147g</v>
      </c>
    </row>
    <row r="430" spans="35:36">
      <c r="AJ430" s="1" t="str">
        <v>YALI0B10175g</v>
      </c>
    </row>
    <row r="431" spans="35:36">
      <c r="AJ431" s="1" t="str">
        <v>YALI0D02167g</v>
      </c>
    </row>
    <row r="432" spans="35:36">
      <c r="AJ432" s="1" t="str">
        <v>YALI0D03597g</v>
      </c>
    </row>
    <row r="433" spans="36:36">
      <c r="AJ433" s="1" t="str">
        <v>YALI0D25630g</v>
      </c>
    </row>
    <row r="434" spans="36:36">
      <c r="AJ434" s="1" t="str">
        <v>YALI0E07766g</v>
      </c>
    </row>
    <row r="435" spans="36:36">
      <c r="AJ435" s="1" t="str">
        <v>YALI0E07810g</v>
      </c>
    </row>
    <row r="436" spans="36:36">
      <c r="AJ436" s="1" t="str">
        <v>YALI0E15818g</v>
      </c>
    </row>
    <row r="437" spans="36:36">
      <c r="AJ437" s="1" t="str">
        <v>YALI0E17787g</v>
      </c>
    </row>
    <row r="438" spans="36:36">
      <c r="AJ438" s="1" t="str">
        <v>YALI0F08129g</v>
      </c>
    </row>
    <row r="439" spans="36:36">
      <c r="AJ439" s="1" t="str">
        <v>YALI0F09603g</v>
      </c>
    </row>
    <row r="440" spans="36:36">
      <c r="AJ440" s="1" t="str">
        <v>YALI0F14729g</v>
      </c>
    </row>
    <row r="441" spans="36:36">
      <c r="AJ441" s="1" t="str">
        <v>YALI0E23991g</v>
      </c>
    </row>
    <row r="442" spans="36:36">
      <c r="AJ442" s="1" t="str">
        <v>YALI0E15488g</v>
      </c>
    </row>
    <row r="443" spans="36:36">
      <c r="AJ443" s="1" t="str">
        <v>YALI0F18502g</v>
      </c>
    </row>
    <row r="444" spans="36:36">
      <c r="AJ444" s="1" t="str">
        <v>YALI0B22308g</v>
      </c>
    </row>
    <row r="445" spans="36:36">
      <c r="AJ445" s="1" t="str">
        <v>YALI0F10923g</v>
      </c>
    </row>
    <row r="446" spans="36:36">
      <c r="AJ446" s="1" t="str">
        <v>YALI0A02354g</v>
      </c>
    </row>
    <row r="447" spans="36:36">
      <c r="AJ447" s="1" t="str">
        <v>YALI0E22649g</v>
      </c>
    </row>
  </sheetData>
  <autoFilter ref="A1:CA242" xr:uid="{00000000-0009-0000-0000-000002000000}"/>
  <mergeCells count="2">
    <mergeCell ref="AR7:AR8"/>
    <mergeCell ref="AR54:AR55"/>
  </mergeCell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9"/>
  <sheetViews>
    <sheetView zoomScale="65" zoomScaleNormal="65" workbookViewId="0"/>
  </sheetViews>
  <sheetFormatPr baseColWidth="10" defaultColWidth="8.5" defaultRowHeight="15"/>
  <cols>
    <col min="1" max="1" width="15.5" style="1" customWidth="1"/>
    <col min="5" max="5" width="11.33203125" style="1" customWidth="1"/>
    <col min="7" max="7" width="17.5" style="1" customWidth="1"/>
    <col min="8" max="8" width="46.83203125" style="1" customWidth="1"/>
    <col min="9" max="10" width="9.1640625" style="1" customWidth="1"/>
    <col min="11" max="12" width="9.83203125" style="1" customWidth="1"/>
    <col min="13" max="13" width="10.5" style="1" customWidth="1"/>
    <col min="14" max="14" width="14.33203125" style="1" customWidth="1"/>
    <col min="15" max="15" width="9.83203125" style="1" customWidth="1"/>
    <col min="16" max="16" width="11.5" style="1" customWidth="1"/>
    <col min="17" max="17" width="14.1640625" style="1" customWidth="1"/>
    <col min="18" max="18" width="11.83203125" style="1" customWidth="1"/>
    <col min="19" max="20" width="12.33203125" style="1" customWidth="1"/>
    <col min="21" max="21" width="9.83203125" style="1" customWidth="1"/>
  </cols>
  <sheetData>
    <row r="1" spans="1:37">
      <c r="A1" s="1" t="s">
        <v>1360</v>
      </c>
    </row>
    <row r="3" spans="1:37">
      <c r="A3" s="1" t="s">
        <v>1361</v>
      </c>
      <c r="B3" s="1" t="s">
        <v>1362</v>
      </c>
      <c r="C3" s="1" t="s">
        <v>1363</v>
      </c>
      <c r="D3" s="28" t="s">
        <v>1364</v>
      </c>
    </row>
    <row r="5" spans="1:37" ht="24">
      <c r="B5" s="125" t="s">
        <v>1365</v>
      </c>
      <c r="C5" s="125"/>
      <c r="D5" s="125"/>
      <c r="E5" s="125"/>
      <c r="F5" s="125"/>
      <c r="H5" s="126" t="s">
        <v>1366</v>
      </c>
      <c r="I5" s="126"/>
      <c r="J5" s="126"/>
      <c r="K5" s="126"/>
      <c r="L5" s="126"/>
      <c r="M5" s="126"/>
      <c r="O5" s="127" t="s">
        <v>1367</v>
      </c>
      <c r="P5" s="127"/>
      <c r="Q5" s="127"/>
      <c r="R5" s="127"/>
      <c r="S5" s="29"/>
      <c r="T5" s="128" t="s">
        <v>1368</v>
      </c>
      <c r="U5" s="128"/>
      <c r="V5" s="128"/>
      <c r="W5" s="128"/>
      <c r="X5" s="128"/>
      <c r="Y5" s="128"/>
      <c r="AI5" s="2"/>
      <c r="AJ5" s="2"/>
      <c r="AK5" s="2"/>
    </row>
    <row r="6" spans="1:37">
      <c r="B6" s="30" t="s">
        <v>1369</v>
      </c>
      <c r="I6" s="31" t="s">
        <v>1370</v>
      </c>
      <c r="J6" s="31" t="s">
        <v>1371</v>
      </c>
      <c r="K6" s="31" t="s">
        <v>1372</v>
      </c>
      <c r="L6" s="31" t="s">
        <v>1373</v>
      </c>
      <c r="M6" s="31" t="s">
        <v>1374</v>
      </c>
      <c r="Q6" s="2"/>
      <c r="S6" s="29"/>
      <c r="U6" s="2"/>
      <c r="V6" s="1" t="s">
        <v>1375</v>
      </c>
      <c r="X6" s="2"/>
      <c r="Y6" s="2"/>
    </row>
    <row r="7" spans="1:37">
      <c r="B7" s="32" t="s">
        <v>1370</v>
      </c>
      <c r="C7" s="32" t="s">
        <v>1371</v>
      </c>
      <c r="D7" s="32" t="s">
        <v>1372</v>
      </c>
      <c r="E7" s="33" t="s">
        <v>1373</v>
      </c>
      <c r="F7" s="32" t="s">
        <v>1374</v>
      </c>
      <c r="H7" s="34" t="s">
        <v>1376</v>
      </c>
      <c r="I7" s="35"/>
      <c r="J7" s="36"/>
      <c r="K7" s="37"/>
      <c r="L7" s="38"/>
      <c r="M7" s="39"/>
      <c r="O7" s="2" t="s">
        <v>1377</v>
      </c>
      <c r="P7" s="40" t="s">
        <v>1378</v>
      </c>
      <c r="Q7" s="40" t="s">
        <v>1379</v>
      </c>
      <c r="R7" s="40" t="s">
        <v>1380</v>
      </c>
      <c r="S7" s="29"/>
      <c r="T7" s="2" t="s">
        <v>1377</v>
      </c>
      <c r="W7" s="2" t="s">
        <v>1381</v>
      </c>
      <c r="X7" s="2" t="s">
        <v>1382</v>
      </c>
      <c r="Y7" s="2" t="s">
        <v>860</v>
      </c>
    </row>
    <row r="8" spans="1:37">
      <c r="A8" s="1" t="s">
        <v>1383</v>
      </c>
      <c r="B8" s="41"/>
      <c r="C8" s="42"/>
      <c r="D8" s="43"/>
      <c r="E8" s="44"/>
      <c r="F8" s="45"/>
      <c r="H8" s="34" t="s">
        <v>1378</v>
      </c>
      <c r="I8" s="46">
        <f>(SUMPRODUCT(TAGcalculation!$P$8:$P$16,$B$9:$B$17)+SUMPRODUCT(TAGcalculation!$P$19:$P$27,$B$18:$B$26))/SUM($B$9:$B$26)</f>
        <v>1124.0239999999999</v>
      </c>
      <c r="J8" s="47">
        <f>(SUMPRODUCT(TAGcalculation!$P$8:$P$16,$C$9:$C$17)+SUMPRODUCT(TAGcalculation!$P$19:$P$27,$C$18:$C$26))/SUM($C$9:$C$26)</f>
        <v>1133.1821100917432</v>
      </c>
      <c r="K8" s="48">
        <f>(SUMPRODUCT(TAGcalculation!$P$8:$P$16,$D$9:$D$17)+SUMPRODUCT(TAGcalculation!$P$19:$P$27,$D$18:$D$26))/SUM($D$9:$D$26)</f>
        <v>1119.8446511627906</v>
      </c>
      <c r="L8" s="49">
        <f>(SUMPRODUCT(TAGcalculation!$P$8:$P$16,$E$9:$E$17)+SUMPRODUCT(TAGcalculation!$P$19:$P$27,$E$18:$E$26))/SUM($E$9:$E$26)</f>
        <v>1111.731279620853</v>
      </c>
      <c r="M8" s="50">
        <f>(SUMPRODUCT(TAGcalculation!$P$8:$P$16,$F$9:$F$17)+SUMPRODUCT(TAGcalculation!$P$19:$P$27,$F$18:$F$26))/SUM($F$9:$F$26)</f>
        <v>1065.4473958333335</v>
      </c>
      <c r="O8" s="51" t="s">
        <v>1384</v>
      </c>
      <c r="P8" s="52">
        <v>98.7</v>
      </c>
      <c r="Q8" s="53">
        <v>-358.6</v>
      </c>
      <c r="R8" s="54">
        <v>127.9</v>
      </c>
      <c r="S8" s="29"/>
      <c r="U8" s="1">
        <v>6</v>
      </c>
      <c r="V8" s="1" t="s">
        <v>1384</v>
      </c>
      <c r="W8" s="51">
        <f t="shared" ref="W8:W16" si="0">U8*3+3</f>
        <v>21</v>
      </c>
      <c r="X8" s="55">
        <f t="shared" ref="X8:X16" si="1">(U8*2+1)*3</f>
        <v>39</v>
      </c>
      <c r="Y8" s="54">
        <v>2</v>
      </c>
    </row>
    <row r="9" spans="1:37">
      <c r="A9" s="1" t="s">
        <v>1384</v>
      </c>
      <c r="B9" s="41"/>
      <c r="C9" s="42"/>
      <c r="D9" s="43"/>
      <c r="E9" s="44"/>
      <c r="F9" s="45"/>
      <c r="H9" s="34" t="s">
        <v>1379</v>
      </c>
      <c r="I9" s="46">
        <f>(SUMPRODUCT(TAGcalculation!$Q$8:$Q$16,$B$9:$B$17)+SUMPRODUCT(TAGcalculation!$Q$19:$Q$27,$B$18:$B$26))/SUM($B$9:$B$26)</f>
        <v>-217.38900000000001</v>
      </c>
      <c r="J9" s="47">
        <f>(SUMPRODUCT(TAGcalculation!$Q$8:$Q$16,$C$9:$C$17)+SUMPRODUCT(TAGcalculation!$Q$19:$Q$27,$C$18:$C$26))/SUM($C$9:$C$26)</f>
        <v>-220.75825688073397</v>
      </c>
      <c r="K9" s="48">
        <f>(SUMPRODUCT(TAGcalculation!$Q$8:$Q$16,$D$9:$D$17)+SUMPRODUCT(TAGcalculation!$Q$19:$Q$27,$D$18:$D$26))/SUM($D$9:$D$26)</f>
        <v>-223.9772093023256</v>
      </c>
      <c r="L9" s="49">
        <f>(SUMPRODUCT(TAGcalculation!$Q$8:$Q$16,$E$9:$E$17)+SUMPRODUCT(TAGcalculation!$Q$19:$Q$27,$E$18:$E$26))/SUM($E$9:$E$26)</f>
        <v>-225.4601895734597</v>
      </c>
      <c r="M9" s="50">
        <f>(SUMPRODUCT(TAGcalculation!$Q$8:$Q$16,$F$9:$F$17)+SUMPRODUCT(TAGcalculation!$Q$19:$Q$27,$F$18:$F$26))/SUM($F$9:$F$26)</f>
        <v>-228.36093750000001</v>
      </c>
      <c r="O9" s="56" t="s">
        <v>1385</v>
      </c>
      <c r="P9" s="57">
        <v>274.8</v>
      </c>
      <c r="Q9" s="58">
        <v>-345.3</v>
      </c>
      <c r="R9" s="59">
        <v>303.5</v>
      </c>
      <c r="S9" s="29"/>
      <c r="U9" s="1">
        <v>8</v>
      </c>
      <c r="V9" s="1" t="s">
        <v>1385</v>
      </c>
      <c r="W9" s="56">
        <f t="shared" si="0"/>
        <v>27</v>
      </c>
      <c r="X9" s="58">
        <f t="shared" si="1"/>
        <v>51</v>
      </c>
      <c r="Y9" s="59">
        <v>2</v>
      </c>
    </row>
    <row r="10" spans="1:37">
      <c r="A10" s="1" t="s">
        <v>1385</v>
      </c>
      <c r="B10" s="41"/>
      <c r="C10" s="42"/>
      <c r="D10" s="43"/>
      <c r="E10" s="44"/>
      <c r="F10" s="45"/>
      <c r="H10" s="34" t="s">
        <v>1380</v>
      </c>
      <c r="I10" s="46">
        <f>(SUMPRODUCT(TAGcalculation!$R$8:$R$16,$B$9:$B$17)+SUMPRODUCT(TAGcalculation!$R$19:$R$27,$B$18:$B$26))/SUM($B$9:$B$26)</f>
        <v>1153.912</v>
      </c>
      <c r="J10" s="47">
        <f>(SUMPRODUCT(TAGcalculation!$R$8:$R$16,$C$9:$C$17)+SUMPRODUCT(TAGcalculation!$R$19:$R$27,$C$18:$C$26))/SUM($C$9:$C$26)</f>
        <v>1163.0500000000002</v>
      </c>
      <c r="K10" s="48">
        <f>(SUMPRODUCT(TAGcalculation!$R$8:$R$16,$D$9:$D$17)+SUMPRODUCT(TAGcalculation!$R$19:$R$27,$D$18:$D$26))/SUM($D$9:$D$26)</f>
        <v>1149.7190697674419</v>
      </c>
      <c r="L10" s="49">
        <f>(SUMPRODUCT(TAGcalculation!$R$8:$R$16,$E$9:$E$17)+SUMPRODUCT(TAGcalculation!$R$19:$R$27,$E$18:$E$26))/SUM($E$9:$E$26)</f>
        <v>1141.6090047393366</v>
      </c>
      <c r="M10" s="50">
        <f>(SUMPRODUCT(TAGcalculation!$R$8:$R$16,$F$9:$F$17)+SUMPRODUCT(TAGcalculation!$R$19:$R$27,$F$18:$F$26))/SUM($F$9:$F$26)</f>
        <v>1095.3276041666668</v>
      </c>
      <c r="O10" s="56" t="s">
        <v>1386</v>
      </c>
      <c r="P10" s="57">
        <v>450.9</v>
      </c>
      <c r="Q10" s="58">
        <v>-330</v>
      </c>
      <c r="R10" s="59">
        <v>481</v>
      </c>
      <c r="S10" s="29"/>
      <c r="U10" s="1">
        <v>10</v>
      </c>
      <c r="V10" s="1" t="s">
        <v>1386</v>
      </c>
      <c r="W10" s="56">
        <f t="shared" si="0"/>
        <v>33</v>
      </c>
      <c r="X10" s="58">
        <f t="shared" si="1"/>
        <v>63</v>
      </c>
      <c r="Y10" s="59">
        <v>2</v>
      </c>
    </row>
    <row r="11" spans="1:37">
      <c r="A11" s="1" t="s">
        <v>1386</v>
      </c>
      <c r="B11" s="41"/>
      <c r="C11" s="42"/>
      <c r="D11" s="43"/>
      <c r="E11" s="44"/>
      <c r="F11" s="45"/>
      <c r="H11" s="34" t="s">
        <v>1387</v>
      </c>
      <c r="I11" s="46">
        <f>(SUMPRODUCT(TAGcalculation!$W$8:$W$16,$B$9:$B$17)+SUMPRODUCT(TAGcalculation!$W$19:$W$27,$B$18:$B$26))/SUM($B$9:$B$26)</f>
        <v>55.92</v>
      </c>
      <c r="J11" s="47">
        <f>(SUMPRODUCT(TAGcalculation!$W$8:$W$16,$C$9:$C$17)+SUMPRODUCT(TAGcalculation!$W$19:$W$27,$C$18:$C$26))/SUM($C$9:$C$26)</f>
        <v>56.256880733944953</v>
      </c>
      <c r="K11" s="48">
        <f>(SUMPRODUCT(TAGcalculation!$W$8:$W$16,$D$9:$D$17)+SUMPRODUCT(TAGcalculation!$W$19:$W$27,$D$18:$D$26))/SUM($D$9:$D$26)</f>
        <v>55.8</v>
      </c>
      <c r="L11" s="49">
        <f>(SUMPRODUCT(TAGcalculation!$W$8:$W$16,$E$9:$E$17)+SUMPRODUCT(TAGcalculation!$W$19:$W$27,$E$18:$E$26))/SUM($E$9:$E$26)</f>
        <v>55.521327014218009</v>
      </c>
      <c r="M11" s="50">
        <f>(SUMPRODUCT(TAGcalculation!$W$8:$W$16,$F$9:$F$17)+SUMPRODUCT(TAGcalculation!$W$19:$W$27,$F$18:$F$26))/SUM($F$9:$F$26)</f>
        <v>53.9375</v>
      </c>
      <c r="O11" s="56" t="s">
        <v>1388</v>
      </c>
      <c r="P11" s="57">
        <v>627</v>
      </c>
      <c r="Q11" s="58">
        <v>-316.10000000000002</v>
      </c>
      <c r="R11" s="59">
        <v>657.1</v>
      </c>
      <c r="S11" s="29"/>
      <c r="U11" s="1">
        <v>12</v>
      </c>
      <c r="V11" s="1" t="s">
        <v>1388</v>
      </c>
      <c r="W11" s="56">
        <f t="shared" si="0"/>
        <v>39</v>
      </c>
      <c r="X11" s="58">
        <f t="shared" si="1"/>
        <v>75</v>
      </c>
      <c r="Y11" s="59">
        <v>2</v>
      </c>
    </row>
    <row r="12" spans="1:37">
      <c r="A12" s="1" t="s">
        <v>1388</v>
      </c>
      <c r="B12" s="41"/>
      <c r="C12" s="42"/>
      <c r="D12" s="43"/>
      <c r="E12" s="44"/>
      <c r="F12" s="45"/>
      <c r="H12" s="34" t="s">
        <v>1389</v>
      </c>
      <c r="I12" s="46">
        <f>(SUMPRODUCT(TAGcalculation!$X$8:$X$16,$B$9:$B$17)+SUMPRODUCT(TAGcalculation!$X$19:$X$27,$B$18:$B$26))/SUM($B$9:$B$26)</f>
        <v>104.46</v>
      </c>
      <c r="J12" s="47">
        <f>(SUMPRODUCT(TAGcalculation!$X$8:$X$16,$C$9:$C$17)+SUMPRODUCT(TAGcalculation!$X$19:$X$27,$C$18:$C$26))/SUM($C$9:$C$26)</f>
        <v>105.38532110091744</v>
      </c>
      <c r="K12" s="48">
        <f>(SUMPRODUCT(TAGcalculation!$X$8:$X$16,$D$9:$D$17)+SUMPRODUCT(TAGcalculation!$X$19:$X$27,$D$18:$D$26))/SUM($D$9:$D$26)</f>
        <v>104.63720930232559</v>
      </c>
      <c r="L12" s="49">
        <f>(SUMPRODUCT(TAGcalculation!$X$8:$X$16,$E$9:$E$17)+SUMPRODUCT(TAGcalculation!$X$19:$X$27,$E$18:$E$26))/SUM($E$9:$E$26)</f>
        <v>104.14691943127963</v>
      </c>
      <c r="M12" s="50">
        <f>(SUMPRODUCT(TAGcalculation!$X$8:$X$16,$F$9:$F$17)+SUMPRODUCT(TAGcalculation!$X$19:$X$27,$F$18:$F$26))/SUM($F$9:$F$26)</f>
        <v>100.9375</v>
      </c>
      <c r="O12" s="56" t="s">
        <v>1390</v>
      </c>
      <c r="P12" s="57">
        <v>803.1</v>
      </c>
      <c r="Q12" s="58">
        <v>-302.10000000000002</v>
      </c>
      <c r="R12" s="59">
        <v>833.2</v>
      </c>
      <c r="U12" s="1">
        <v>14</v>
      </c>
      <c r="V12" s="1" t="s">
        <v>1390</v>
      </c>
      <c r="W12" s="56">
        <f t="shared" si="0"/>
        <v>45</v>
      </c>
      <c r="X12" s="58">
        <f t="shared" si="1"/>
        <v>87</v>
      </c>
      <c r="Y12" s="59">
        <v>2</v>
      </c>
    </row>
    <row r="13" spans="1:37">
      <c r="A13" s="1" t="s">
        <v>1390</v>
      </c>
      <c r="B13" s="41"/>
      <c r="C13" s="42"/>
      <c r="D13" s="43"/>
      <c r="E13" s="44"/>
      <c r="F13" s="45"/>
      <c r="H13" s="34" t="s">
        <v>1391</v>
      </c>
      <c r="I13" s="60">
        <f>(SUMPRODUCT(TAGcalculation!$Y$8:$Y$16,$B$9:$B$17)+SUMPRODUCT(TAGcalculation!$Y$19:$Y$27,$B$18:$B$26))/SUM($B$9:$B$26)</f>
        <v>2</v>
      </c>
      <c r="J13" s="61">
        <f>(SUMPRODUCT(TAGcalculation!$Y$8:$Y$16,$C$9:$C$17)+SUMPRODUCT(TAGcalculation!$Y$19:$Y$27,$C$18:$C$26))/SUM($C$9:$C$26)</f>
        <v>2</v>
      </c>
      <c r="K13" s="62">
        <f>(SUMPRODUCT(TAGcalculation!$Y$8:$Y$16,$D$9:$D$17)+SUMPRODUCT(TAGcalculation!$Y$19:$Y$27,$D$18:$D$26))/SUM($D$9:$D$26)</f>
        <v>2</v>
      </c>
      <c r="L13" s="63">
        <f>(SUMPRODUCT(TAGcalculation!$Y$8:$Y$16,$E$9:$E$17)+SUMPRODUCT(TAGcalculation!$Y$19:$Y$27,$E$18:$E$26))/SUM($E$9:$E$26)</f>
        <v>2</v>
      </c>
      <c r="M13" s="64">
        <f>(SUMPRODUCT(TAGcalculation!$Y$8:$Y$16,$F$9:$F$17)+SUMPRODUCT(TAGcalculation!$Y$19:$Y$27,$F$18:$F$26))/SUM($F$9:$F$26)</f>
        <v>2</v>
      </c>
      <c r="O13" s="56" t="s">
        <v>1392</v>
      </c>
      <c r="P13" s="57">
        <v>979.9</v>
      </c>
      <c r="Q13" s="58">
        <v>-287.60000000000002</v>
      </c>
      <c r="R13" s="59">
        <v>1009.9</v>
      </c>
      <c r="U13" s="1">
        <v>16</v>
      </c>
      <c r="V13" s="1" t="s">
        <v>1392</v>
      </c>
      <c r="W13" s="56">
        <f t="shared" si="0"/>
        <v>51</v>
      </c>
      <c r="X13" s="58">
        <f t="shared" si="1"/>
        <v>99</v>
      </c>
      <c r="Y13" s="59">
        <v>2</v>
      </c>
    </row>
    <row r="14" spans="1:37">
      <c r="A14" s="1" t="s">
        <v>1392</v>
      </c>
      <c r="B14" s="41">
        <v>13</v>
      </c>
      <c r="C14" s="42">
        <v>12</v>
      </c>
      <c r="D14" s="43">
        <v>15.5</v>
      </c>
      <c r="E14" s="44">
        <v>20</v>
      </c>
      <c r="F14" s="45">
        <v>35</v>
      </c>
      <c r="O14" s="56" t="s">
        <v>1393</v>
      </c>
      <c r="P14" s="57">
        <v>1155.4000000000001</v>
      </c>
      <c r="Q14" s="58">
        <v>-274.3</v>
      </c>
      <c r="R14" s="59">
        <v>1185.4000000000001</v>
      </c>
      <c r="U14" s="1">
        <v>18</v>
      </c>
      <c r="V14" s="1" t="s">
        <v>1393</v>
      </c>
      <c r="W14" s="56">
        <f t="shared" si="0"/>
        <v>57</v>
      </c>
      <c r="X14" s="58">
        <f t="shared" si="1"/>
        <v>111</v>
      </c>
      <c r="Y14" s="59">
        <v>2</v>
      </c>
    </row>
    <row r="15" spans="1:37">
      <c r="A15" s="1" t="s">
        <v>1393</v>
      </c>
      <c r="B15" s="41">
        <v>31</v>
      </c>
      <c r="C15" s="42">
        <v>25</v>
      </c>
      <c r="D15" s="43">
        <v>24.5</v>
      </c>
      <c r="E15" s="44">
        <v>21</v>
      </c>
      <c r="F15" s="45">
        <v>3.5</v>
      </c>
      <c r="O15" s="56" t="s">
        <v>1394</v>
      </c>
      <c r="P15" s="57">
        <v>1331.5</v>
      </c>
      <c r="Q15" s="58">
        <v>-260.3</v>
      </c>
      <c r="R15" s="59">
        <v>1361.5</v>
      </c>
      <c r="U15" s="1">
        <v>20</v>
      </c>
      <c r="V15" s="1" t="s">
        <v>1394</v>
      </c>
      <c r="W15" s="56">
        <f t="shared" si="0"/>
        <v>63</v>
      </c>
      <c r="X15" s="58">
        <f t="shared" si="1"/>
        <v>123</v>
      </c>
      <c r="Y15" s="59">
        <v>2</v>
      </c>
    </row>
    <row r="16" spans="1:37">
      <c r="A16" s="1" t="s">
        <v>1394</v>
      </c>
      <c r="B16" s="41"/>
      <c r="C16" s="42"/>
      <c r="D16" s="43"/>
      <c r="E16" s="44"/>
      <c r="F16" s="45"/>
      <c r="O16" s="65" t="s">
        <v>1395</v>
      </c>
      <c r="P16" s="66">
        <v>1507.6</v>
      </c>
      <c r="Q16" s="67">
        <v>-246.4</v>
      </c>
      <c r="R16" s="68">
        <v>1537.7</v>
      </c>
      <c r="U16" s="1">
        <v>22</v>
      </c>
      <c r="V16" s="1" t="s">
        <v>1395</v>
      </c>
      <c r="W16" s="65">
        <f t="shared" si="0"/>
        <v>69</v>
      </c>
      <c r="X16" s="67">
        <f t="shared" si="1"/>
        <v>135</v>
      </c>
      <c r="Y16" s="68">
        <v>2</v>
      </c>
    </row>
    <row r="17" spans="1:25">
      <c r="A17" s="1" t="s">
        <v>1395</v>
      </c>
      <c r="B17" s="41"/>
      <c r="C17" s="42"/>
      <c r="D17" s="43"/>
      <c r="E17" s="44"/>
      <c r="F17" s="45"/>
      <c r="P17" s="58"/>
      <c r="Q17" s="58"/>
      <c r="R17" s="29"/>
      <c r="U17" s="2"/>
      <c r="V17" s="1"/>
      <c r="X17" s="69"/>
      <c r="Y17" s="69"/>
    </row>
    <row r="18" spans="1:25">
      <c r="A18" s="70" t="s">
        <v>1396</v>
      </c>
      <c r="B18" s="41"/>
      <c r="C18" s="42"/>
      <c r="D18" s="43"/>
      <c r="E18" s="44"/>
      <c r="F18" s="45"/>
      <c r="O18" s="2" t="s">
        <v>1397</v>
      </c>
      <c r="P18" s="71" t="s">
        <v>1378</v>
      </c>
      <c r="Q18" s="71" t="s">
        <v>1379</v>
      </c>
      <c r="R18" s="71" t="s">
        <v>1380</v>
      </c>
      <c r="T18" s="2" t="s">
        <v>1397</v>
      </c>
      <c r="W18" s="2" t="s">
        <v>1381</v>
      </c>
      <c r="X18" s="2" t="s">
        <v>1382</v>
      </c>
      <c r="Y18" s="2" t="s">
        <v>860</v>
      </c>
    </row>
    <row r="19" spans="1:25">
      <c r="A19" s="70" t="s">
        <v>1398</v>
      </c>
      <c r="B19" s="41"/>
      <c r="C19" s="42"/>
      <c r="D19" s="43"/>
      <c r="E19" s="44"/>
      <c r="F19" s="45"/>
      <c r="O19" s="72" t="s">
        <v>1396</v>
      </c>
      <c r="P19" s="73"/>
      <c r="Q19" s="74"/>
      <c r="R19" s="54"/>
      <c r="U19" s="1">
        <v>11</v>
      </c>
      <c r="V19" s="70" t="s">
        <v>1396</v>
      </c>
      <c r="W19" s="51">
        <f t="shared" ref="W19:W27" si="2">U19*3+3</f>
        <v>36</v>
      </c>
      <c r="X19" s="74">
        <f>(U19*2-2+1)*3</f>
        <v>63</v>
      </c>
      <c r="Y19" s="54">
        <v>2</v>
      </c>
    </row>
    <row r="20" spans="1:25">
      <c r="A20" s="70" t="s">
        <v>1399</v>
      </c>
      <c r="B20" s="41"/>
      <c r="C20" s="42"/>
      <c r="D20" s="43"/>
      <c r="E20" s="44"/>
      <c r="F20" s="45"/>
      <c r="O20" s="75" t="s">
        <v>1398</v>
      </c>
      <c r="P20" s="57"/>
      <c r="Q20" s="58"/>
      <c r="R20" s="76"/>
      <c r="U20" s="1">
        <v>12</v>
      </c>
      <c r="V20" s="70" t="s">
        <v>1398</v>
      </c>
      <c r="W20" s="56">
        <f t="shared" si="2"/>
        <v>39</v>
      </c>
      <c r="X20" s="58">
        <f>(U20*2-2+1)*3</f>
        <v>69</v>
      </c>
      <c r="Y20" s="59">
        <v>2</v>
      </c>
    </row>
    <row r="21" spans="1:25">
      <c r="A21" s="1" t="s">
        <v>1400</v>
      </c>
      <c r="B21" s="41">
        <v>5</v>
      </c>
      <c r="C21" s="42">
        <v>1.5</v>
      </c>
      <c r="D21" s="43">
        <v>6</v>
      </c>
      <c r="E21" s="44">
        <v>6</v>
      </c>
      <c r="F21" s="45">
        <v>14</v>
      </c>
      <c r="O21" s="75" t="s">
        <v>1399</v>
      </c>
      <c r="P21" s="57"/>
      <c r="Q21" s="58"/>
      <c r="R21" s="76"/>
      <c r="U21" s="1">
        <v>14</v>
      </c>
      <c r="V21" s="70" t="s">
        <v>1399</v>
      </c>
      <c r="W21" s="56">
        <f t="shared" si="2"/>
        <v>45</v>
      </c>
      <c r="X21" s="58">
        <f>(U21*2-2+1)*3</f>
        <v>81</v>
      </c>
      <c r="Y21" s="59">
        <v>2</v>
      </c>
    </row>
    <row r="22" spans="1:25">
      <c r="A22" s="1" t="s">
        <v>1401</v>
      </c>
      <c r="B22" s="41">
        <v>34</v>
      </c>
      <c r="C22" s="42">
        <v>67.5</v>
      </c>
      <c r="D22" s="43">
        <v>58</v>
      </c>
      <c r="E22" s="44">
        <v>54.5</v>
      </c>
      <c r="F22" s="45">
        <v>38</v>
      </c>
      <c r="O22" s="56" t="s">
        <v>1400</v>
      </c>
      <c r="P22" s="57">
        <v>978.4</v>
      </c>
      <c r="Q22" s="58">
        <v>-208.2</v>
      </c>
      <c r="R22" s="59">
        <v>1008.2</v>
      </c>
      <c r="U22" s="1">
        <v>16</v>
      </c>
      <c r="V22" s="1" t="s">
        <v>1400</v>
      </c>
      <c r="W22" s="56">
        <f t="shared" si="2"/>
        <v>51</v>
      </c>
      <c r="X22" s="58">
        <f>(U22*2-2+1)*3</f>
        <v>93</v>
      </c>
      <c r="Y22" s="59">
        <v>2</v>
      </c>
    </row>
    <row r="23" spans="1:25">
      <c r="A23" s="70" t="s">
        <v>1402</v>
      </c>
      <c r="B23" s="41">
        <v>17</v>
      </c>
      <c r="C23" s="42">
        <v>3</v>
      </c>
      <c r="D23" s="43">
        <v>3.5</v>
      </c>
      <c r="E23" s="44">
        <v>4</v>
      </c>
      <c r="F23" s="45">
        <v>5.5</v>
      </c>
      <c r="O23" s="56" t="s">
        <v>1401</v>
      </c>
      <c r="P23" s="57">
        <v>1154.5</v>
      </c>
      <c r="Q23" s="58">
        <v>-194.3</v>
      </c>
      <c r="R23" s="59">
        <v>1184.3</v>
      </c>
      <c r="U23" s="1">
        <v>18</v>
      </c>
      <c r="V23" s="1" t="s">
        <v>1401</v>
      </c>
      <c r="W23" s="56">
        <f t="shared" si="2"/>
        <v>57</v>
      </c>
      <c r="X23" s="58">
        <f>(U23*2-2+1)*3</f>
        <v>105</v>
      </c>
      <c r="Y23" s="59">
        <v>2</v>
      </c>
    </row>
    <row r="24" spans="1:25">
      <c r="A24" s="70" t="s">
        <v>1403</v>
      </c>
      <c r="B24" s="41"/>
      <c r="C24" s="42"/>
      <c r="D24" s="43"/>
      <c r="E24" s="44"/>
      <c r="F24" s="45"/>
      <c r="K24" s="5"/>
      <c r="L24" s="5"/>
      <c r="M24" s="5"/>
      <c r="N24" s="5"/>
      <c r="O24" s="75" t="s">
        <v>1402</v>
      </c>
      <c r="P24" s="57">
        <v>1158.9000000000001</v>
      </c>
      <c r="Q24" s="58">
        <v>-108.8</v>
      </c>
      <c r="R24" s="59">
        <v>1188.7</v>
      </c>
      <c r="U24" s="1">
        <v>18</v>
      </c>
      <c r="V24" s="70" t="s">
        <v>1402</v>
      </c>
      <c r="W24" s="56">
        <f t="shared" si="2"/>
        <v>57</v>
      </c>
      <c r="X24" s="58">
        <f>(U24*2-4+1)*3</f>
        <v>99</v>
      </c>
      <c r="Y24" s="59">
        <v>2</v>
      </c>
    </row>
    <row r="25" spans="1:25">
      <c r="A25" s="70" t="s">
        <v>1404</v>
      </c>
      <c r="B25" s="41"/>
      <c r="C25" s="42"/>
      <c r="D25" s="43"/>
      <c r="E25" s="44"/>
      <c r="F25" s="45"/>
      <c r="O25" s="75" t="s">
        <v>1403</v>
      </c>
      <c r="P25" s="57">
        <v>1152.8</v>
      </c>
      <c r="Q25" s="58">
        <v>-33.4</v>
      </c>
      <c r="R25" s="59">
        <v>1183</v>
      </c>
      <c r="U25" s="1">
        <v>18</v>
      </c>
      <c r="V25" s="70" t="s">
        <v>1403</v>
      </c>
      <c r="W25" s="56">
        <f t="shared" si="2"/>
        <v>57</v>
      </c>
      <c r="X25" s="58">
        <f>(U25*2-6+1)*3</f>
        <v>93</v>
      </c>
      <c r="Y25" s="59">
        <v>2</v>
      </c>
    </row>
    <row r="26" spans="1:25">
      <c r="A26" s="70" t="s">
        <v>1405</v>
      </c>
      <c r="B26" s="77"/>
      <c r="C26" s="78"/>
      <c r="D26" s="79"/>
      <c r="E26" s="80"/>
      <c r="F26" s="81"/>
      <c r="O26" s="75" t="s">
        <v>1404</v>
      </c>
      <c r="P26" s="57"/>
      <c r="Q26" s="58"/>
      <c r="R26" s="76"/>
      <c r="U26" s="1">
        <v>20</v>
      </c>
      <c r="V26" s="70" t="s">
        <v>1404</v>
      </c>
      <c r="W26" s="56">
        <f t="shared" si="2"/>
        <v>63</v>
      </c>
      <c r="X26" s="58">
        <f>(U26*2-2+1)*3</f>
        <v>117</v>
      </c>
      <c r="Y26" s="59">
        <v>2</v>
      </c>
    </row>
    <row r="27" spans="1:25">
      <c r="O27" s="82" t="s">
        <v>1405</v>
      </c>
      <c r="P27" s="66">
        <v>1506.7</v>
      </c>
      <c r="Q27" s="67">
        <v>-166.2</v>
      </c>
      <c r="R27" s="68">
        <v>1536.8</v>
      </c>
      <c r="U27" s="1">
        <v>22</v>
      </c>
      <c r="V27" s="70" t="s">
        <v>1405</v>
      </c>
      <c r="W27" s="65">
        <f t="shared" si="2"/>
        <v>69</v>
      </c>
      <c r="X27" s="67">
        <f>(U27*2-2+1)*3</f>
        <v>129</v>
      </c>
      <c r="Y27" s="68">
        <v>2</v>
      </c>
    </row>
    <row r="28" spans="1:25">
      <c r="A28" s="70" t="s">
        <v>1406</v>
      </c>
      <c r="B28" s="83">
        <f>SUM(B9:B26)</f>
        <v>100</v>
      </c>
      <c r="C28" s="84">
        <f>SUM(C9:C26)</f>
        <v>109</v>
      </c>
      <c r="D28" s="84">
        <f>SUM(D9:D26)</f>
        <v>107.5</v>
      </c>
      <c r="E28" s="84">
        <f>SUM(E9:E26)</f>
        <v>105.5</v>
      </c>
      <c r="F28" s="85">
        <f>SUM(F9:F26)</f>
        <v>96</v>
      </c>
    </row>
    <row r="33" spans="1:27" s="1" customFormat="1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</row>
    <row r="34" spans="1:27">
      <c r="G34" s="2"/>
      <c r="H34" s="2"/>
      <c r="I34" s="2"/>
      <c r="J34" s="2"/>
      <c r="K34" s="2"/>
      <c r="S34" s="2"/>
    </row>
    <row r="35" spans="1:27">
      <c r="A35" s="2" t="s">
        <v>1407</v>
      </c>
      <c r="G35" s="86" t="s">
        <v>1408</v>
      </c>
      <c r="H35" s="87"/>
      <c r="M35" s="88"/>
      <c r="R35" s="88"/>
    </row>
    <row r="36" spans="1:27">
      <c r="A36" s="89"/>
      <c r="B36" s="90"/>
      <c r="C36" s="90"/>
      <c r="D36" s="90"/>
      <c r="E36" s="91" t="s">
        <v>1409</v>
      </c>
      <c r="G36" s="92">
        <f>AVERAGE(E38,E42,E37,E39)</f>
        <v>8301.75</v>
      </c>
      <c r="H36" s="93" t="s">
        <v>1409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1:27">
      <c r="A37" s="94" t="s">
        <v>1410</v>
      </c>
      <c r="B37" s="95"/>
      <c r="C37" s="95"/>
      <c r="D37" s="95"/>
      <c r="E37" s="96">
        <v>8108</v>
      </c>
      <c r="I37" s="71"/>
      <c r="J37" s="71"/>
      <c r="K37" s="29"/>
      <c r="L37" s="29"/>
      <c r="M37" s="29"/>
      <c r="N37" s="29"/>
      <c r="O37" s="29"/>
      <c r="P37" s="29"/>
      <c r="Q37" s="29"/>
      <c r="R37" s="29"/>
      <c r="S37" s="29"/>
      <c r="U37" s="71"/>
      <c r="V37" s="71"/>
      <c r="W37" s="71"/>
      <c r="X37" s="71"/>
      <c r="Y37" s="29"/>
      <c r="Z37" s="29"/>
      <c r="AA37" s="29"/>
    </row>
    <row r="38" spans="1:27">
      <c r="A38" s="94" t="s">
        <v>1411</v>
      </c>
      <c r="B38" s="95"/>
      <c r="C38" s="95"/>
      <c r="D38" s="95"/>
      <c r="E38" s="96">
        <v>8445</v>
      </c>
      <c r="I38" s="29"/>
      <c r="J38" s="97"/>
      <c r="K38" s="29"/>
      <c r="L38" s="29"/>
      <c r="M38" s="29"/>
      <c r="N38" s="29"/>
      <c r="O38" s="29"/>
      <c r="P38" s="29"/>
      <c r="Q38" s="29"/>
      <c r="R38" s="29"/>
      <c r="S38" s="29"/>
      <c r="U38" s="29"/>
      <c r="V38" s="29"/>
      <c r="W38" s="29"/>
      <c r="X38" s="29"/>
      <c r="Y38" s="29"/>
      <c r="Z38" s="29"/>
      <c r="AA38" s="29"/>
    </row>
    <row r="39" spans="1:27">
      <c r="A39" s="94" t="s">
        <v>1412</v>
      </c>
      <c r="B39" s="95"/>
      <c r="C39" s="95"/>
      <c r="D39" s="95"/>
      <c r="E39" s="96">
        <v>8300</v>
      </c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U39" s="29"/>
      <c r="V39" s="58"/>
      <c r="W39" s="58"/>
      <c r="X39" s="29"/>
      <c r="Y39" s="29"/>
      <c r="Z39" s="29"/>
      <c r="AA39" s="29"/>
    </row>
    <row r="40" spans="1:27">
      <c r="A40" s="94" t="s">
        <v>1413</v>
      </c>
      <c r="B40" s="95"/>
      <c r="C40" s="95"/>
      <c r="D40" s="95"/>
      <c r="E40" s="96">
        <v>8291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U40" s="29"/>
      <c r="V40" s="58"/>
      <c r="W40" s="58"/>
      <c r="X40" s="29"/>
      <c r="Y40" s="29"/>
      <c r="Z40" s="29"/>
      <c r="AA40" s="29"/>
    </row>
    <row r="41" spans="1:27">
      <c r="A41" s="94" t="s">
        <v>1414</v>
      </c>
      <c r="B41" s="95"/>
      <c r="C41" s="95"/>
      <c r="D41" s="95"/>
      <c r="E41" s="96">
        <v>2728</v>
      </c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U41" s="29"/>
      <c r="V41" s="58"/>
      <c r="W41" s="58"/>
      <c r="X41" s="29"/>
      <c r="Y41" s="29"/>
      <c r="Z41" s="29"/>
      <c r="AA41" s="29"/>
    </row>
    <row r="42" spans="1:27">
      <c r="A42" s="98" t="s">
        <v>1415</v>
      </c>
      <c r="B42" s="99"/>
      <c r="C42" s="99"/>
      <c r="D42" s="99"/>
      <c r="E42" s="100">
        <v>8354</v>
      </c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U42" s="29"/>
      <c r="V42" s="58"/>
      <c r="W42" s="58"/>
      <c r="X42" s="29"/>
      <c r="Y42" s="29"/>
      <c r="Z42" s="29"/>
      <c r="AA42" s="29"/>
    </row>
    <row r="43" spans="1:27">
      <c r="G43" s="58"/>
      <c r="H43" s="58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U43" s="29"/>
      <c r="V43" s="58"/>
      <c r="W43" s="58"/>
      <c r="X43" s="29"/>
      <c r="Y43" s="29"/>
      <c r="Z43" s="29"/>
      <c r="AA43" s="29"/>
    </row>
    <row r="44" spans="1:27">
      <c r="G44" s="58"/>
      <c r="H44" s="58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U44" s="29"/>
      <c r="V44" s="58"/>
      <c r="W44" s="58"/>
      <c r="X44" s="29"/>
      <c r="Y44" s="29"/>
      <c r="Z44" s="29"/>
      <c r="AA44" s="29"/>
    </row>
    <row r="45" spans="1:27">
      <c r="G45" s="58"/>
      <c r="H45" s="58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U45" s="29"/>
      <c r="V45" s="58"/>
      <c r="W45" s="58"/>
      <c r="X45" s="29"/>
      <c r="Y45" s="29"/>
      <c r="Z45" s="29"/>
      <c r="AA45" s="29"/>
    </row>
    <row r="46" spans="1:27">
      <c r="G46" s="58"/>
      <c r="H46" s="58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U46" s="29"/>
      <c r="V46" s="58"/>
      <c r="W46" s="58"/>
      <c r="X46" s="29"/>
      <c r="Y46" s="29"/>
      <c r="Z46" s="29"/>
      <c r="AA46" s="29"/>
    </row>
    <row r="47" spans="1:27">
      <c r="G47" s="58"/>
      <c r="H47" s="58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U47" s="29"/>
      <c r="V47" s="58"/>
      <c r="W47" s="29"/>
      <c r="X47" s="29"/>
      <c r="Y47" s="29"/>
      <c r="Z47" s="29"/>
      <c r="AA47" s="29"/>
    </row>
    <row r="48" spans="1:27">
      <c r="G48" s="71"/>
      <c r="H48" s="71"/>
      <c r="I48" s="71"/>
      <c r="J48" s="29"/>
      <c r="K48" s="29"/>
      <c r="L48" s="29"/>
      <c r="M48" s="29"/>
      <c r="N48" s="29"/>
      <c r="O48" s="29"/>
      <c r="P48" s="29"/>
      <c r="Q48" s="29"/>
      <c r="R48" s="29"/>
      <c r="S48" s="29"/>
      <c r="U48" s="71"/>
      <c r="V48" s="71"/>
      <c r="W48" s="71"/>
      <c r="X48" s="71"/>
      <c r="Y48" s="29"/>
      <c r="Z48" s="29"/>
      <c r="AA48" s="29"/>
    </row>
    <row r="49" spans="1:27">
      <c r="G49" s="58"/>
      <c r="H49" s="58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U49" s="29"/>
      <c r="V49" s="58"/>
      <c r="W49" s="29"/>
      <c r="X49" s="29"/>
      <c r="Y49" s="29"/>
      <c r="Z49" s="29"/>
      <c r="AA49" s="29"/>
    </row>
    <row r="50" spans="1:27">
      <c r="G50" s="58"/>
      <c r="H50" s="58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U50" s="29"/>
      <c r="V50" s="58"/>
      <c r="W50" s="58"/>
      <c r="X50" s="29"/>
      <c r="Y50" s="29"/>
      <c r="Z50" s="29"/>
      <c r="AA50" s="29"/>
    </row>
    <row r="51" spans="1:27">
      <c r="G51" s="58"/>
      <c r="H51" s="58"/>
      <c r="I51" s="29"/>
      <c r="U51" s="29"/>
      <c r="V51" s="58"/>
      <c r="W51" s="58"/>
      <c r="X51" s="29"/>
      <c r="Y51" s="29"/>
      <c r="Z51" s="29"/>
      <c r="AA51" s="29"/>
    </row>
    <row r="52" spans="1:27">
      <c r="G52" s="58"/>
      <c r="H52" s="58"/>
      <c r="I52" s="29"/>
      <c r="U52" s="29"/>
      <c r="V52" s="58"/>
      <c r="W52" s="58"/>
      <c r="X52" s="29"/>
      <c r="Y52" s="29"/>
      <c r="Z52" s="29"/>
      <c r="AA52" s="29"/>
    </row>
    <row r="53" spans="1:27">
      <c r="G53" s="58"/>
      <c r="H53" s="58"/>
      <c r="I53" s="29"/>
      <c r="J53" s="58"/>
      <c r="K53" s="58"/>
      <c r="L53" s="58"/>
      <c r="M53" s="29"/>
      <c r="N53" s="29"/>
      <c r="O53" s="29"/>
      <c r="P53" s="29"/>
      <c r="Q53" s="29"/>
      <c r="R53" s="29"/>
      <c r="S53" s="29"/>
      <c r="T53" s="29"/>
      <c r="U53" s="29"/>
      <c r="V53" s="58"/>
      <c r="W53" s="58"/>
      <c r="X53" s="29"/>
      <c r="Y53" s="29"/>
      <c r="Z53" s="29"/>
      <c r="AA53" s="29"/>
    </row>
    <row r="54" spans="1:27">
      <c r="G54" s="58"/>
      <c r="H54" s="58"/>
      <c r="I54" s="29"/>
      <c r="J54" s="58"/>
      <c r="K54" s="58"/>
      <c r="L54" s="58"/>
      <c r="M54" s="29"/>
      <c r="N54" s="29"/>
      <c r="O54" s="29"/>
      <c r="P54" s="29"/>
      <c r="Q54" s="29"/>
      <c r="R54" s="29"/>
      <c r="S54" s="29"/>
      <c r="T54" s="101"/>
      <c r="U54" s="29"/>
      <c r="V54" s="58"/>
      <c r="W54" s="58"/>
      <c r="X54" s="29"/>
      <c r="Y54" s="29"/>
      <c r="Z54" s="29"/>
      <c r="AA54" s="29"/>
    </row>
    <row r="55" spans="1:27">
      <c r="G55" s="58"/>
      <c r="H55" s="58"/>
      <c r="I55" s="29"/>
      <c r="J55" s="58"/>
      <c r="K55" s="58"/>
      <c r="L55" s="58"/>
      <c r="M55" s="29"/>
      <c r="N55" s="29"/>
      <c r="O55" s="29"/>
      <c r="P55" s="29"/>
      <c r="Q55" s="29"/>
      <c r="R55" s="29"/>
      <c r="S55" s="29"/>
      <c r="T55" s="101"/>
      <c r="U55" s="29"/>
      <c r="V55" s="58"/>
      <c r="W55" s="58"/>
      <c r="X55" s="29"/>
      <c r="Y55" s="29"/>
      <c r="Z55" s="29"/>
      <c r="AA55" s="29"/>
    </row>
    <row r="56" spans="1:27">
      <c r="G56" s="58"/>
      <c r="H56" s="58"/>
      <c r="I56" s="29"/>
      <c r="J56" s="58"/>
      <c r="K56" s="58"/>
      <c r="L56" s="58"/>
      <c r="M56" s="29"/>
      <c r="N56" s="29"/>
      <c r="O56" s="29"/>
      <c r="P56" s="29"/>
      <c r="Q56" s="29"/>
      <c r="R56" s="29"/>
      <c r="S56" s="29"/>
      <c r="T56" s="101"/>
      <c r="U56" s="29"/>
      <c r="V56" s="58"/>
      <c r="W56" s="58"/>
      <c r="X56" s="29"/>
      <c r="Y56" s="29"/>
      <c r="Z56" s="29"/>
      <c r="AA56" s="29"/>
    </row>
    <row r="57" spans="1:27">
      <c r="G57" s="58"/>
      <c r="H57" s="58"/>
      <c r="I57" s="29"/>
      <c r="J57" s="58"/>
      <c r="K57" s="58"/>
      <c r="L57" s="58"/>
      <c r="M57" s="29"/>
      <c r="N57" s="29"/>
      <c r="O57" s="29"/>
      <c r="P57" s="29"/>
      <c r="Q57" s="29"/>
      <c r="R57" s="29"/>
      <c r="S57" s="29"/>
      <c r="T57" s="101"/>
      <c r="U57" s="29"/>
      <c r="V57" s="58"/>
      <c r="W57" s="58"/>
      <c r="X57" s="29"/>
      <c r="Y57" s="29"/>
      <c r="Z57" s="29"/>
      <c r="AA57" s="29"/>
    </row>
    <row r="58" spans="1:27"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spans="1:27">
      <c r="I59" s="29"/>
      <c r="S59" s="29"/>
      <c r="T59" s="29"/>
      <c r="U59" s="29"/>
      <c r="V59" s="29"/>
      <c r="W59" s="29"/>
      <c r="X59" s="29"/>
      <c r="Y59" s="29"/>
      <c r="Z59" s="29"/>
      <c r="AA59" s="29"/>
    </row>
    <row r="60" spans="1:27">
      <c r="A60" s="71"/>
      <c r="B60" s="29"/>
      <c r="C60" s="71"/>
      <c r="D60" s="71"/>
      <c r="E60" s="71"/>
      <c r="F60" s="2"/>
      <c r="G60" s="2"/>
      <c r="I60" s="29"/>
      <c r="S60" s="29"/>
      <c r="T60" s="29"/>
      <c r="U60" s="29"/>
      <c r="V60" s="29"/>
      <c r="W60" s="29"/>
      <c r="X60" s="29"/>
      <c r="Y60" s="29"/>
      <c r="Z60" s="29"/>
      <c r="AA60" s="29"/>
    </row>
    <row r="61" spans="1:27">
      <c r="A61" s="29"/>
      <c r="B61" s="29"/>
      <c r="C61" s="29"/>
      <c r="D61" s="29"/>
      <c r="E61" s="29"/>
      <c r="F61" s="29"/>
      <c r="G61" s="29"/>
      <c r="I61" s="29"/>
      <c r="S61" s="29"/>
      <c r="T61" s="29"/>
      <c r="U61" s="29"/>
      <c r="V61" s="29"/>
      <c r="W61" s="29"/>
      <c r="X61" s="29"/>
      <c r="Y61" s="29"/>
      <c r="Z61" s="29"/>
      <c r="AA61" s="29"/>
    </row>
    <row r="62" spans="1:27">
      <c r="A62" s="71"/>
      <c r="B62" s="29"/>
      <c r="C62" s="29"/>
      <c r="D62" s="71"/>
      <c r="E62" s="29"/>
      <c r="F62" s="29"/>
      <c r="G62" s="29"/>
      <c r="I62" s="29"/>
      <c r="S62" s="29"/>
      <c r="T62" s="29"/>
      <c r="U62" s="29"/>
      <c r="V62" s="29"/>
      <c r="W62" s="29"/>
      <c r="X62" s="29"/>
      <c r="Y62" s="29"/>
      <c r="Z62" s="29"/>
      <c r="AA62" s="29"/>
    </row>
    <row r="63" spans="1:27">
      <c r="A63" s="71"/>
      <c r="B63" s="29"/>
      <c r="C63" s="71"/>
      <c r="D63" s="71"/>
      <c r="E63" s="29"/>
      <c r="F63" s="71"/>
      <c r="G63" s="71"/>
      <c r="I63" s="71"/>
      <c r="S63" s="29"/>
      <c r="T63" s="29"/>
      <c r="U63" s="29"/>
      <c r="V63" s="29"/>
      <c r="W63" s="29"/>
      <c r="X63" s="29"/>
      <c r="Y63" s="29"/>
      <c r="Z63" s="29"/>
      <c r="AA63" s="29"/>
    </row>
    <row r="64" spans="1:27">
      <c r="A64" s="29"/>
      <c r="B64" s="29"/>
      <c r="C64" s="29"/>
      <c r="D64" s="29"/>
      <c r="E64" s="29"/>
      <c r="F64" s="29"/>
      <c r="G64" s="58"/>
      <c r="I64" s="29"/>
      <c r="S64" s="29"/>
      <c r="T64" s="29"/>
      <c r="U64" s="29"/>
      <c r="V64" s="29"/>
      <c r="W64" s="29"/>
      <c r="X64" s="29"/>
      <c r="Y64" s="29"/>
      <c r="Z64" s="29"/>
      <c r="AA64" s="29"/>
    </row>
    <row r="65" spans="1:27">
      <c r="A65" s="29"/>
      <c r="B65" s="29"/>
      <c r="C65" s="29"/>
      <c r="D65" s="58"/>
      <c r="E65" s="29"/>
      <c r="F65" s="29"/>
      <c r="G65" s="58"/>
      <c r="I65" s="29"/>
      <c r="S65" s="29"/>
      <c r="T65" s="29"/>
      <c r="U65" s="29"/>
      <c r="V65" s="29"/>
      <c r="W65" s="29"/>
      <c r="X65" s="29"/>
      <c r="Y65" s="29"/>
      <c r="Z65" s="29"/>
      <c r="AA65" s="29"/>
    </row>
    <row r="66" spans="1:27">
      <c r="A66" s="29"/>
      <c r="B66" s="29"/>
      <c r="C66" s="29"/>
      <c r="D66" s="58"/>
      <c r="E66" s="29"/>
      <c r="F66" s="29"/>
      <c r="G66" s="58"/>
      <c r="I66" s="29"/>
      <c r="S66" s="29"/>
      <c r="T66" s="29"/>
      <c r="U66" s="29"/>
      <c r="V66" s="29"/>
      <c r="W66" s="29"/>
      <c r="X66" s="29"/>
      <c r="Y66" s="29"/>
      <c r="Z66" s="29"/>
      <c r="AA66" s="29"/>
    </row>
    <row r="67" spans="1:27">
      <c r="A67" s="29"/>
      <c r="B67" s="29"/>
      <c r="C67" s="29"/>
      <c r="D67" s="58"/>
      <c r="E67" s="29"/>
      <c r="F67" s="29"/>
      <c r="G67" s="58"/>
      <c r="I67" s="29"/>
      <c r="S67" s="29"/>
      <c r="T67" s="29"/>
      <c r="U67" s="29"/>
      <c r="V67" s="29"/>
      <c r="W67" s="29"/>
      <c r="X67" s="29"/>
      <c r="Y67" s="29"/>
      <c r="Z67" s="29"/>
      <c r="AA67" s="29"/>
    </row>
    <row r="68" spans="1:27">
      <c r="A68" s="29"/>
      <c r="B68" s="29"/>
      <c r="C68" s="29"/>
      <c r="D68" s="58"/>
      <c r="E68" s="29"/>
      <c r="F68" s="29"/>
      <c r="G68" s="58"/>
      <c r="I68" s="29"/>
      <c r="S68" s="29"/>
      <c r="T68" s="29"/>
      <c r="U68" s="29"/>
      <c r="V68" s="29"/>
      <c r="W68" s="29"/>
      <c r="X68" s="29"/>
      <c r="Y68" s="29"/>
      <c r="Z68" s="29"/>
      <c r="AA68" s="29"/>
    </row>
    <row r="69" spans="1:27">
      <c r="A69" s="29"/>
      <c r="B69" s="29"/>
      <c r="C69" s="29"/>
      <c r="D69" s="58"/>
      <c r="E69" s="29"/>
      <c r="F69" s="29"/>
      <c r="G69" s="58"/>
      <c r="I69" s="29"/>
      <c r="S69" s="29"/>
      <c r="T69" s="29"/>
      <c r="U69" s="29"/>
      <c r="V69" s="29"/>
      <c r="W69" s="29"/>
      <c r="X69" s="29"/>
      <c r="Y69" s="29"/>
      <c r="Z69" s="29"/>
      <c r="AA69" s="29"/>
    </row>
    <row r="70" spans="1:27">
      <c r="A70" s="29"/>
      <c r="B70" s="29"/>
      <c r="C70" s="29"/>
      <c r="D70" s="58"/>
      <c r="E70" s="29"/>
      <c r="F70" s="29"/>
      <c r="G70" s="58"/>
      <c r="I70" s="29"/>
      <c r="S70" s="29"/>
      <c r="T70" s="29"/>
      <c r="U70" s="29"/>
      <c r="V70" s="29"/>
      <c r="W70" s="29"/>
      <c r="X70" s="29"/>
      <c r="Y70" s="29"/>
      <c r="Z70" s="29"/>
      <c r="AA70" s="29"/>
    </row>
    <row r="71" spans="1:27">
      <c r="A71" s="29"/>
      <c r="B71" s="29"/>
      <c r="C71" s="29"/>
      <c r="D71" s="58"/>
      <c r="E71" s="29"/>
      <c r="F71" s="29"/>
      <c r="G71" s="58"/>
      <c r="I71" s="29"/>
      <c r="S71" s="29"/>
      <c r="T71" s="29"/>
      <c r="U71" s="29"/>
      <c r="V71" s="29"/>
      <c r="W71" s="29"/>
      <c r="X71" s="29"/>
      <c r="Y71" s="29"/>
      <c r="Z71" s="29"/>
      <c r="AA71" s="29"/>
    </row>
    <row r="72" spans="1:27">
      <c r="A72" s="29"/>
      <c r="B72" s="29"/>
      <c r="C72" s="29"/>
      <c r="D72" s="58"/>
      <c r="E72" s="29"/>
      <c r="F72" s="29"/>
      <c r="G72" s="58"/>
      <c r="I72" s="29"/>
      <c r="S72" s="29"/>
      <c r="T72" s="29"/>
      <c r="U72" s="29"/>
      <c r="V72" s="29"/>
      <c r="W72" s="29"/>
      <c r="X72" s="29"/>
      <c r="Y72" s="29"/>
      <c r="Z72" s="29"/>
      <c r="AA72" s="29"/>
    </row>
    <row r="73" spans="1:27">
      <c r="A73" s="71"/>
      <c r="B73" s="29"/>
      <c r="C73" s="29"/>
      <c r="D73" s="58"/>
      <c r="E73" s="29"/>
      <c r="F73" s="29"/>
      <c r="G73" s="58"/>
      <c r="I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1:27">
      <c r="A74" s="71"/>
      <c r="B74" s="29"/>
      <c r="C74" s="71"/>
      <c r="D74" s="102"/>
      <c r="E74" s="29"/>
      <c r="F74" s="71"/>
      <c r="G74" s="102"/>
      <c r="I74" s="29"/>
      <c r="J74" s="29"/>
      <c r="K74" s="29"/>
      <c r="L74" s="29"/>
      <c r="M74" s="71"/>
      <c r="N74" s="102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1:27">
      <c r="A75" s="29"/>
      <c r="B75" s="101"/>
      <c r="C75" s="29"/>
      <c r="D75" s="58"/>
      <c r="E75" s="29"/>
      <c r="F75" s="29"/>
      <c r="G75" s="58"/>
      <c r="I75" s="29"/>
      <c r="J75" s="29"/>
      <c r="K75" s="29"/>
      <c r="L75" s="101"/>
      <c r="M75" s="29"/>
      <c r="N75" s="58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spans="1:27">
      <c r="A76" s="29"/>
      <c r="B76" s="101"/>
      <c r="C76" s="29"/>
      <c r="D76" s="58"/>
      <c r="E76" s="29"/>
      <c r="F76" s="29"/>
      <c r="G76" s="58"/>
      <c r="I76" s="29"/>
      <c r="J76" s="29"/>
      <c r="K76" s="29"/>
      <c r="L76" s="101"/>
      <c r="M76" s="29"/>
      <c r="N76" s="58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spans="1:27">
      <c r="A77" s="29"/>
      <c r="B77" s="101"/>
      <c r="C77" s="29"/>
      <c r="D77" s="58"/>
      <c r="E77" s="29"/>
      <c r="F77" s="29"/>
      <c r="G77" s="58"/>
      <c r="I77" s="29"/>
      <c r="J77" s="29"/>
      <c r="K77" s="29"/>
      <c r="L77" s="101"/>
      <c r="M77" s="29"/>
      <c r="N77" s="58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1:27">
      <c r="A78" s="29"/>
      <c r="B78" s="29"/>
      <c r="C78" s="29"/>
      <c r="D78" s="58"/>
      <c r="E78" s="29"/>
      <c r="F78" s="29"/>
      <c r="G78" s="58"/>
      <c r="I78" s="29"/>
      <c r="J78" s="29"/>
      <c r="K78" s="29"/>
      <c r="L78" s="29"/>
      <c r="M78" s="29"/>
      <c r="N78" s="58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spans="1:27">
      <c r="A79" s="29"/>
      <c r="B79" s="29"/>
      <c r="C79" s="29"/>
      <c r="D79" s="58"/>
      <c r="E79" s="29"/>
      <c r="F79" s="29"/>
      <c r="G79" s="58"/>
      <c r="I79" s="29"/>
      <c r="J79" s="29"/>
      <c r="K79" s="29"/>
      <c r="L79" s="29"/>
      <c r="M79" s="29"/>
      <c r="N79" s="58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spans="1:27">
      <c r="A80" s="29"/>
      <c r="B80" s="101"/>
      <c r="C80" s="29"/>
      <c r="D80" s="58"/>
      <c r="E80" s="29"/>
      <c r="F80" s="29"/>
      <c r="G80" s="58"/>
      <c r="I80" s="29"/>
      <c r="J80" s="29"/>
      <c r="K80" s="29"/>
      <c r="L80" s="101"/>
      <c r="M80" s="29"/>
      <c r="N80" s="58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spans="1:27">
      <c r="A81" s="29"/>
      <c r="B81" s="101"/>
      <c r="C81" s="29"/>
      <c r="D81" s="58"/>
      <c r="E81" s="29"/>
      <c r="F81" s="29"/>
      <c r="G81" s="58"/>
      <c r="I81" s="29"/>
      <c r="J81" s="29"/>
      <c r="K81" s="29"/>
      <c r="L81" s="101"/>
      <c r="M81" s="29"/>
      <c r="N81" s="58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spans="1:27">
      <c r="A82" s="29"/>
      <c r="B82" s="101"/>
      <c r="C82" s="29"/>
      <c r="D82" s="58"/>
      <c r="E82" s="29"/>
      <c r="F82" s="29"/>
      <c r="G82" s="58"/>
      <c r="I82" s="29"/>
      <c r="J82" s="29"/>
      <c r="K82" s="29"/>
      <c r="L82" s="101"/>
      <c r="M82" s="29"/>
      <c r="N82" s="58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spans="1:27">
      <c r="A83" s="29"/>
      <c r="B83" s="101"/>
      <c r="C83" s="29"/>
      <c r="D83" s="58"/>
      <c r="E83" s="29"/>
      <c r="F83" s="29"/>
      <c r="G83" s="58"/>
      <c r="I83" s="29"/>
      <c r="J83" s="29"/>
      <c r="K83" s="29"/>
      <c r="L83" s="101"/>
      <c r="M83" s="29"/>
      <c r="N83" s="58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spans="1:27">
      <c r="A84" s="29"/>
      <c r="B84" s="29"/>
      <c r="C84" s="29"/>
      <c r="D84" s="29"/>
      <c r="E84" s="29"/>
      <c r="F84" s="29"/>
      <c r="G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spans="1:27">
      <c r="A85" s="29"/>
      <c r="B85" s="29"/>
      <c r="C85" s="29"/>
      <c r="D85" s="29"/>
      <c r="E85" s="29"/>
      <c r="F85" s="29"/>
      <c r="G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spans="1:27">
      <c r="A86" s="29"/>
      <c r="B86" s="29"/>
      <c r="C86" s="29"/>
      <c r="D86" s="29"/>
      <c r="E86" s="29"/>
      <c r="F86" s="29"/>
      <c r="G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spans="1:27">
      <c r="A87" s="29"/>
      <c r="B87" s="29"/>
      <c r="C87" s="29"/>
      <c r="D87" s="29"/>
      <c r="E87" s="29"/>
      <c r="F87" s="29"/>
      <c r="G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spans="1:27">
      <c r="A88" s="29"/>
      <c r="B88" s="29"/>
      <c r="C88" s="29"/>
      <c r="D88" s="29"/>
      <c r="E88" s="29"/>
      <c r="F88" s="29"/>
      <c r="G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 spans="1:27">
      <c r="A89" s="29"/>
      <c r="B89" s="29"/>
      <c r="C89" s="29"/>
      <c r="D89" s="29"/>
      <c r="E89" s="29"/>
      <c r="F89" s="29"/>
      <c r="G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spans="1:27">
      <c r="A90" s="29"/>
      <c r="B90" s="29"/>
      <c r="C90" s="29"/>
      <c r="D90" s="29"/>
      <c r="E90" s="29"/>
      <c r="F90" s="29"/>
      <c r="G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 spans="1:27">
      <c r="A91" s="29"/>
      <c r="B91" s="29"/>
      <c r="C91" s="29"/>
      <c r="D91" s="29"/>
      <c r="E91" s="29"/>
      <c r="F91" s="29"/>
      <c r="G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 spans="1:27">
      <c r="A92" s="29"/>
      <c r="B92" s="29"/>
      <c r="C92" s="29"/>
      <c r="D92" s="29"/>
      <c r="E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spans="1:27">
      <c r="A93" s="29"/>
      <c r="B93" s="29"/>
      <c r="C93" s="29"/>
      <c r="D93" s="29"/>
      <c r="E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spans="1:27">
      <c r="A94" s="29"/>
      <c r="B94" s="29"/>
      <c r="C94" s="29"/>
      <c r="D94" s="29"/>
      <c r="E94" s="29"/>
    </row>
    <row r="95" spans="1:27">
      <c r="A95" s="29"/>
      <c r="B95" s="29"/>
      <c r="C95" s="29"/>
      <c r="D95" s="29"/>
      <c r="E95" s="29"/>
    </row>
    <row r="96" spans="1:27">
      <c r="A96" s="29"/>
      <c r="B96" s="29"/>
      <c r="C96" s="29"/>
      <c r="D96" s="29"/>
      <c r="E96" s="29"/>
    </row>
    <row r="97" spans="1:5">
      <c r="A97" s="29"/>
      <c r="B97" s="29"/>
      <c r="C97" s="29"/>
      <c r="D97" s="29"/>
      <c r="E97" s="29"/>
    </row>
    <row r="98" spans="1:5">
      <c r="A98" s="29"/>
      <c r="B98" s="29"/>
      <c r="C98" s="29"/>
      <c r="D98" s="29"/>
      <c r="E98" s="29"/>
    </row>
    <row r="99" spans="1:5">
      <c r="A99" s="29"/>
      <c r="B99" s="29"/>
      <c r="C99" s="29"/>
      <c r="D99" s="29"/>
      <c r="E99" s="29"/>
    </row>
  </sheetData>
  <mergeCells count="5">
    <mergeCell ref="B5:F5"/>
    <mergeCell ref="H5:M5"/>
    <mergeCell ref="O5:R5"/>
    <mergeCell ref="T5:Y5"/>
    <mergeCell ref="A33:Z33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"/>
  <sheetViews>
    <sheetView zoomScale="65" zoomScaleNormal="65" workbookViewId="0"/>
  </sheetViews>
  <sheetFormatPr baseColWidth="10" defaultColWidth="8.5" defaultRowHeight="15"/>
  <sheetData>
    <row r="1" spans="1:10">
      <c r="A1" s="9" t="s">
        <v>825</v>
      </c>
      <c r="B1" s="9" t="s">
        <v>46</v>
      </c>
      <c r="C1" s="10" t="s">
        <v>1416</v>
      </c>
      <c r="D1" s="10" t="s">
        <v>826</v>
      </c>
      <c r="E1" s="10"/>
      <c r="H1" s="1" t="s">
        <v>1417</v>
      </c>
    </row>
    <row r="2" spans="1:10">
      <c r="A2" s="1" t="s">
        <v>65</v>
      </c>
      <c r="B2" s="1">
        <v>2162</v>
      </c>
      <c r="C2" s="1" t="s">
        <v>1418</v>
      </c>
      <c r="D2" s="1">
        <v>6</v>
      </c>
      <c r="H2" s="1">
        <v>2</v>
      </c>
      <c r="I2" s="1" t="s">
        <v>1419</v>
      </c>
    </row>
    <row r="3" spans="1:10">
      <c r="A3" s="1" t="s">
        <v>63</v>
      </c>
      <c r="B3" s="1">
        <v>1564</v>
      </c>
      <c r="C3" s="1">
        <v>0</v>
      </c>
      <c r="D3" s="1" t="s">
        <v>63</v>
      </c>
      <c r="H3" s="1">
        <v>3</v>
      </c>
      <c r="I3" s="1" t="s">
        <v>1420</v>
      </c>
    </row>
    <row r="4" spans="1:10">
      <c r="A4" s="1" t="s">
        <v>98</v>
      </c>
      <c r="B4" s="1">
        <v>1483</v>
      </c>
      <c r="C4" s="1" t="s">
        <v>1421</v>
      </c>
      <c r="D4" s="1">
        <v>4</v>
      </c>
      <c r="H4" s="1">
        <v>4</v>
      </c>
      <c r="I4" s="1" t="s">
        <v>1422</v>
      </c>
    </row>
    <row r="5" spans="1:10">
      <c r="A5" s="1" t="s">
        <v>112</v>
      </c>
      <c r="B5" s="1">
        <v>883</v>
      </c>
      <c r="C5" s="1">
        <v>1</v>
      </c>
      <c r="D5" s="1">
        <v>2</v>
      </c>
      <c r="H5" s="1">
        <v>6</v>
      </c>
      <c r="I5" s="1" t="s">
        <v>1423</v>
      </c>
    </row>
    <row r="6" spans="1:10">
      <c r="A6" s="1" t="s">
        <v>140</v>
      </c>
      <c r="B6" s="1">
        <v>883</v>
      </c>
      <c r="C6" s="1">
        <v>1</v>
      </c>
      <c r="D6" s="1">
        <v>2</v>
      </c>
      <c r="H6" s="1">
        <v>5</v>
      </c>
      <c r="I6" s="1" t="s">
        <v>1424</v>
      </c>
    </row>
    <row r="7" spans="1:10">
      <c r="A7" s="1" t="s">
        <v>126</v>
      </c>
      <c r="B7" s="1">
        <v>808</v>
      </c>
      <c r="C7" s="1">
        <v>1</v>
      </c>
      <c r="D7" s="1">
        <v>5</v>
      </c>
      <c r="H7" s="1">
        <v>1</v>
      </c>
      <c r="I7" s="1" t="s">
        <v>1425</v>
      </c>
      <c r="J7" s="1" t="s">
        <v>1426</v>
      </c>
    </row>
    <row r="8" spans="1:10">
      <c r="A8" s="1" t="s">
        <v>154</v>
      </c>
      <c r="B8" s="1">
        <v>562</v>
      </c>
      <c r="C8" s="1" t="s">
        <v>1361</v>
      </c>
      <c r="D8" s="1">
        <v>1</v>
      </c>
      <c r="H8" s="1" t="s">
        <v>63</v>
      </c>
      <c r="I8" s="1" t="s">
        <v>63</v>
      </c>
    </row>
    <row r="9" spans="1:10">
      <c r="A9" s="1" t="s">
        <v>141</v>
      </c>
      <c r="B9" s="1">
        <v>515</v>
      </c>
      <c r="C9" s="1">
        <v>1</v>
      </c>
      <c r="D9" s="1">
        <v>2</v>
      </c>
    </row>
    <row r="10" spans="1:10">
      <c r="A10" s="1" t="s">
        <v>179</v>
      </c>
      <c r="B10" s="1">
        <v>305</v>
      </c>
      <c r="C10" s="1">
        <v>1</v>
      </c>
      <c r="D10" s="1">
        <v>2</v>
      </c>
    </row>
    <row r="11" spans="1:10">
      <c r="A11" s="1" t="s">
        <v>208</v>
      </c>
      <c r="B11" s="1">
        <v>122</v>
      </c>
      <c r="C11" s="1" t="s">
        <v>1427</v>
      </c>
      <c r="D11" s="1">
        <v>6</v>
      </c>
    </row>
    <row r="12" spans="1:10">
      <c r="A12" s="1" t="s">
        <v>188</v>
      </c>
      <c r="B12" s="1">
        <v>117</v>
      </c>
      <c r="D12" s="1">
        <v>3</v>
      </c>
    </row>
    <row r="13" spans="1:10">
      <c r="A13" s="1" t="s">
        <v>107</v>
      </c>
      <c r="B13" s="1">
        <v>101</v>
      </c>
      <c r="C13" s="1" t="s">
        <v>1427</v>
      </c>
      <c r="D13" s="1">
        <v>6</v>
      </c>
    </row>
    <row r="14" spans="1:10">
      <c r="A14" s="1" t="s">
        <v>95</v>
      </c>
      <c r="B14" s="1">
        <v>75</v>
      </c>
      <c r="C14" s="1" t="s">
        <v>1427</v>
      </c>
      <c r="D14" s="1">
        <v>3</v>
      </c>
      <c r="H14" s="23"/>
      <c r="I14" s="23"/>
    </row>
    <row r="15" spans="1:10">
      <c r="A15" s="1" t="s">
        <v>122</v>
      </c>
      <c r="B15" s="1">
        <v>72</v>
      </c>
      <c r="D15" s="1">
        <v>3</v>
      </c>
      <c r="H15" s="23"/>
      <c r="I15" s="23"/>
    </row>
    <row r="16" spans="1:10">
      <c r="A16" s="1" t="s">
        <v>174</v>
      </c>
      <c r="B16" s="1">
        <v>61</v>
      </c>
      <c r="D16" s="1">
        <v>3</v>
      </c>
      <c r="H16" s="23"/>
      <c r="I16" s="23"/>
    </row>
    <row r="17" spans="1:9">
      <c r="A17" s="1" t="s">
        <v>80</v>
      </c>
      <c r="B17" s="1">
        <v>53</v>
      </c>
      <c r="C17" s="1" t="s">
        <v>1427</v>
      </c>
      <c r="D17" s="1">
        <v>3</v>
      </c>
      <c r="H17" s="23"/>
      <c r="I17" s="23"/>
    </row>
    <row r="18" spans="1:9">
      <c r="A18" s="1" t="s">
        <v>151</v>
      </c>
      <c r="B18" s="1">
        <v>42</v>
      </c>
      <c r="D18" s="1">
        <v>3</v>
      </c>
      <c r="H18" s="23"/>
      <c r="I18" s="23"/>
    </row>
    <row r="19" spans="1:9">
      <c r="A19" s="1" t="s">
        <v>61</v>
      </c>
      <c r="B19" s="1">
        <v>41</v>
      </c>
      <c r="D19" s="1">
        <v>3</v>
      </c>
    </row>
    <row r="20" spans="1:9">
      <c r="A20" s="1" t="s">
        <v>321</v>
      </c>
      <c r="B20" s="1">
        <v>32</v>
      </c>
      <c r="C20" s="1">
        <v>1</v>
      </c>
      <c r="D20" s="1">
        <v>2</v>
      </c>
    </row>
    <row r="21" spans="1:9">
      <c r="A21" s="1" t="s">
        <v>335</v>
      </c>
      <c r="B21" s="1">
        <v>28</v>
      </c>
      <c r="D21" s="1">
        <v>3</v>
      </c>
    </row>
    <row r="22" spans="1:9">
      <c r="A22" s="1" t="s">
        <v>273</v>
      </c>
      <c r="B22" s="1">
        <v>25</v>
      </c>
      <c r="D22" s="1">
        <v>3</v>
      </c>
    </row>
    <row r="23" spans="1:9">
      <c r="A23" s="1" t="s">
        <v>270</v>
      </c>
      <c r="B23" s="1">
        <v>24</v>
      </c>
      <c r="D23" s="1">
        <v>3</v>
      </c>
    </row>
    <row r="24" spans="1:9">
      <c r="A24" s="1" t="s">
        <v>368</v>
      </c>
      <c r="B24" s="1">
        <v>22</v>
      </c>
      <c r="D24" s="1">
        <v>3</v>
      </c>
    </row>
    <row r="25" spans="1:9">
      <c r="A25" s="1" t="s">
        <v>381</v>
      </c>
      <c r="B25" s="1">
        <v>4</v>
      </c>
      <c r="D25" s="1">
        <v>3</v>
      </c>
      <c r="F25" s="1"/>
    </row>
    <row r="26" spans="1:9">
      <c r="A26" s="1" t="s">
        <v>162</v>
      </c>
      <c r="B26" s="1">
        <v>2</v>
      </c>
      <c r="D26" s="1">
        <v>3</v>
      </c>
    </row>
  </sheetData>
  <autoFilter ref="A1:E1" xr:uid="{00000000-0009-0000-0000-000004000000}"/>
  <conditionalFormatting sqref="F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2932"/>
  <sheetViews>
    <sheetView zoomScale="65" zoomScaleNormal="65" workbookViewId="0">
      <selection activeCell="M21" sqref="M21"/>
    </sheetView>
  </sheetViews>
  <sheetFormatPr baseColWidth="10" defaultColWidth="8.5" defaultRowHeight="15"/>
  <cols>
    <col min="3" max="3" width="21.6640625" style="1" customWidth="1"/>
    <col min="4" max="4" width="11" style="1" customWidth="1"/>
    <col min="21" max="21" width="47.5" style="1" customWidth="1"/>
    <col min="22" max="22" width="14.5" style="1" customWidth="1"/>
    <col min="24" max="24" width="18.33203125" style="1" customWidth="1"/>
    <col min="32" max="38" width="8.5" style="88"/>
    <col min="39" max="46" width="9.1640625" style="119" customWidth="1"/>
    <col min="47" max="47" width="91.1640625" style="119" customWidth="1"/>
    <col min="48" max="48" width="94.33203125" style="119" customWidth="1"/>
    <col min="49" max="49" width="9.1640625" style="119" customWidth="1"/>
    <col min="50" max="50" width="27.83203125" style="119" customWidth="1"/>
    <col min="51" max="54" width="9.1640625" style="119" customWidth="1"/>
    <col min="55" max="16384" width="8.5" style="88"/>
  </cols>
  <sheetData>
    <row r="1" spans="1:54" customFormat="1">
      <c r="A1" s="1" t="s">
        <v>1428</v>
      </c>
      <c r="C1" s="1"/>
      <c r="D1" s="1"/>
      <c r="N1" s="1" t="s">
        <v>1429</v>
      </c>
      <c r="U1" s="1"/>
      <c r="V1" s="18" t="s">
        <v>827</v>
      </c>
      <c r="W1" s="18" t="s">
        <v>829</v>
      </c>
      <c r="X1" s="1"/>
      <c r="Y1" s="18"/>
      <c r="Z1" s="17"/>
      <c r="AM1" s="29"/>
      <c r="AN1" s="29"/>
      <c r="AO1" s="29"/>
      <c r="AP1" s="29"/>
      <c r="AQ1" s="29"/>
      <c r="AR1" s="29"/>
      <c r="AS1" s="29"/>
      <c r="AT1" s="29"/>
      <c r="AU1" s="20"/>
      <c r="AV1" s="20"/>
      <c r="AW1" s="29"/>
      <c r="AX1" s="20"/>
      <c r="AY1" s="29"/>
      <c r="AZ1" s="29"/>
      <c r="BA1" s="29"/>
      <c r="BB1" s="29"/>
    </row>
    <row r="2" spans="1:54" customFormat="1">
      <c r="A2" s="2" t="s">
        <v>1361</v>
      </c>
      <c r="B2" s="103" t="s">
        <v>1430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U2" s="1"/>
      <c r="V2" s="1" t="s">
        <v>63</v>
      </c>
      <c r="W2" s="1" t="s">
        <v>63</v>
      </c>
      <c r="X2" s="1"/>
      <c r="AJ2" s="29"/>
      <c r="AK2" s="29"/>
      <c r="AL2" s="29"/>
      <c r="AM2" s="29"/>
      <c r="AN2" s="29"/>
      <c r="AO2" s="29"/>
      <c r="AP2" s="29"/>
      <c r="AQ2" s="29"/>
      <c r="AR2" s="104"/>
      <c r="AS2" s="105"/>
      <c r="AT2" s="29"/>
      <c r="AU2" s="106"/>
      <c r="AV2" s="29"/>
      <c r="AW2" s="29"/>
      <c r="AX2" s="29"/>
      <c r="AY2" s="29"/>
      <c r="AZ2" s="29"/>
      <c r="BA2" s="29"/>
      <c r="BB2" s="29"/>
    </row>
    <row r="3" spans="1:54" customFormat="1">
      <c r="C3" s="1"/>
      <c r="D3" s="1" t="s">
        <v>1431</v>
      </c>
      <c r="G3" s="1" t="s">
        <v>1432</v>
      </c>
      <c r="U3" s="1"/>
      <c r="V3" s="22" t="s">
        <v>82</v>
      </c>
      <c r="W3" s="1">
        <v>4</v>
      </c>
      <c r="X3" s="1"/>
      <c r="AJ3" s="107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</row>
    <row r="4" spans="1:54" customFormat="1">
      <c r="C4" s="1" t="s">
        <v>1433</v>
      </c>
      <c r="D4" s="1">
        <v>52</v>
      </c>
      <c r="N4" s="1" t="s">
        <v>1434</v>
      </c>
      <c r="U4" s="1"/>
      <c r="V4" s="1" t="s">
        <v>97</v>
      </c>
      <c r="W4" s="1">
        <v>3</v>
      </c>
      <c r="X4" s="1"/>
      <c r="AC4" s="1"/>
      <c r="AD4" s="1"/>
      <c r="AE4" s="1"/>
      <c r="AJ4" s="108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</row>
    <row r="5" spans="1:54" customFormat="1">
      <c r="C5" s="1" t="s">
        <v>1435</v>
      </c>
      <c r="D5" s="1">
        <v>45</v>
      </c>
      <c r="E5" s="13"/>
      <c r="F5" s="1">
        <f>D5/D9</f>
        <v>9</v>
      </c>
      <c r="N5" s="1" t="s">
        <v>1436</v>
      </c>
      <c r="U5" s="1"/>
      <c r="V5" s="1" t="s">
        <v>111</v>
      </c>
      <c r="W5" s="1">
        <v>3</v>
      </c>
      <c r="X5" s="1"/>
      <c r="AC5" s="22"/>
      <c r="AD5" s="1"/>
      <c r="AE5" s="1"/>
      <c r="AJ5" s="107"/>
      <c r="AK5" s="107"/>
      <c r="AL5" s="107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</row>
    <row r="6" spans="1:54" customFormat="1">
      <c r="C6" s="1" t="s">
        <v>1437</v>
      </c>
      <c r="D6" s="1">
        <v>36</v>
      </c>
      <c r="F6" s="1">
        <f>D6/D9</f>
        <v>7.2</v>
      </c>
      <c r="G6" s="1" t="s">
        <v>1438</v>
      </c>
      <c r="H6" s="1" t="s">
        <v>1439</v>
      </c>
      <c r="U6" s="1"/>
      <c r="V6" s="1" t="s">
        <v>125</v>
      </c>
      <c r="W6" s="1">
        <v>3</v>
      </c>
      <c r="X6" s="1"/>
      <c r="AC6" s="1"/>
      <c r="AD6" s="1"/>
      <c r="AE6" s="1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</row>
    <row r="7" spans="1:54" customFormat="1">
      <c r="C7" s="1" t="s">
        <v>1440</v>
      </c>
      <c r="D7" s="1">
        <v>20</v>
      </c>
      <c r="F7" s="1">
        <f>D7/D9</f>
        <v>4</v>
      </c>
      <c r="G7" s="1" t="s">
        <v>1441</v>
      </c>
      <c r="U7" s="1"/>
      <c r="V7" s="1" t="s">
        <v>139</v>
      </c>
      <c r="W7" s="1">
        <v>2</v>
      </c>
      <c r="X7" s="1"/>
      <c r="AC7" s="1"/>
      <c r="AD7" s="1"/>
      <c r="AE7" s="1"/>
      <c r="AJ7" s="108"/>
      <c r="AK7" s="108"/>
      <c r="AL7" s="108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</row>
    <row r="8" spans="1:54" customFormat="1">
      <c r="C8" s="1" t="s">
        <v>1442</v>
      </c>
      <c r="D8" s="1">
        <v>6</v>
      </c>
      <c r="U8" s="1"/>
      <c r="V8" s="1" t="s">
        <v>153</v>
      </c>
      <c r="W8" s="1">
        <v>3</v>
      </c>
      <c r="X8" s="1"/>
      <c r="AC8" s="1"/>
      <c r="AD8" s="1"/>
      <c r="AE8" s="1"/>
      <c r="AJ8" s="29"/>
      <c r="AK8" s="29"/>
      <c r="AL8" s="29"/>
      <c r="AM8" s="29"/>
      <c r="AN8" s="29"/>
      <c r="AO8" s="29"/>
      <c r="AP8" s="29"/>
      <c r="AQ8" s="29"/>
      <c r="AR8" s="109"/>
      <c r="AS8" s="109"/>
      <c r="AT8" s="29"/>
      <c r="AU8" s="109"/>
      <c r="AV8" s="29"/>
      <c r="AW8" s="29"/>
      <c r="AX8" s="29"/>
      <c r="AY8" s="29"/>
      <c r="AZ8" s="29"/>
      <c r="BA8" s="29"/>
      <c r="BB8" s="29"/>
    </row>
    <row r="9" spans="1:54" customFormat="1">
      <c r="C9" s="1" t="s">
        <v>381</v>
      </c>
      <c r="D9" s="1">
        <v>5</v>
      </c>
      <c r="E9" s="1" t="s">
        <v>1443</v>
      </c>
      <c r="U9" s="1"/>
      <c r="V9" s="22" t="s">
        <v>165</v>
      </c>
      <c r="W9" s="1">
        <v>5</v>
      </c>
      <c r="X9" s="1"/>
      <c r="AC9" s="1"/>
      <c r="AD9" s="1"/>
      <c r="AE9" s="1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</row>
    <row r="10" spans="1:54" customFormat="1">
      <c r="C10" s="1" t="s">
        <v>1444</v>
      </c>
      <c r="D10" s="1">
        <v>5</v>
      </c>
      <c r="H10" s="1" t="s">
        <v>1445</v>
      </c>
      <c r="J10" s="1" t="s">
        <v>1446</v>
      </c>
      <c r="U10" s="1"/>
      <c r="V10" s="22" t="s">
        <v>178</v>
      </c>
      <c r="W10" s="1">
        <v>4</v>
      </c>
      <c r="X10" s="1"/>
      <c r="AC10" s="1"/>
      <c r="AD10" s="1"/>
      <c r="AE10" s="1"/>
      <c r="AJ10" s="107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</row>
    <row r="11" spans="1:54" customFormat="1">
      <c r="C11" s="1"/>
      <c r="D11" s="1"/>
      <c r="N11" s="1" t="s">
        <v>1447</v>
      </c>
      <c r="U11" s="1"/>
      <c r="V11" s="1" t="s">
        <v>192</v>
      </c>
      <c r="W11" s="1">
        <v>5</v>
      </c>
      <c r="X11" s="1"/>
      <c r="AC11" s="1"/>
      <c r="AD11" s="1"/>
      <c r="AE11" s="1"/>
      <c r="AJ11" s="108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</row>
    <row r="12" spans="1:54" customFormat="1">
      <c r="C12" s="1" t="s">
        <v>1448</v>
      </c>
      <c r="D12" s="1">
        <v>15</v>
      </c>
      <c r="M12" s="1" t="s">
        <v>1435</v>
      </c>
      <c r="N12" s="1">
        <v>150</v>
      </c>
      <c r="O12" s="1">
        <f>N12/$N$12</f>
        <v>1</v>
      </c>
      <c r="U12" s="1"/>
      <c r="V12" s="22" t="s">
        <v>207</v>
      </c>
      <c r="W12" s="1">
        <v>2</v>
      </c>
      <c r="X12" s="1"/>
      <c r="AC12" s="22"/>
      <c r="AD12" s="1"/>
      <c r="AE12" s="1"/>
      <c r="AJ12" s="108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</row>
    <row r="13" spans="1:54" customFormat="1">
      <c r="C13" s="1" t="s">
        <v>1449</v>
      </c>
      <c r="D13" s="1">
        <v>200</v>
      </c>
      <c r="E13" s="1" t="s">
        <v>1450</v>
      </c>
      <c r="F13" s="1">
        <f>D13/D12</f>
        <v>13.333333333333334</v>
      </c>
      <c r="M13" s="1" t="s">
        <v>1433</v>
      </c>
      <c r="N13" s="1">
        <v>100</v>
      </c>
      <c r="O13" s="1">
        <f>N13/$N$12</f>
        <v>0.66666666666666663</v>
      </c>
      <c r="U13" s="1"/>
      <c r="V13" s="22" t="s">
        <v>222</v>
      </c>
      <c r="W13" s="1">
        <v>2</v>
      </c>
      <c r="X13" s="1"/>
      <c r="AC13" s="1"/>
      <c r="AD13" s="1"/>
      <c r="AE13" s="1"/>
      <c r="AJ13" s="108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</row>
    <row r="14" spans="1:54" customFormat="1">
      <c r="C14" s="1" t="s">
        <v>1451</v>
      </c>
      <c r="D14" s="1">
        <v>625</v>
      </c>
      <c r="F14" s="1">
        <f>D14/D13</f>
        <v>3.125</v>
      </c>
      <c r="M14" s="1" t="s">
        <v>381</v>
      </c>
      <c r="N14" s="1">
        <v>0</v>
      </c>
      <c r="O14" s="1">
        <f>N14/$N$12</f>
        <v>0</v>
      </c>
      <c r="U14" s="1"/>
      <c r="V14" s="22"/>
      <c r="W14" s="1"/>
      <c r="X14" s="1"/>
      <c r="AC14" s="22"/>
      <c r="AD14" s="1"/>
      <c r="AE14" s="1"/>
      <c r="AJ14" s="108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</row>
    <row r="15" spans="1:54" customFormat="1">
      <c r="C15" s="1"/>
      <c r="D15" s="1"/>
      <c r="M15" s="1" t="s">
        <v>111</v>
      </c>
      <c r="N15" s="1">
        <v>15</v>
      </c>
      <c r="O15" s="1">
        <f>N15/$N$12</f>
        <v>0.1</v>
      </c>
      <c r="U15" s="1"/>
      <c r="V15" s="22" t="s">
        <v>246</v>
      </c>
      <c r="W15" s="1">
        <v>2</v>
      </c>
      <c r="X15" s="1"/>
      <c r="AC15" s="22"/>
      <c r="AD15" s="1"/>
      <c r="AE15" s="1"/>
      <c r="AJ15" s="110"/>
      <c r="AK15" s="29"/>
      <c r="AL15" s="29"/>
      <c r="AM15" s="29"/>
      <c r="AN15" s="29"/>
      <c r="AO15" s="29"/>
      <c r="AP15" s="29"/>
      <c r="AQ15" s="29"/>
      <c r="AR15" s="109"/>
      <c r="AS15" s="109"/>
      <c r="AT15" s="29"/>
      <c r="AU15" s="109"/>
      <c r="AV15" s="29"/>
      <c r="AW15" s="29"/>
      <c r="AX15" s="29"/>
      <c r="AY15" s="29"/>
      <c r="AZ15" s="29"/>
      <c r="BA15" s="29"/>
      <c r="BB15" s="29"/>
    </row>
    <row r="16" spans="1:54" customFormat="1">
      <c r="C16" s="1" t="s">
        <v>1452</v>
      </c>
      <c r="D16" s="1">
        <v>5</v>
      </c>
      <c r="E16" s="1" t="s">
        <v>1453</v>
      </c>
      <c r="M16" s="1" t="s">
        <v>409</v>
      </c>
      <c r="N16" s="1">
        <v>200</v>
      </c>
      <c r="O16" s="1">
        <f>N16/$N$12</f>
        <v>1.3333333333333333</v>
      </c>
      <c r="P16" s="1">
        <f>N16/N15</f>
        <v>13.333333333333334</v>
      </c>
      <c r="U16" s="1"/>
      <c r="V16" s="1" t="s">
        <v>259</v>
      </c>
      <c r="W16" s="1">
        <v>5</v>
      </c>
      <c r="X16" s="1"/>
      <c r="AC16" s="22"/>
      <c r="AD16" s="1"/>
      <c r="AE16" s="1"/>
      <c r="AJ16" s="108"/>
      <c r="AK16" s="108"/>
      <c r="AL16" s="29"/>
      <c r="AM16" s="29"/>
      <c r="AN16" s="29"/>
      <c r="AO16" s="29"/>
      <c r="AP16" s="29"/>
      <c r="AQ16" s="29"/>
      <c r="AR16" s="109"/>
      <c r="AS16" s="109"/>
      <c r="AT16" s="29"/>
      <c r="AU16" s="109"/>
      <c r="AV16" s="29"/>
      <c r="AW16" s="29"/>
      <c r="AX16" s="29"/>
      <c r="AY16" s="29"/>
      <c r="AZ16" s="29"/>
      <c r="BA16" s="29"/>
      <c r="BB16" s="29"/>
    </row>
    <row r="17" spans="1:54" customFormat="1">
      <c r="C17" s="1" t="s">
        <v>1449</v>
      </c>
      <c r="D17" s="1">
        <v>110</v>
      </c>
      <c r="E17" s="1">
        <f>D17/D21</f>
        <v>1.1000000000000001</v>
      </c>
      <c r="F17" s="1" t="s">
        <v>1454</v>
      </c>
      <c r="M17" s="1" t="s">
        <v>1455</v>
      </c>
      <c r="N17" s="1">
        <v>625</v>
      </c>
      <c r="O17" s="1">
        <f>N17/N12</f>
        <v>4.166666666666667</v>
      </c>
      <c r="P17" s="1">
        <f>N17/N16</f>
        <v>3.125</v>
      </c>
      <c r="U17" s="1"/>
      <c r="V17" s="22" t="s">
        <v>273</v>
      </c>
      <c r="W17" s="1">
        <v>1</v>
      </c>
      <c r="X17" s="1"/>
      <c r="AC17" s="1"/>
      <c r="AD17" s="1"/>
      <c r="AE17" s="1"/>
      <c r="AJ17" s="107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</row>
    <row r="18" spans="1:54" customFormat="1">
      <c r="C18" s="1" t="s">
        <v>1451</v>
      </c>
      <c r="D18" s="1">
        <v>275</v>
      </c>
      <c r="E18" s="1">
        <f>D18/D21</f>
        <v>2.75</v>
      </c>
      <c r="U18" s="1"/>
      <c r="V18" s="22" t="s">
        <v>284</v>
      </c>
      <c r="W18" s="1">
        <v>2</v>
      </c>
      <c r="X18" s="1"/>
      <c r="AC18" s="22"/>
      <c r="AD18" s="1"/>
      <c r="AE18" s="1"/>
      <c r="AJ18" s="108"/>
      <c r="AK18" s="108"/>
      <c r="AL18" s="108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</row>
    <row r="19" spans="1:54" customFormat="1">
      <c r="C19" s="1" t="s">
        <v>1456</v>
      </c>
      <c r="D19" s="1"/>
      <c r="U19" s="1"/>
      <c r="V19" s="1" t="s">
        <v>295</v>
      </c>
      <c r="W19" s="1">
        <v>2</v>
      </c>
      <c r="X19" s="1"/>
      <c r="AC19" s="22"/>
      <c r="AD19" s="1"/>
      <c r="AE19" s="1"/>
      <c r="AJ19" s="108"/>
      <c r="AK19" s="108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</row>
    <row r="20" spans="1:54" customFormat="1">
      <c r="C20" s="1" t="s">
        <v>1457</v>
      </c>
      <c r="D20" s="1"/>
      <c r="U20" s="1"/>
      <c r="V20" s="1" t="s">
        <v>309</v>
      </c>
      <c r="W20" s="1">
        <v>2</v>
      </c>
      <c r="X20" s="1"/>
      <c r="AC20" s="22"/>
      <c r="AD20" s="1"/>
      <c r="AE20" s="1"/>
      <c r="AJ20" s="107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</row>
    <row r="21" spans="1:54" customFormat="1">
      <c r="C21" s="1" t="s">
        <v>1435</v>
      </c>
      <c r="D21" s="1">
        <v>100</v>
      </c>
      <c r="U21" s="1"/>
      <c r="V21" s="22" t="s">
        <v>320</v>
      </c>
      <c r="W21" s="1">
        <v>2</v>
      </c>
      <c r="X21" s="1"/>
      <c r="AC21" s="1"/>
      <c r="AD21" s="1"/>
      <c r="AE21" s="1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</row>
    <row r="22" spans="1:54" customFormat="1">
      <c r="C22" s="1" t="s">
        <v>1458</v>
      </c>
      <c r="D22" s="1">
        <v>250</v>
      </c>
      <c r="E22" s="1">
        <f>D22/D21</f>
        <v>2.5</v>
      </c>
      <c r="F22" s="1" t="s">
        <v>1454</v>
      </c>
      <c r="U22" s="1"/>
      <c r="V22" s="22" t="s">
        <v>334</v>
      </c>
      <c r="W22" s="1">
        <v>5</v>
      </c>
      <c r="X22" s="1"/>
      <c r="AC22" s="1"/>
      <c r="AD22" s="1"/>
      <c r="AE22" s="1"/>
      <c r="AJ22" s="10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</row>
    <row r="23" spans="1:54" customFormat="1">
      <c r="B23" s="111"/>
      <c r="C23" s="111" t="s">
        <v>1459</v>
      </c>
      <c r="D23" s="111">
        <v>460</v>
      </c>
      <c r="E23" s="111">
        <v>5.5</v>
      </c>
      <c r="F23" s="111"/>
      <c r="G23" s="111"/>
      <c r="H23" s="111"/>
      <c r="I23" s="111"/>
      <c r="J23" s="111"/>
      <c r="K23" s="111"/>
      <c r="L23" s="111"/>
      <c r="M23" s="111"/>
      <c r="N23" s="111"/>
      <c r="U23" s="1"/>
      <c r="V23" s="1" t="s">
        <v>347</v>
      </c>
      <c r="W23" s="1">
        <v>2</v>
      </c>
      <c r="X23" s="1"/>
      <c r="AC23" s="22"/>
      <c r="AD23" s="1"/>
      <c r="AE23" s="1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</row>
    <row r="24" spans="1:54" customFormat="1">
      <c r="A24" s="2" t="s">
        <v>1460</v>
      </c>
      <c r="B24" s="2" t="s">
        <v>1461</v>
      </c>
      <c r="C24" s="1"/>
      <c r="D24" s="1"/>
      <c r="U24" s="1"/>
      <c r="V24" s="1" t="s">
        <v>359</v>
      </c>
      <c r="W24" s="1">
        <v>2</v>
      </c>
      <c r="X24" s="1"/>
      <c r="AC24" s="1"/>
      <c r="AD24" s="1"/>
      <c r="AE24" s="1"/>
      <c r="AJ24" s="107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</row>
    <row r="25" spans="1:54" customFormat="1">
      <c r="C25" s="1"/>
      <c r="D25" s="1"/>
      <c r="E25" s="1" t="s">
        <v>1462</v>
      </c>
      <c r="F25" s="1" t="s">
        <v>1463</v>
      </c>
      <c r="G25" s="1" t="s">
        <v>1464</v>
      </c>
      <c r="H25" s="1" t="s">
        <v>1465</v>
      </c>
      <c r="I25" s="1" t="s">
        <v>1466</v>
      </c>
      <c r="K25" s="1" t="s">
        <v>1467</v>
      </c>
      <c r="N25" s="1" t="s">
        <v>1468</v>
      </c>
      <c r="U25" s="1"/>
      <c r="V25" s="22" t="s">
        <v>367</v>
      </c>
      <c r="W25" s="1">
        <v>2</v>
      </c>
      <c r="X25" s="1"/>
      <c r="AC25" s="1"/>
      <c r="AD25" s="1"/>
      <c r="AE25" s="1"/>
      <c r="AJ25" s="110"/>
      <c r="AK25" s="29"/>
      <c r="AL25" s="29"/>
      <c r="AM25" s="29"/>
      <c r="AN25" s="29"/>
      <c r="AO25" s="29"/>
      <c r="AP25" s="29"/>
      <c r="AQ25" s="29"/>
      <c r="AR25" s="109"/>
      <c r="AS25" s="109"/>
      <c r="AT25" s="29"/>
      <c r="AU25" s="109"/>
      <c r="AV25" s="29"/>
      <c r="AW25" s="29"/>
      <c r="AX25" s="29"/>
      <c r="AY25" s="29"/>
      <c r="AZ25" s="29"/>
      <c r="BA25" s="29"/>
      <c r="BB25" s="29"/>
    </row>
    <row r="26" spans="1:54" customFormat="1">
      <c r="C26" s="1" t="s">
        <v>1469</v>
      </c>
      <c r="D26" s="1"/>
      <c r="E26" s="1">
        <v>319.3</v>
      </c>
      <c r="F26" s="1">
        <v>294</v>
      </c>
      <c r="G26" s="1">
        <v>256.39999999999998</v>
      </c>
      <c r="H26" s="1">
        <v>338.6</v>
      </c>
      <c r="I26" s="1">
        <v>418.4</v>
      </c>
      <c r="J26" s="1">
        <f>G26/G28</f>
        <v>160.24999999999997</v>
      </c>
      <c r="K26" s="1" t="s">
        <v>1470</v>
      </c>
      <c r="N26" s="112">
        <f>250/70</f>
        <v>3.5714285714285716</v>
      </c>
      <c r="O26" s="112">
        <f>420/65</f>
        <v>6.4615384615384617</v>
      </c>
      <c r="P26" s="1" t="s">
        <v>1471</v>
      </c>
      <c r="Q26" s="1" t="s">
        <v>1472</v>
      </c>
      <c r="U26" s="1"/>
      <c r="V26" s="1" t="s">
        <v>380</v>
      </c>
      <c r="W26" s="1">
        <v>1</v>
      </c>
      <c r="X26" s="1"/>
      <c r="AC26" s="22"/>
      <c r="AD26" s="1"/>
      <c r="AE26" s="1"/>
      <c r="AJ26" s="108"/>
      <c r="AK26" s="29"/>
      <c r="AL26" s="29"/>
      <c r="AM26" s="29"/>
      <c r="AN26" s="29"/>
      <c r="AO26" s="29"/>
      <c r="AP26" s="29"/>
      <c r="AQ26" s="29"/>
      <c r="AR26" s="109"/>
      <c r="AS26" s="109"/>
      <c r="AT26" s="29"/>
      <c r="AU26" s="109"/>
      <c r="AV26" s="29"/>
      <c r="AW26" s="29"/>
      <c r="AX26" s="29"/>
      <c r="AY26" s="29"/>
      <c r="AZ26" s="29"/>
      <c r="BA26" s="29"/>
      <c r="BB26" s="29"/>
    </row>
    <row r="27" spans="1:54" customFormat="1">
      <c r="C27" s="1" t="s">
        <v>1473</v>
      </c>
      <c r="D27" s="1"/>
      <c r="E27" s="1">
        <v>332.4</v>
      </c>
      <c r="F27" s="1">
        <v>332.8</v>
      </c>
      <c r="G27" s="1">
        <v>186.6</v>
      </c>
      <c r="H27" s="1">
        <v>325.60000000000002</v>
      </c>
      <c r="I27" s="1">
        <v>429</v>
      </c>
      <c r="K27" s="1" t="s">
        <v>1474</v>
      </c>
      <c r="U27" s="1"/>
      <c r="V27" s="1" t="s">
        <v>389</v>
      </c>
      <c r="W27" s="1">
        <v>1</v>
      </c>
      <c r="X27" s="1"/>
      <c r="AC27" s="1"/>
      <c r="AD27" s="1"/>
      <c r="AE27" s="1"/>
      <c r="AJ27" s="29"/>
      <c r="AK27" s="29"/>
      <c r="AL27" s="29"/>
      <c r="AM27" s="29"/>
      <c r="AN27" s="29"/>
      <c r="AO27" s="29"/>
      <c r="AP27" s="29"/>
      <c r="AQ27" s="29"/>
      <c r="AR27" s="109"/>
      <c r="AS27" s="109"/>
      <c r="AT27" s="29"/>
      <c r="AU27" s="109"/>
      <c r="AV27" s="29"/>
      <c r="AW27" s="29"/>
      <c r="AX27" s="29"/>
      <c r="AY27" s="29"/>
      <c r="AZ27" s="29"/>
      <c r="BA27" s="29"/>
      <c r="BB27" s="29"/>
    </row>
    <row r="28" spans="1:54" customFormat="1">
      <c r="C28" s="1" t="s">
        <v>381</v>
      </c>
      <c r="D28" s="1"/>
      <c r="E28" s="1">
        <v>303.2</v>
      </c>
      <c r="F28" s="1">
        <v>70.2</v>
      </c>
      <c r="G28" s="1">
        <v>1.6</v>
      </c>
      <c r="H28" s="1">
        <v>3.6</v>
      </c>
      <c r="I28" s="1">
        <v>65.099999999999994</v>
      </c>
      <c r="K28" s="1" t="s">
        <v>1475</v>
      </c>
      <c r="U28" s="1"/>
      <c r="V28" s="1" t="s">
        <v>399</v>
      </c>
      <c r="W28" s="1">
        <v>5</v>
      </c>
      <c r="X28" s="1"/>
      <c r="AC28" s="22"/>
      <c r="AD28" s="1"/>
      <c r="AE28" s="1"/>
      <c r="AJ28" s="108"/>
      <c r="AK28" s="108"/>
      <c r="AL28" s="108"/>
      <c r="AM28" s="29"/>
      <c r="AN28" s="29"/>
      <c r="AO28" s="29"/>
      <c r="AP28" s="29"/>
      <c r="AQ28" s="29"/>
      <c r="AR28" s="109"/>
      <c r="AS28" s="109"/>
      <c r="AT28" s="29"/>
      <c r="AU28" s="109"/>
      <c r="AV28" s="29"/>
      <c r="AW28" s="29"/>
      <c r="AX28" s="29"/>
      <c r="AY28" s="29"/>
      <c r="AZ28" s="29"/>
      <c r="BA28" s="29"/>
      <c r="BB28" s="29"/>
    </row>
    <row r="29" spans="1:54" customFormat="1">
      <c r="C29" s="1" t="s">
        <v>1476</v>
      </c>
      <c r="D29" s="1"/>
      <c r="E29" s="1">
        <v>10.8</v>
      </c>
      <c r="F29" s="1">
        <v>20.2</v>
      </c>
      <c r="G29" s="1">
        <v>20</v>
      </c>
      <c r="H29" s="1">
        <v>10</v>
      </c>
      <c r="I29" s="1">
        <v>12.1</v>
      </c>
      <c r="K29" s="113" t="s">
        <v>1477</v>
      </c>
      <c r="U29" s="1"/>
      <c r="V29" s="1" t="s">
        <v>409</v>
      </c>
      <c r="W29" s="1">
        <v>4</v>
      </c>
      <c r="X29" s="1"/>
      <c r="AC29" s="1"/>
      <c r="AD29" s="1"/>
      <c r="AE29" s="1"/>
      <c r="AJ29" s="107"/>
      <c r="AK29" s="29"/>
      <c r="AL29" s="29"/>
      <c r="AM29" s="29"/>
      <c r="AN29" s="29"/>
      <c r="AO29" s="29"/>
      <c r="AP29" s="29"/>
      <c r="AQ29" s="29"/>
      <c r="AR29" s="109"/>
      <c r="AS29" s="109"/>
      <c r="AT29" s="29"/>
      <c r="AU29" s="109"/>
      <c r="AV29" s="29"/>
      <c r="AW29" s="29"/>
      <c r="AX29" s="29"/>
      <c r="AY29" s="29"/>
      <c r="AZ29" s="29"/>
      <c r="BA29" s="29"/>
      <c r="BB29" s="29"/>
    </row>
    <row r="30" spans="1:54" customFormat="1">
      <c r="C30" s="1" t="s">
        <v>1478</v>
      </c>
      <c r="D30" s="1"/>
      <c r="E30" s="1">
        <v>1059.4000000000001</v>
      </c>
      <c r="F30" s="1">
        <v>0</v>
      </c>
      <c r="G30" s="1">
        <v>134.19999999999999</v>
      </c>
      <c r="H30" s="1">
        <v>732.7</v>
      </c>
      <c r="I30" s="1">
        <v>681.9</v>
      </c>
      <c r="U30" s="1"/>
      <c r="V30" s="22" t="s">
        <v>422</v>
      </c>
      <c r="W30" s="1">
        <v>1</v>
      </c>
      <c r="X30" s="1"/>
      <c r="AC30" s="1"/>
      <c r="AD30" s="1"/>
      <c r="AE30" s="1"/>
      <c r="AJ30" s="29"/>
      <c r="AK30" s="29"/>
      <c r="AL30" s="29"/>
      <c r="AM30" s="29"/>
      <c r="AN30" s="29"/>
      <c r="AO30" s="29"/>
      <c r="AP30" s="29"/>
      <c r="AQ30" s="29"/>
      <c r="AR30" s="109"/>
      <c r="AS30" s="109"/>
      <c r="AT30" s="29"/>
      <c r="AU30" s="109"/>
      <c r="AV30" s="29"/>
      <c r="AW30" s="29"/>
      <c r="AX30" s="29"/>
      <c r="AY30" s="29"/>
      <c r="AZ30" s="29"/>
      <c r="BA30" s="29"/>
      <c r="BB30" s="29"/>
    </row>
    <row r="31" spans="1:54" customFormat="1">
      <c r="C31" s="1" t="s">
        <v>1479</v>
      </c>
      <c r="D31" s="1"/>
      <c r="E31" s="1">
        <v>1050.4000000000001</v>
      </c>
      <c r="F31" s="1">
        <v>0</v>
      </c>
      <c r="G31" s="1">
        <v>165.8</v>
      </c>
      <c r="H31" s="1">
        <v>689.2</v>
      </c>
      <c r="I31" s="1">
        <v>695.8</v>
      </c>
      <c r="U31" s="1"/>
      <c r="V31" s="22" t="s">
        <v>430</v>
      </c>
      <c r="W31" s="1">
        <v>1</v>
      </c>
      <c r="X31" s="1"/>
      <c r="AC31" s="22"/>
      <c r="AD31" s="1"/>
      <c r="AE31" s="1"/>
      <c r="AJ31" s="29"/>
      <c r="AK31" s="29"/>
      <c r="AL31" s="29"/>
      <c r="AM31" s="29"/>
      <c r="AN31" s="29"/>
      <c r="AO31" s="29"/>
      <c r="AP31" s="29"/>
      <c r="AQ31" s="29"/>
      <c r="AR31" s="109"/>
      <c r="AS31" s="109"/>
      <c r="AT31" s="29"/>
      <c r="AU31" s="109"/>
      <c r="AV31" s="29"/>
      <c r="AW31" s="29"/>
      <c r="AX31" s="29"/>
      <c r="AY31" s="29"/>
      <c r="AZ31" s="29"/>
      <c r="BA31" s="29"/>
      <c r="BB31" s="29"/>
    </row>
    <row r="32" spans="1:54" customFormat="1">
      <c r="C32" s="1"/>
      <c r="D32" s="1"/>
      <c r="U32" s="1"/>
      <c r="V32" s="22" t="s">
        <v>430</v>
      </c>
      <c r="W32" s="1">
        <v>1</v>
      </c>
      <c r="X32" s="1"/>
      <c r="AC32" s="22"/>
      <c r="AD32" s="1"/>
      <c r="AE32" s="1"/>
      <c r="AJ32" s="108"/>
      <c r="AK32" s="108"/>
      <c r="AL32" s="29"/>
      <c r="AM32" s="29"/>
      <c r="AN32" s="29"/>
      <c r="AO32" s="29"/>
      <c r="AP32" s="29"/>
      <c r="AQ32" s="29"/>
      <c r="AR32" s="109"/>
      <c r="AS32" s="109"/>
      <c r="AT32" s="29"/>
      <c r="AU32" s="109"/>
      <c r="AV32" s="29"/>
      <c r="AW32" s="29"/>
      <c r="AX32" s="29"/>
      <c r="AY32" s="29"/>
      <c r="AZ32" s="29"/>
      <c r="BA32" s="29"/>
      <c r="BB32" s="29"/>
    </row>
    <row r="33" spans="1:54" customFormat="1">
      <c r="B33" s="1" t="s">
        <v>1480</v>
      </c>
      <c r="C33" s="1"/>
      <c r="D33" s="1"/>
      <c r="U33" s="1"/>
      <c r="V33" s="1"/>
      <c r="X33" s="1"/>
      <c r="AB33" s="1"/>
      <c r="AE33" s="22"/>
      <c r="AF33" s="1"/>
      <c r="AG33" s="1"/>
      <c r="AL33" s="108"/>
      <c r="AM33" s="108"/>
      <c r="AN33" s="29"/>
      <c r="AO33" s="29"/>
      <c r="AP33" s="29"/>
      <c r="AQ33" s="29"/>
      <c r="AR33" s="29"/>
      <c r="AS33" s="29"/>
      <c r="AT33" s="109"/>
      <c r="AU33" s="109"/>
      <c r="AV33" s="29"/>
      <c r="AW33" s="109"/>
      <c r="AX33" s="29"/>
      <c r="AY33" s="29"/>
      <c r="AZ33" s="29"/>
      <c r="BA33" s="29"/>
      <c r="BB33" s="29"/>
    </row>
    <row r="34" spans="1:54" customFormat="1">
      <c r="C34" s="1"/>
      <c r="D34" s="1"/>
      <c r="U34" s="1"/>
      <c r="V34" s="13"/>
      <c r="W34" s="1" t="s">
        <v>1481</v>
      </c>
      <c r="X34" s="1" t="s">
        <v>1482</v>
      </c>
      <c r="Y34" s="1" t="s">
        <v>1467</v>
      </c>
      <c r="Z34" s="1" t="s">
        <v>1483</v>
      </c>
      <c r="AB34" s="1"/>
      <c r="AE34" s="1"/>
      <c r="AL34" s="108"/>
      <c r="AM34" s="108"/>
      <c r="AN34" s="29"/>
      <c r="AO34" s="29"/>
      <c r="AP34" s="29"/>
      <c r="AQ34" s="29"/>
      <c r="AR34" s="29"/>
      <c r="AS34" s="29"/>
      <c r="AT34" s="109"/>
      <c r="AU34" s="109"/>
      <c r="AV34" s="29"/>
      <c r="AW34" s="109"/>
      <c r="AX34" s="29"/>
      <c r="AY34" s="29"/>
      <c r="AZ34" s="29"/>
      <c r="BA34" s="29"/>
      <c r="BB34" s="29"/>
    </row>
    <row r="35" spans="1:54" customFormat="1"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U35" s="1"/>
      <c r="V35" s="114" t="s">
        <v>334</v>
      </c>
      <c r="W35" s="1">
        <f>AVERAGE(X35:Z35)</f>
        <v>3651.75</v>
      </c>
      <c r="X35" s="1">
        <f>5.5*X45</f>
        <v>275</v>
      </c>
      <c r="Y35" s="1">
        <f>9.7*Z42</f>
        <v>1648.9999999999998</v>
      </c>
      <c r="Z35" s="1">
        <f>425/280*Z37</f>
        <v>9031.25</v>
      </c>
      <c r="AA35" s="1" t="s">
        <v>1484</v>
      </c>
      <c r="AL35" s="108"/>
      <c r="AM35" s="108"/>
      <c r="AN35" s="29"/>
      <c r="AO35" s="29"/>
      <c r="AP35" s="29"/>
      <c r="AQ35" s="29"/>
      <c r="AR35" s="29"/>
      <c r="AS35" s="29"/>
      <c r="AT35" s="109"/>
      <c r="AU35" s="109"/>
      <c r="AV35" s="29"/>
      <c r="AW35" s="109"/>
      <c r="AX35" s="29"/>
      <c r="AY35" s="29"/>
      <c r="AZ35" s="29"/>
      <c r="BA35" s="29"/>
      <c r="BB35" s="29"/>
    </row>
    <row r="36" spans="1:54" customFormat="1">
      <c r="A36" s="2" t="s">
        <v>1485</v>
      </c>
      <c r="B36" s="2" t="s">
        <v>1486</v>
      </c>
      <c r="C36" s="1"/>
      <c r="D36" s="1"/>
      <c r="P36" s="1" t="s">
        <v>1487</v>
      </c>
      <c r="U36" s="1"/>
      <c r="V36" s="115" t="s">
        <v>437</v>
      </c>
      <c r="W36" s="1">
        <f>AVERAGE(X36:Z36)</f>
        <v>510</v>
      </c>
      <c r="X36" s="1"/>
      <c r="Z36" s="1">
        <f>3*Z42</f>
        <v>510</v>
      </c>
      <c r="AA36" s="1" t="s">
        <v>1488</v>
      </c>
      <c r="AL36" s="108"/>
      <c r="AM36" s="108"/>
      <c r="AN36" s="29"/>
      <c r="AO36" s="29"/>
      <c r="AP36" s="29"/>
      <c r="AQ36" s="29"/>
      <c r="AR36" s="29"/>
      <c r="AS36" s="29"/>
      <c r="AT36" s="109"/>
      <c r="AU36" s="109"/>
      <c r="AV36" s="29"/>
      <c r="AW36" s="109"/>
      <c r="AX36" s="29"/>
      <c r="AY36" s="29"/>
      <c r="AZ36" s="29"/>
      <c r="BA36" s="29"/>
      <c r="BB36" s="29"/>
    </row>
    <row r="37" spans="1:54" customFormat="1">
      <c r="C37" s="13"/>
      <c r="D37" s="13"/>
      <c r="E37" s="13"/>
      <c r="F37" s="13" t="s">
        <v>1489</v>
      </c>
      <c r="G37" s="13" t="s">
        <v>1490</v>
      </c>
      <c r="U37" s="1"/>
      <c r="V37" s="115" t="s">
        <v>1491</v>
      </c>
      <c r="W37" s="1">
        <f>AVERAGE(X37:Z37)</f>
        <v>3112.5</v>
      </c>
      <c r="X37" s="1"/>
      <c r="Y37" s="1">
        <f>X45*5.5</f>
        <v>275</v>
      </c>
      <c r="Z37" s="1">
        <f>35*Z42</f>
        <v>5950</v>
      </c>
      <c r="AA37" s="1" t="s">
        <v>1492</v>
      </c>
      <c r="AL37" s="29"/>
      <c r="AM37" s="29"/>
      <c r="AN37" s="29"/>
      <c r="AO37" s="29"/>
      <c r="AP37" s="29"/>
      <c r="AQ37" s="29"/>
      <c r="AR37" s="29"/>
      <c r="AS37" s="29"/>
      <c r="AT37" s="109"/>
      <c r="AU37" s="109"/>
      <c r="AV37" s="29"/>
      <c r="AW37" s="109"/>
      <c r="AX37" s="29"/>
      <c r="AY37" s="29"/>
      <c r="AZ37" s="29"/>
      <c r="BA37" s="29"/>
      <c r="BB37" s="29"/>
    </row>
    <row r="38" spans="1:54" customFormat="1">
      <c r="B38" s="1" t="s">
        <v>82</v>
      </c>
      <c r="C38" s="13">
        <f>C40*17</f>
        <v>765</v>
      </c>
      <c r="D38" s="13" t="s">
        <v>1493</v>
      </c>
      <c r="E38" s="13"/>
      <c r="F38" s="13">
        <v>17</v>
      </c>
      <c r="G38" s="13" t="s">
        <v>1494</v>
      </c>
      <c r="U38" s="1"/>
      <c r="V38" s="13" t="s">
        <v>409</v>
      </c>
      <c r="W38" s="1">
        <f>AVERAGE(X38,Z38)</f>
        <v>0</v>
      </c>
      <c r="X38" s="1">
        <f>AX16*X42</f>
        <v>0</v>
      </c>
      <c r="Y38" s="1">
        <f>20*Y42</f>
        <v>1400</v>
      </c>
      <c r="Z38" s="1">
        <f>AX16*Z42</f>
        <v>0</v>
      </c>
      <c r="AA38" s="1" t="s">
        <v>1492</v>
      </c>
      <c r="AL38" s="108"/>
      <c r="AM38" s="108"/>
      <c r="AN38" s="29"/>
      <c r="AO38" s="29"/>
      <c r="AP38" s="29"/>
      <c r="AQ38" s="29"/>
      <c r="AR38" s="29"/>
      <c r="AS38" s="29"/>
      <c r="AT38" s="109"/>
      <c r="AU38" s="109"/>
      <c r="AV38" s="29"/>
      <c r="AW38" s="109"/>
      <c r="AX38" s="29"/>
      <c r="AY38" s="29"/>
      <c r="AZ38" s="29"/>
      <c r="BA38" s="29"/>
      <c r="BB38" s="29"/>
    </row>
    <row r="39" spans="1:54" customFormat="1">
      <c r="B39" s="1" t="s">
        <v>111</v>
      </c>
      <c r="C39" s="13">
        <f>C38/5</f>
        <v>153</v>
      </c>
      <c r="D39" s="13" t="s">
        <v>1495</v>
      </c>
      <c r="E39" s="13"/>
      <c r="F39" s="13">
        <f>C39/C40</f>
        <v>3.4</v>
      </c>
      <c r="G39" s="13" t="s">
        <v>1494</v>
      </c>
      <c r="U39" s="1"/>
      <c r="V39" s="1" t="s">
        <v>1496</v>
      </c>
      <c r="W39" s="1">
        <f>AVERAGE(X39,Z39)</f>
        <v>1775</v>
      </c>
      <c r="X39" s="1">
        <f>X45*3</f>
        <v>150</v>
      </c>
      <c r="Y39" s="1">
        <v>1375</v>
      </c>
      <c r="Z39" s="1">
        <v>3400</v>
      </c>
      <c r="AA39" s="1" t="s">
        <v>1497</v>
      </c>
      <c r="AL39" s="108"/>
      <c r="AM39" s="108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</row>
    <row r="40" spans="1:54" customFormat="1">
      <c r="B40" s="1" t="s">
        <v>1435</v>
      </c>
      <c r="C40" s="13">
        <v>45</v>
      </c>
      <c r="D40" s="13"/>
      <c r="E40" s="13"/>
      <c r="F40" s="13"/>
      <c r="G40" s="13"/>
      <c r="U40" s="1"/>
      <c r="V40" s="1" t="s">
        <v>1498</v>
      </c>
      <c r="W40" s="1">
        <f>Z40</f>
        <v>850</v>
      </c>
      <c r="X40" s="1"/>
      <c r="Z40" s="1">
        <f>X45*17</f>
        <v>850</v>
      </c>
      <c r="AL40" s="108"/>
      <c r="AM40" s="108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</row>
    <row r="41" spans="1:54" customFormat="1">
      <c r="C41" s="13"/>
      <c r="D41" s="13"/>
      <c r="E41" s="13"/>
      <c r="F41" s="13"/>
      <c r="G41" s="13"/>
      <c r="U41" s="1"/>
      <c r="V41" s="1" t="s">
        <v>1499</v>
      </c>
      <c r="W41" s="1">
        <f>AVERAGE(X41,Z41)</f>
        <v>345</v>
      </c>
      <c r="X41" s="1">
        <v>5</v>
      </c>
      <c r="Y41" s="1">
        <f>5.5*X45</f>
        <v>275</v>
      </c>
      <c r="Z41" s="1">
        <v>685</v>
      </c>
      <c r="AA41" s="1" t="s">
        <v>1500</v>
      </c>
      <c r="AL41" s="108"/>
      <c r="AM41" s="108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</row>
    <row r="42" spans="1:54" customFormat="1">
      <c r="B42" s="111"/>
      <c r="C42" s="116"/>
      <c r="D42" s="116"/>
      <c r="E42" s="116"/>
      <c r="F42" s="116"/>
      <c r="G42" s="116"/>
      <c r="H42" s="111"/>
      <c r="I42" s="111"/>
      <c r="J42" s="111"/>
      <c r="K42" s="111"/>
      <c r="L42" s="111"/>
      <c r="M42" s="111"/>
      <c r="N42" s="111"/>
      <c r="O42" s="111"/>
      <c r="U42" s="1" t="s">
        <v>1501</v>
      </c>
      <c r="V42" s="1" t="s">
        <v>111</v>
      </c>
      <c r="W42" s="1">
        <f>AVERAGE(X42,Y42)</f>
        <v>62.5</v>
      </c>
      <c r="X42" s="1">
        <f>1.1*X45</f>
        <v>55.000000000000007</v>
      </c>
      <c r="Y42" s="1">
        <f>420/300*50</f>
        <v>70</v>
      </c>
      <c r="Z42" s="1">
        <f>Z40/5</f>
        <v>170</v>
      </c>
      <c r="AA42" s="1" t="s">
        <v>1485</v>
      </c>
      <c r="AL42" s="108"/>
      <c r="AM42" s="108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</row>
    <row r="43" spans="1:54" customFormat="1">
      <c r="A43" s="2" t="s">
        <v>1502</v>
      </c>
      <c r="B43" s="2" t="s">
        <v>1503</v>
      </c>
      <c r="C43" s="13"/>
      <c r="D43" s="13"/>
      <c r="E43" s="13"/>
      <c r="F43" s="13"/>
      <c r="G43" s="13"/>
      <c r="U43" s="1" t="s">
        <v>1504</v>
      </c>
      <c r="V43" s="1" t="s">
        <v>1505</v>
      </c>
      <c r="X43" s="1"/>
      <c r="Y43" s="1">
        <v>50</v>
      </c>
      <c r="Z43" s="1">
        <f>Z41/2.2</f>
        <v>311.36363636363632</v>
      </c>
      <c r="AL43" s="108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</row>
    <row r="44" spans="1:54" customFormat="1">
      <c r="B44" s="2" t="s">
        <v>1506</v>
      </c>
      <c r="C44" s="13"/>
      <c r="D44" s="13"/>
      <c r="E44" s="13"/>
      <c r="F44" s="13" t="s">
        <v>1507</v>
      </c>
      <c r="G44" s="13"/>
      <c r="U44" s="1" t="s">
        <v>1508</v>
      </c>
      <c r="V44" s="1" t="s">
        <v>1509</v>
      </c>
      <c r="X44" s="69">
        <f>52/45*X45</f>
        <v>57.777777777777771</v>
      </c>
      <c r="AL44" s="29"/>
      <c r="AM44" s="29"/>
      <c r="AN44" s="29"/>
      <c r="AO44" s="29"/>
      <c r="AP44" s="29"/>
      <c r="AQ44" s="29"/>
      <c r="AR44" s="29"/>
      <c r="AS44" s="29"/>
      <c r="AT44" s="109"/>
      <c r="AU44" s="109"/>
      <c r="AV44" s="29"/>
      <c r="AW44" s="109"/>
      <c r="AX44" s="29"/>
      <c r="AY44" s="29"/>
      <c r="AZ44" s="29"/>
      <c r="BA44" s="29"/>
      <c r="BB44" s="29"/>
    </row>
    <row r="45" spans="1:54" customFormat="1">
      <c r="B45" s="1" t="s">
        <v>1499</v>
      </c>
      <c r="C45" s="13">
        <f>2.2*C46</f>
        <v>275</v>
      </c>
      <c r="D45" s="13" t="s">
        <v>1510</v>
      </c>
      <c r="E45" s="13"/>
      <c r="F45" s="13"/>
      <c r="G45" s="13"/>
      <c r="J45" s="1">
        <f>C45/45</f>
        <v>6.1111111111111107</v>
      </c>
      <c r="U45" s="1"/>
      <c r="V45" s="1" t="s">
        <v>1511</v>
      </c>
      <c r="X45" s="1">
        <v>50</v>
      </c>
      <c r="AL45" s="107"/>
      <c r="AM45" s="29"/>
      <c r="AN45" s="29"/>
      <c r="AO45" s="29"/>
      <c r="AP45" s="29"/>
      <c r="AQ45" s="29"/>
      <c r="AR45" s="29"/>
      <c r="AS45" s="29"/>
      <c r="AT45" s="109"/>
      <c r="AU45" s="109"/>
      <c r="AV45" s="29"/>
      <c r="AW45" s="109"/>
      <c r="AX45" s="29"/>
      <c r="AY45" s="29"/>
      <c r="AZ45" s="29"/>
      <c r="BA45" s="29"/>
      <c r="BB45" s="29"/>
    </row>
    <row r="46" spans="1:54" customFormat="1">
      <c r="A46" s="1" t="s">
        <v>1437</v>
      </c>
      <c r="B46" s="1" t="s">
        <v>1505</v>
      </c>
      <c r="C46" s="13">
        <f>2.5*C47</f>
        <v>125</v>
      </c>
      <c r="D46" s="13"/>
      <c r="E46" s="13" t="s">
        <v>1512</v>
      </c>
      <c r="F46" s="13"/>
      <c r="G46" s="13"/>
      <c r="J46" s="1">
        <f>C46/45</f>
        <v>2.7777777777777777</v>
      </c>
      <c r="U46" s="1" t="s">
        <v>1513</v>
      </c>
      <c r="V46" s="1" t="s">
        <v>1514</v>
      </c>
      <c r="W46" s="1">
        <v>50</v>
      </c>
      <c r="X46" s="1"/>
      <c r="Y46" s="1">
        <f>X45</f>
        <v>50</v>
      </c>
      <c r="AL46" s="108"/>
      <c r="AM46" s="108"/>
      <c r="AN46" s="29"/>
      <c r="AO46" s="29"/>
      <c r="AP46" s="29"/>
      <c r="AQ46" s="29"/>
      <c r="AR46" s="29"/>
      <c r="AS46" s="29"/>
      <c r="AT46" s="109"/>
      <c r="AU46" s="109"/>
      <c r="AV46" s="29"/>
      <c r="AW46" s="109"/>
      <c r="AX46" s="29"/>
      <c r="AY46" s="29"/>
      <c r="AZ46" s="29"/>
      <c r="BA46" s="29"/>
      <c r="BB46" s="29"/>
    </row>
    <row r="47" spans="1:54" customFormat="1">
      <c r="B47" s="1" t="s">
        <v>1515</v>
      </c>
      <c r="C47" s="13">
        <f>C49</f>
        <v>50</v>
      </c>
      <c r="D47" s="13"/>
      <c r="E47" s="13" t="s">
        <v>1513</v>
      </c>
      <c r="F47" s="13"/>
      <c r="G47" s="13"/>
      <c r="J47" s="1">
        <f>C47/45</f>
        <v>1.1111111111111112</v>
      </c>
      <c r="U47" s="1" t="s">
        <v>1516</v>
      </c>
      <c r="V47" s="1" t="s">
        <v>1517</v>
      </c>
      <c r="W47" s="69">
        <f>AVERAGE(X52,Z47)</f>
        <v>69.924999999999997</v>
      </c>
      <c r="X47" s="1">
        <v>17</v>
      </c>
      <c r="Y47" s="1">
        <f>36/45*50</f>
        <v>40</v>
      </c>
      <c r="Z47" s="1">
        <v>125</v>
      </c>
      <c r="AL47" s="29"/>
      <c r="AM47" s="29"/>
      <c r="AN47" s="29"/>
      <c r="AO47" s="29"/>
      <c r="AP47" s="29"/>
      <c r="AQ47" s="29"/>
      <c r="AR47" s="29"/>
      <c r="AS47" s="29"/>
      <c r="AT47" s="109"/>
      <c r="AU47" s="109"/>
      <c r="AV47" s="29"/>
      <c r="AW47" s="109"/>
      <c r="AX47" s="29"/>
      <c r="AY47" s="29"/>
      <c r="AZ47" s="29"/>
      <c r="BA47" s="29"/>
      <c r="BB47" s="29"/>
    </row>
    <row r="48" spans="1:54" customFormat="1">
      <c r="B48" s="1" t="s">
        <v>1496</v>
      </c>
      <c r="C48" s="13">
        <f>C45*5</f>
        <v>1375</v>
      </c>
      <c r="D48" s="13" t="s">
        <v>1518</v>
      </c>
      <c r="E48" s="13"/>
      <c r="F48" s="13"/>
      <c r="G48" s="13"/>
      <c r="J48" s="1">
        <f>C48/50</f>
        <v>27.5</v>
      </c>
      <c r="U48" s="1" t="s">
        <v>1519</v>
      </c>
      <c r="V48" s="1" t="s">
        <v>1440</v>
      </c>
      <c r="W48" s="69"/>
      <c r="X48" s="69">
        <f>20/45*50</f>
        <v>22.222222222222221</v>
      </c>
      <c r="Y48" s="69">
        <f>20/45*50</f>
        <v>22.222222222222221</v>
      </c>
      <c r="AL48" s="29"/>
      <c r="AM48" s="29"/>
      <c r="AN48" s="29"/>
      <c r="AO48" s="29"/>
      <c r="AP48" s="29"/>
      <c r="AQ48" s="29"/>
      <c r="AR48" s="29"/>
      <c r="AS48" s="29"/>
      <c r="AT48" s="109"/>
      <c r="AU48" s="109"/>
      <c r="AV48" s="29"/>
      <c r="AW48" s="109"/>
      <c r="AX48" s="29"/>
      <c r="AY48" s="29"/>
      <c r="AZ48" s="29"/>
      <c r="BA48" s="29"/>
      <c r="BB48" s="29"/>
    </row>
    <row r="49" spans="1:54" customFormat="1">
      <c r="B49" s="1" t="s">
        <v>1435</v>
      </c>
      <c r="C49" s="13">
        <v>50</v>
      </c>
      <c r="D49" s="13"/>
      <c r="E49" s="13"/>
      <c r="F49" s="13"/>
      <c r="G49" s="13"/>
      <c r="J49" s="1">
        <f>C49/45</f>
        <v>1.1111111111111112</v>
      </c>
      <c r="U49" s="1"/>
      <c r="V49" s="1" t="s">
        <v>1520</v>
      </c>
      <c r="X49" s="1"/>
      <c r="AL49" s="29"/>
      <c r="AM49" s="29"/>
      <c r="AN49" s="29"/>
      <c r="AO49" s="29"/>
      <c r="AP49" s="29"/>
      <c r="AQ49" s="29"/>
      <c r="AR49" s="29"/>
      <c r="AS49" s="29"/>
      <c r="AT49" s="109"/>
      <c r="AU49" s="109"/>
      <c r="AV49" s="29"/>
      <c r="AW49" s="109"/>
      <c r="AX49" s="29"/>
      <c r="AY49" s="29"/>
      <c r="AZ49" s="29"/>
      <c r="BA49" s="29"/>
      <c r="BB49" s="29"/>
    </row>
    <row r="50" spans="1:54" customFormat="1">
      <c r="B50" s="2" t="s">
        <v>1521</v>
      </c>
      <c r="C50" s="13"/>
      <c r="D50" s="13"/>
      <c r="E50" s="13" t="s">
        <v>1522</v>
      </c>
      <c r="F50" s="13"/>
      <c r="G50" s="13"/>
      <c r="U50" s="1" t="s">
        <v>1523</v>
      </c>
      <c r="V50" s="1" t="s">
        <v>1442</v>
      </c>
      <c r="X50" s="1"/>
      <c r="AL50" s="29"/>
      <c r="AM50" s="29"/>
      <c r="AN50" s="29"/>
      <c r="AO50" s="29"/>
      <c r="AP50" s="29"/>
      <c r="AQ50" s="29"/>
      <c r="AR50" s="29"/>
      <c r="AS50" s="29"/>
      <c r="AT50" s="109"/>
      <c r="AU50" s="109"/>
      <c r="AV50" s="29"/>
      <c r="AW50" s="109"/>
      <c r="AX50" s="29"/>
      <c r="AY50" s="29"/>
      <c r="AZ50" s="29"/>
      <c r="BA50" s="29"/>
      <c r="BB50" s="29"/>
    </row>
    <row r="51" spans="1:54" customFormat="1">
      <c r="C51" s="13">
        <v>24</v>
      </c>
      <c r="D51" s="13">
        <v>96</v>
      </c>
      <c r="E51" s="13" t="s">
        <v>1524</v>
      </c>
      <c r="F51" s="13"/>
      <c r="G51" s="13"/>
      <c r="U51" s="1"/>
      <c r="V51" s="1" t="s">
        <v>1525</v>
      </c>
      <c r="W51" s="112">
        <v>0.4</v>
      </c>
      <c r="X51" s="112">
        <f>0.7%*X45</f>
        <v>0.35</v>
      </c>
      <c r="AL51" s="29"/>
      <c r="AM51" s="29"/>
      <c r="AN51" s="29"/>
      <c r="AO51" s="29"/>
      <c r="AP51" s="29"/>
      <c r="AQ51" s="29"/>
      <c r="AR51" s="29"/>
      <c r="AS51" s="29"/>
      <c r="AT51" s="109"/>
      <c r="AU51" s="109"/>
      <c r="AV51" s="29"/>
      <c r="AW51" s="109"/>
      <c r="AX51" s="29"/>
      <c r="AY51" s="29"/>
      <c r="AZ51" s="29"/>
      <c r="BA51" s="29"/>
      <c r="BB51" s="29"/>
    </row>
    <row r="52" spans="1:54" customFormat="1">
      <c r="B52" s="1" t="s">
        <v>1499</v>
      </c>
      <c r="C52" s="13">
        <f>3.3*C56</f>
        <v>148.5</v>
      </c>
      <c r="D52" s="13">
        <f>D56</f>
        <v>45</v>
      </c>
      <c r="E52" s="13"/>
      <c r="F52" s="13"/>
      <c r="G52" s="13"/>
      <c r="U52" s="1" t="s">
        <v>1526</v>
      </c>
      <c r="V52" s="1" t="s">
        <v>1527</v>
      </c>
      <c r="W52" s="69"/>
      <c r="X52" s="69">
        <f>0.297*X45</f>
        <v>14.85</v>
      </c>
      <c r="Z52" s="1" t="s">
        <v>1528</v>
      </c>
      <c r="AL52" s="29"/>
      <c r="AM52" s="29"/>
      <c r="AN52" s="29"/>
      <c r="AO52" s="29"/>
      <c r="AP52" s="29"/>
      <c r="AQ52" s="29"/>
      <c r="AR52" s="29"/>
      <c r="AS52" s="29"/>
      <c r="AT52" s="109"/>
      <c r="AU52" s="109"/>
      <c r="AV52" s="29"/>
      <c r="AW52" s="109"/>
      <c r="AX52" s="29"/>
      <c r="AY52" s="29"/>
      <c r="AZ52" s="29"/>
      <c r="BA52" s="29"/>
      <c r="BB52" s="29"/>
    </row>
    <row r="53" spans="1:54" customFormat="1">
      <c r="A53" s="1" t="s">
        <v>1437</v>
      </c>
      <c r="B53" s="1" t="s">
        <v>1505</v>
      </c>
      <c r="C53" s="13">
        <f>2*C56</f>
        <v>90</v>
      </c>
      <c r="D53" s="13">
        <f>D56</f>
        <v>45</v>
      </c>
      <c r="E53" s="13"/>
      <c r="F53" s="13"/>
      <c r="G53" s="13"/>
      <c r="U53" s="1"/>
      <c r="V53" s="1" t="s">
        <v>1529</v>
      </c>
      <c r="W53" s="1">
        <f>AVERAGE(X53,Z53)</f>
        <v>87.5</v>
      </c>
      <c r="X53" s="1">
        <v>5</v>
      </c>
      <c r="Z53" s="1">
        <f>Z42</f>
        <v>170</v>
      </c>
      <c r="AL53" s="29"/>
      <c r="AM53" s="29"/>
      <c r="AN53" s="29"/>
      <c r="AO53" s="29"/>
      <c r="AP53" s="29"/>
      <c r="AQ53" s="29"/>
      <c r="AR53" s="29"/>
      <c r="AS53" s="29"/>
      <c r="AT53" s="109"/>
      <c r="AU53" s="109"/>
      <c r="AV53" s="29"/>
      <c r="AW53" s="109"/>
      <c r="AX53" s="29"/>
      <c r="AY53" s="29"/>
      <c r="AZ53" s="29"/>
      <c r="BA53" s="29"/>
      <c r="BB53" s="29"/>
    </row>
    <row r="54" spans="1:54" customFormat="1">
      <c r="B54" s="1" t="s">
        <v>1515</v>
      </c>
      <c r="C54" s="13">
        <f>C56</f>
        <v>45</v>
      </c>
      <c r="D54" s="13">
        <f>D56</f>
        <v>45</v>
      </c>
      <c r="E54" s="13"/>
      <c r="F54" s="13"/>
      <c r="G54" s="13"/>
      <c r="U54" s="1" t="s">
        <v>1530</v>
      </c>
      <c r="V54" s="1" t="s">
        <v>1531</v>
      </c>
      <c r="W54" s="1">
        <f>AVERAGE(X54,Z54)</f>
        <v>24.999999999999996</v>
      </c>
      <c r="X54" s="69">
        <f>1/3*50</f>
        <v>16.666666666666664</v>
      </c>
      <c r="Z54" s="69">
        <f>2/3*50</f>
        <v>33.333333333333329</v>
      </c>
      <c r="AL54" s="29"/>
      <c r="AM54" s="29"/>
      <c r="AN54" s="29"/>
      <c r="AO54" s="29"/>
      <c r="AP54" s="29"/>
      <c r="AQ54" s="29"/>
      <c r="AR54" s="29"/>
      <c r="AS54" s="29"/>
      <c r="AT54" s="109"/>
      <c r="AU54" s="109"/>
      <c r="AV54" s="29"/>
      <c r="AW54" s="109"/>
      <c r="AX54" s="29"/>
      <c r="AY54" s="29"/>
      <c r="AZ54" s="29"/>
      <c r="BA54" s="29"/>
      <c r="BB54" s="29"/>
    </row>
    <row r="55" spans="1:54" customFormat="1">
      <c r="A55" s="1" t="s">
        <v>1532</v>
      </c>
      <c r="B55" s="1" t="s">
        <v>1496</v>
      </c>
      <c r="C55" s="13">
        <f>6*C56</f>
        <v>270</v>
      </c>
      <c r="D55" s="13">
        <f>3*D56</f>
        <v>135</v>
      </c>
      <c r="E55" s="13"/>
      <c r="F55" s="13"/>
      <c r="G55" s="13"/>
      <c r="J55" s="1">
        <f>D55/45</f>
        <v>3</v>
      </c>
      <c r="U55" s="1"/>
      <c r="V55" s="1" t="s">
        <v>295</v>
      </c>
      <c r="X55" s="1"/>
      <c r="Z55" s="1">
        <f>0.2%*X45</f>
        <v>0.1</v>
      </c>
      <c r="AL55" s="29"/>
      <c r="AM55" s="29"/>
      <c r="AN55" s="29"/>
      <c r="AO55" s="29"/>
      <c r="AP55" s="29"/>
      <c r="AQ55" s="29"/>
      <c r="AR55" s="29"/>
      <c r="AS55" s="29"/>
      <c r="AT55" s="109"/>
      <c r="AU55" s="109"/>
      <c r="AV55" s="29"/>
      <c r="AW55" s="109"/>
      <c r="AX55" s="29"/>
      <c r="AY55" s="29"/>
      <c r="AZ55" s="29"/>
      <c r="BA55" s="29"/>
      <c r="BB55" s="29"/>
    </row>
    <row r="56" spans="1:54" customFormat="1">
      <c r="B56" s="1" t="s">
        <v>1435</v>
      </c>
      <c r="C56" s="13">
        <v>45</v>
      </c>
      <c r="D56" s="13">
        <v>45</v>
      </c>
      <c r="E56" s="13"/>
      <c r="F56" s="13"/>
      <c r="G56" s="13"/>
      <c r="U56" s="1"/>
      <c r="V56" s="1"/>
      <c r="X56" s="1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</row>
    <row r="57" spans="1:54" customFormat="1">
      <c r="C57" s="13"/>
      <c r="D57" s="13"/>
      <c r="E57" s="13"/>
      <c r="F57" s="13"/>
      <c r="G57" s="13"/>
      <c r="U57" s="1"/>
      <c r="V57" s="1"/>
      <c r="X57" s="1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</row>
    <row r="58" spans="1:54" customFormat="1">
      <c r="B58" s="111"/>
      <c r="C58" s="116"/>
      <c r="D58" s="116"/>
      <c r="E58" s="116"/>
      <c r="F58" s="116"/>
      <c r="G58" s="116"/>
      <c r="H58" s="111"/>
      <c r="I58" s="111"/>
      <c r="J58" s="111"/>
      <c r="K58" s="111"/>
      <c r="L58" s="111"/>
      <c r="M58" s="111"/>
      <c r="N58" s="111"/>
      <c r="O58" s="111"/>
      <c r="U58" s="1"/>
      <c r="V58" s="1"/>
      <c r="X58" s="1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</row>
    <row r="59" spans="1:54" customFormat="1">
      <c r="A59" s="1" t="s">
        <v>1533</v>
      </c>
      <c r="B59" s="1" t="s">
        <v>1534</v>
      </c>
      <c r="C59" s="1"/>
      <c r="D59" s="1"/>
      <c r="U59" s="114" t="s">
        <v>334</v>
      </c>
      <c r="V59" s="1">
        <f t="shared" ref="V59:Z68" si="0">W35</f>
        <v>3651.75</v>
      </c>
      <c r="W59" s="1">
        <f t="shared" si="0"/>
        <v>275</v>
      </c>
      <c r="X59" s="1">
        <f t="shared" si="0"/>
        <v>1648.9999999999998</v>
      </c>
      <c r="Y59" s="1">
        <f t="shared" si="0"/>
        <v>9031.25</v>
      </c>
      <c r="Z59" s="1" t="str">
        <f t="shared" si="0"/>
        <v>(7),(1) (ratio in 1)</v>
      </c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</row>
    <row r="60" spans="1:54" customFormat="1">
      <c r="B60" s="1" t="s">
        <v>1535</v>
      </c>
      <c r="C60" s="1"/>
      <c r="D60" s="1"/>
      <c r="U60" s="115" t="s">
        <v>437</v>
      </c>
      <c r="V60" s="1">
        <f t="shared" si="0"/>
        <v>510</v>
      </c>
      <c r="W60" s="1">
        <f t="shared" si="0"/>
        <v>0</v>
      </c>
      <c r="X60" s="1">
        <f t="shared" si="0"/>
        <v>0</v>
      </c>
      <c r="Y60" s="1">
        <f t="shared" si="0"/>
        <v>510</v>
      </c>
      <c r="Z60" s="1" t="str">
        <f t="shared" si="0"/>
        <v>(7)</v>
      </c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</row>
    <row r="61" spans="1:54" customFormat="1">
      <c r="C61" s="1"/>
      <c r="D61" s="1"/>
      <c r="G61" s="1" t="s">
        <v>1536</v>
      </c>
      <c r="O61" s="1" t="s">
        <v>1537</v>
      </c>
      <c r="U61" s="115" t="s">
        <v>1491</v>
      </c>
      <c r="V61" s="1">
        <f t="shared" si="0"/>
        <v>3112.5</v>
      </c>
      <c r="W61" s="1">
        <f t="shared" si="0"/>
        <v>0</v>
      </c>
      <c r="X61" s="1">
        <f t="shared" si="0"/>
        <v>275</v>
      </c>
      <c r="Y61" s="1">
        <f t="shared" si="0"/>
        <v>5950</v>
      </c>
      <c r="Z61" s="1" t="str">
        <f t="shared" si="0"/>
        <v>(ratio in (1))</v>
      </c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</row>
    <row r="62" spans="1:54" customFormat="1">
      <c r="C62" s="1"/>
      <c r="D62" s="1"/>
      <c r="F62" s="1" t="s">
        <v>1538</v>
      </c>
      <c r="U62" s="1" t="str">
        <f t="shared" ref="U62:U79" si="1">V38</f>
        <v>hp8d</v>
      </c>
      <c r="V62" s="1">
        <f t="shared" si="0"/>
        <v>0</v>
      </c>
      <c r="W62" s="1">
        <f t="shared" si="0"/>
        <v>0</v>
      </c>
      <c r="X62" s="1">
        <f t="shared" si="0"/>
        <v>1400</v>
      </c>
      <c r="Y62" s="1">
        <f t="shared" si="0"/>
        <v>0</v>
      </c>
      <c r="Z62" s="1" t="str">
        <f t="shared" si="0"/>
        <v>(ratio in (1))</v>
      </c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</row>
    <row r="63" spans="1:54" customFormat="1">
      <c r="C63" s="1"/>
      <c r="D63" s="1"/>
      <c r="E63" s="1" t="s">
        <v>1539</v>
      </c>
      <c r="F63" s="1" t="s">
        <v>1540</v>
      </c>
      <c r="G63" s="1" t="s">
        <v>1541</v>
      </c>
      <c r="J63" s="1"/>
      <c r="U63" s="1" t="str">
        <f t="shared" si="1"/>
        <v>FBA1in</v>
      </c>
      <c r="V63" s="1">
        <f t="shared" si="0"/>
        <v>1775</v>
      </c>
      <c r="W63" s="1">
        <f t="shared" si="0"/>
        <v>150</v>
      </c>
      <c r="X63" s="1">
        <f t="shared" si="0"/>
        <v>1375</v>
      </c>
      <c r="Y63" s="1">
        <f t="shared" si="0"/>
        <v>3400</v>
      </c>
      <c r="Z63" s="1" t="str">
        <f t="shared" si="0"/>
        <v>3400(10)</v>
      </c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</row>
    <row r="64" spans="1:54" customFormat="1">
      <c r="B64" s="1" t="s">
        <v>1542</v>
      </c>
      <c r="C64" s="1"/>
      <c r="D64" s="1" t="s">
        <v>1543</v>
      </c>
      <c r="E64" s="1">
        <v>200</v>
      </c>
      <c r="F64" s="1">
        <v>125</v>
      </c>
      <c r="G64" s="1">
        <v>200</v>
      </c>
      <c r="J64" s="1" t="s">
        <v>1544</v>
      </c>
      <c r="L64" s="1"/>
      <c r="U64" s="1" t="str">
        <f t="shared" si="1"/>
        <v>TEFin</v>
      </c>
      <c r="V64" s="1">
        <f t="shared" si="0"/>
        <v>850</v>
      </c>
      <c r="W64" s="1">
        <f t="shared" si="0"/>
        <v>0</v>
      </c>
      <c r="X64" s="1">
        <f t="shared" si="0"/>
        <v>0</v>
      </c>
      <c r="Y64" s="1">
        <f t="shared" si="0"/>
        <v>850</v>
      </c>
      <c r="Z64" s="1">
        <f t="shared" si="0"/>
        <v>0</v>
      </c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</row>
    <row r="65" spans="1:54" customFormat="1">
      <c r="B65" s="1" t="s">
        <v>1545</v>
      </c>
      <c r="C65" s="1"/>
      <c r="D65" s="1" t="s">
        <v>1543</v>
      </c>
      <c r="E65" s="1">
        <v>400</v>
      </c>
      <c r="F65" s="1">
        <v>275</v>
      </c>
      <c r="G65" s="1">
        <v>400</v>
      </c>
      <c r="J65" s="1">
        <f>E64/600*45</f>
        <v>15</v>
      </c>
      <c r="K65" s="1">
        <f>E65/600*45</f>
        <v>30</v>
      </c>
      <c r="L65" s="1" t="s">
        <v>1546</v>
      </c>
      <c r="U65" s="1" t="str">
        <f t="shared" si="1"/>
        <v>FBA1</v>
      </c>
      <c r="V65" s="1">
        <f t="shared" si="0"/>
        <v>345</v>
      </c>
      <c r="W65" s="1">
        <f t="shared" si="0"/>
        <v>5</v>
      </c>
      <c r="X65" s="1">
        <f t="shared" si="0"/>
        <v>275</v>
      </c>
      <c r="Y65" s="1">
        <f t="shared" si="0"/>
        <v>685</v>
      </c>
      <c r="Z65" s="1" t="str">
        <f t="shared" si="0"/>
        <v>685(10)</v>
      </c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</row>
    <row r="66" spans="1:54" customFormat="1">
      <c r="B66" s="1" t="s">
        <v>567</v>
      </c>
      <c r="C66" s="1"/>
      <c r="D66" s="1" t="s">
        <v>1547</v>
      </c>
      <c r="E66" s="1">
        <v>100</v>
      </c>
      <c r="F66" s="1">
        <v>140</v>
      </c>
      <c r="G66" s="1">
        <v>1000</v>
      </c>
      <c r="U66" s="1" t="str">
        <f t="shared" si="1"/>
        <v>hp4d</v>
      </c>
      <c r="V66" s="1">
        <f t="shared" si="0"/>
        <v>62.5</v>
      </c>
      <c r="W66" s="1">
        <f t="shared" si="0"/>
        <v>55.000000000000007</v>
      </c>
      <c r="X66" s="1">
        <f t="shared" si="0"/>
        <v>70</v>
      </c>
      <c r="Y66" s="1">
        <f t="shared" si="0"/>
        <v>170</v>
      </c>
      <c r="Z66" s="1" t="str">
        <f t="shared" si="0"/>
        <v>(3)</v>
      </c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</row>
    <row r="67" spans="1:54" customFormat="1">
      <c r="B67" s="1" t="s">
        <v>356</v>
      </c>
      <c r="C67" s="1"/>
      <c r="D67" s="1" t="s">
        <v>1548</v>
      </c>
      <c r="E67" s="1">
        <v>0</v>
      </c>
      <c r="F67" s="1">
        <v>0</v>
      </c>
      <c r="G67" s="1">
        <v>800</v>
      </c>
      <c r="U67" s="1" t="str">
        <f t="shared" si="1"/>
        <v>TDH1</v>
      </c>
      <c r="V67" s="1">
        <f t="shared" si="0"/>
        <v>0</v>
      </c>
      <c r="W67" s="1">
        <f t="shared" si="0"/>
        <v>0</v>
      </c>
      <c r="X67" s="1">
        <f t="shared" si="0"/>
        <v>50</v>
      </c>
      <c r="Y67" s="1">
        <f t="shared" si="0"/>
        <v>311.36363636363632</v>
      </c>
      <c r="Z67" s="1">
        <f t="shared" si="0"/>
        <v>0</v>
      </c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</row>
    <row r="68" spans="1:54" customFormat="1">
      <c r="B68" s="1" t="s">
        <v>122</v>
      </c>
      <c r="C68" s="1"/>
      <c r="D68" s="1" t="s">
        <v>1549</v>
      </c>
      <c r="E68" s="1">
        <v>0</v>
      </c>
      <c r="F68" s="1">
        <v>0</v>
      </c>
      <c r="G68" s="1">
        <v>1000</v>
      </c>
      <c r="U68" s="1" t="str">
        <f t="shared" si="1"/>
        <v>EXP1</v>
      </c>
      <c r="V68" s="1">
        <f t="shared" si="0"/>
        <v>0</v>
      </c>
      <c r="W68" s="69">
        <f t="shared" si="0"/>
        <v>57.777777777777771</v>
      </c>
      <c r="X68" s="1">
        <f t="shared" si="0"/>
        <v>0</v>
      </c>
      <c r="Y68" s="1">
        <f t="shared" si="0"/>
        <v>0</v>
      </c>
      <c r="Z68" s="1">
        <f t="shared" si="0"/>
        <v>0</v>
      </c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</row>
    <row r="69" spans="1:54" customFormat="1">
      <c r="B69" s="1" t="s">
        <v>151</v>
      </c>
      <c r="C69" s="1"/>
      <c r="D69" s="1" t="s">
        <v>1549</v>
      </c>
      <c r="E69" s="1">
        <v>0</v>
      </c>
      <c r="F69" s="1">
        <v>0</v>
      </c>
      <c r="G69" s="1">
        <v>200</v>
      </c>
      <c r="U69" s="1" t="str">
        <f t="shared" si="1"/>
        <v>TEF1</v>
      </c>
      <c r="V69" s="1">
        <f t="shared" ref="V69:Z78" si="2">W45</f>
        <v>0</v>
      </c>
      <c r="W69" s="1">
        <f t="shared" si="2"/>
        <v>50</v>
      </c>
      <c r="X69" s="1">
        <f t="shared" si="2"/>
        <v>0</v>
      </c>
      <c r="Y69" s="1">
        <f t="shared" si="2"/>
        <v>0</v>
      </c>
      <c r="Z69" s="1">
        <f t="shared" si="2"/>
        <v>0</v>
      </c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</row>
    <row r="70" spans="1:54" customFormat="1">
      <c r="B70" s="1" t="s">
        <v>381</v>
      </c>
      <c r="C70" s="1"/>
      <c r="D70" s="1"/>
      <c r="E70" s="1">
        <v>600</v>
      </c>
      <c r="F70" s="1">
        <v>0</v>
      </c>
      <c r="G70" s="1">
        <v>200</v>
      </c>
      <c r="U70" s="1" t="str">
        <f t="shared" si="1"/>
        <v>GPM1 (4,9,10)</v>
      </c>
      <c r="V70" s="1">
        <f t="shared" si="2"/>
        <v>50</v>
      </c>
      <c r="W70" s="1">
        <f t="shared" si="2"/>
        <v>0</v>
      </c>
      <c r="X70" s="1">
        <f t="shared" si="2"/>
        <v>50</v>
      </c>
      <c r="Y70" s="1">
        <f t="shared" si="2"/>
        <v>0</v>
      </c>
      <c r="Z70" s="1">
        <f t="shared" si="2"/>
        <v>0</v>
      </c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</row>
    <row r="71" spans="1:54" customFormat="1">
      <c r="C71" s="1"/>
      <c r="D71" s="1"/>
      <c r="U71" s="1" t="str">
        <f t="shared" si="1"/>
        <v>GPD (GAPDH)</v>
      </c>
      <c r="V71" s="69">
        <f t="shared" si="2"/>
        <v>69.924999999999997</v>
      </c>
      <c r="W71" s="1">
        <f t="shared" si="2"/>
        <v>17</v>
      </c>
      <c r="X71" s="1">
        <f t="shared" si="2"/>
        <v>40</v>
      </c>
      <c r="Y71" s="1">
        <f t="shared" si="2"/>
        <v>125</v>
      </c>
      <c r="Z71" s="1">
        <f t="shared" si="2"/>
        <v>0</v>
      </c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</row>
    <row r="72" spans="1:54" customFormat="1"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U72" s="1" t="str">
        <f t="shared" si="1"/>
        <v>GPAT</v>
      </c>
      <c r="V72" s="69">
        <f t="shared" si="2"/>
        <v>0</v>
      </c>
      <c r="W72" s="69">
        <f t="shared" si="2"/>
        <v>22.222222222222221</v>
      </c>
      <c r="X72" s="69">
        <f t="shared" si="2"/>
        <v>22.222222222222221</v>
      </c>
      <c r="Y72" s="1">
        <f t="shared" si="2"/>
        <v>0</v>
      </c>
      <c r="Z72" s="1">
        <f t="shared" si="2"/>
        <v>0</v>
      </c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</row>
    <row r="73" spans="1:54" customFormat="1">
      <c r="A73" s="1" t="s">
        <v>1550</v>
      </c>
      <c r="B73" s="1" t="s">
        <v>1551</v>
      </c>
      <c r="C73" s="1"/>
      <c r="D73" s="1"/>
      <c r="U73" s="1" t="str">
        <f t="shared" si="1"/>
        <v>PGM</v>
      </c>
      <c r="V73" s="1">
        <f t="shared" si="2"/>
        <v>0</v>
      </c>
      <c r="W73" s="1">
        <f t="shared" si="2"/>
        <v>0</v>
      </c>
      <c r="X73" s="1">
        <f t="shared" si="2"/>
        <v>0</v>
      </c>
      <c r="Y73" s="1">
        <f t="shared" si="2"/>
        <v>0</v>
      </c>
      <c r="Z73" s="1">
        <f t="shared" si="2"/>
        <v>0</v>
      </c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</row>
    <row r="74" spans="1:54" customFormat="1">
      <c r="C74" s="1"/>
      <c r="D74" s="1"/>
      <c r="U74" s="1" t="str">
        <f t="shared" si="1"/>
        <v>YAT</v>
      </c>
      <c r="V74" s="1">
        <f t="shared" si="2"/>
        <v>0</v>
      </c>
      <c r="W74" s="1">
        <f t="shared" si="2"/>
        <v>0</v>
      </c>
      <c r="X74" s="1">
        <f t="shared" si="2"/>
        <v>0</v>
      </c>
      <c r="Y74" s="1">
        <f t="shared" si="2"/>
        <v>0</v>
      </c>
      <c r="Z74" s="1">
        <f t="shared" si="2"/>
        <v>0</v>
      </c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</row>
    <row r="75" spans="1:54" customFormat="1">
      <c r="B75" s="1" t="s">
        <v>1435</v>
      </c>
      <c r="C75" s="1">
        <v>45</v>
      </c>
      <c r="D75" s="1"/>
      <c r="U75" s="1" t="str">
        <f t="shared" si="1"/>
        <v>pIDP1 (6)</v>
      </c>
      <c r="V75" s="112">
        <f t="shared" si="2"/>
        <v>0.4</v>
      </c>
      <c r="W75" s="112">
        <f t="shared" si="2"/>
        <v>0.35</v>
      </c>
      <c r="X75" s="1">
        <f t="shared" si="2"/>
        <v>0</v>
      </c>
      <c r="Y75" s="1">
        <f t="shared" si="2"/>
        <v>0</v>
      </c>
      <c r="Z75" s="1">
        <f t="shared" si="2"/>
        <v>0</v>
      </c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</row>
    <row r="76" spans="1:54" customFormat="1">
      <c r="B76" s="1" t="s">
        <v>1552</v>
      </c>
      <c r="C76" s="112">
        <f>C75*D76</f>
        <v>13.365</v>
      </c>
      <c r="D76" s="117">
        <v>0.29699999999999999</v>
      </c>
      <c r="E76" s="1" t="s">
        <v>1438</v>
      </c>
      <c r="U76" s="1" t="str">
        <f t="shared" si="1"/>
        <v>pGAP (6)</v>
      </c>
      <c r="V76" s="69">
        <f t="shared" si="2"/>
        <v>0</v>
      </c>
      <c r="W76" s="69">
        <f t="shared" si="2"/>
        <v>14.85</v>
      </c>
      <c r="X76" s="1">
        <f t="shared" si="2"/>
        <v>0</v>
      </c>
      <c r="Y76" s="1" t="str">
        <f t="shared" si="2"/>
        <v>inducded (~hp4d)</v>
      </c>
      <c r="Z76" s="1">
        <f t="shared" si="2"/>
        <v>0</v>
      </c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</row>
    <row r="77" spans="1:54" customFormat="1">
      <c r="B77" s="1" t="s">
        <v>1553</v>
      </c>
      <c r="C77" s="1">
        <f>C76*D77</f>
        <v>11.331195652173914</v>
      </c>
      <c r="D77" s="1">
        <f>3.9/4.6</f>
        <v>0.84782608695652184</v>
      </c>
      <c r="U77" s="1" t="str">
        <f t="shared" si="1"/>
        <v xml:space="preserve">XPR2 </v>
      </c>
      <c r="V77" s="1">
        <f t="shared" si="2"/>
        <v>87.5</v>
      </c>
      <c r="W77" s="1">
        <f t="shared" si="2"/>
        <v>5</v>
      </c>
      <c r="X77" s="1">
        <f t="shared" si="2"/>
        <v>0</v>
      </c>
      <c r="Y77" s="1">
        <f t="shared" si="2"/>
        <v>170</v>
      </c>
      <c r="Z77" s="1">
        <f t="shared" si="2"/>
        <v>0</v>
      </c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</row>
    <row r="78" spans="1:54" customFormat="1">
      <c r="B78" s="1" t="s">
        <v>1554</v>
      </c>
      <c r="C78" s="1">
        <f>D78*C76</f>
        <v>10.459565217391305</v>
      </c>
      <c r="D78" s="1">
        <f>3.6/4.6</f>
        <v>0.78260869565217395</v>
      </c>
      <c r="U78" s="1" t="str">
        <f t="shared" si="1"/>
        <v>g3p(b2)</v>
      </c>
      <c r="V78" s="1">
        <f t="shared" si="2"/>
        <v>24.999999999999996</v>
      </c>
      <c r="W78" s="69">
        <f t="shared" si="2"/>
        <v>16.666666666666664</v>
      </c>
      <c r="X78" s="1">
        <f t="shared" si="2"/>
        <v>0</v>
      </c>
      <c r="Y78" s="69">
        <f t="shared" si="2"/>
        <v>33.333333333333329</v>
      </c>
      <c r="Z78" s="1">
        <f t="shared" si="2"/>
        <v>0</v>
      </c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</row>
    <row r="79" spans="1:54" customFormat="1">
      <c r="B79" s="1" t="s">
        <v>1555</v>
      </c>
      <c r="C79" s="1">
        <f>D79*C75</f>
        <v>0.315</v>
      </c>
      <c r="D79" s="117">
        <v>7.0000000000000001E-3</v>
      </c>
      <c r="U79" s="1" t="str">
        <f t="shared" si="1"/>
        <v>FUM1</v>
      </c>
      <c r="V79" s="1">
        <f t="shared" ref="V79:Z79" si="3">W55</f>
        <v>0</v>
      </c>
      <c r="W79" s="1">
        <f t="shared" si="3"/>
        <v>0</v>
      </c>
      <c r="X79" s="1">
        <f t="shared" si="3"/>
        <v>0</v>
      </c>
      <c r="Y79" s="1">
        <f t="shared" si="3"/>
        <v>0.1</v>
      </c>
      <c r="Z79" s="1">
        <f t="shared" si="3"/>
        <v>0</v>
      </c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</row>
    <row r="80" spans="1:54" customFormat="1">
      <c r="C80" s="1"/>
      <c r="D80" s="1"/>
      <c r="U80" s="1"/>
      <c r="V80" s="1"/>
      <c r="X80" s="1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</row>
    <row r="81" spans="1:54" customFormat="1"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U81" s="1"/>
      <c r="V81" s="1"/>
      <c r="X81" s="1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</row>
    <row r="82" spans="1:54" customFormat="1">
      <c r="A82" s="1" t="s">
        <v>1488</v>
      </c>
      <c r="B82" s="1" t="s">
        <v>1556</v>
      </c>
      <c r="C82" s="1"/>
      <c r="D82" s="1"/>
      <c r="U82" s="1"/>
      <c r="V82" s="1"/>
      <c r="X82" s="1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</row>
    <row r="83" spans="1:54" customFormat="1">
      <c r="C83" s="1"/>
      <c r="D83" s="1" t="s">
        <v>1557</v>
      </c>
      <c r="U83" s="1"/>
      <c r="V83" s="1"/>
      <c r="X83" s="1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</row>
    <row r="84" spans="1:54" customFormat="1">
      <c r="B84" s="29" t="s">
        <v>1558</v>
      </c>
      <c r="C84" s="1"/>
      <c r="D84" s="1"/>
      <c r="U84" s="1"/>
      <c r="V84" s="1"/>
      <c r="X84" s="1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</row>
    <row r="85" spans="1:54" customFormat="1">
      <c r="C85" s="1"/>
      <c r="D85" s="1"/>
      <c r="U85" s="1"/>
      <c r="V85" s="1"/>
      <c r="X85" s="1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</row>
    <row r="86" spans="1:54" customFormat="1">
      <c r="B86" s="1" t="s">
        <v>111</v>
      </c>
      <c r="C86" s="1">
        <v>1</v>
      </c>
      <c r="D86" s="1"/>
      <c r="U86" s="1"/>
      <c r="V86" s="1"/>
      <c r="X86" s="1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</row>
    <row r="87" spans="1:54" customFormat="1">
      <c r="B87" s="1" t="s">
        <v>1435</v>
      </c>
      <c r="C87" s="1">
        <v>2</v>
      </c>
      <c r="D87" s="1"/>
      <c r="U87" s="1"/>
      <c r="V87" s="1"/>
      <c r="X87" s="1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</row>
    <row r="88" spans="1:54" customFormat="1">
      <c r="B88" s="1" t="s">
        <v>1498</v>
      </c>
      <c r="C88" s="1">
        <v>2.5</v>
      </c>
      <c r="D88" s="1"/>
      <c r="U88" s="1"/>
      <c r="V88" s="1"/>
      <c r="X88" s="1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</row>
    <row r="89" spans="1:54" customFormat="1">
      <c r="B89" s="1" t="s">
        <v>1559</v>
      </c>
      <c r="C89" s="1">
        <v>9.6999999999999993</v>
      </c>
      <c r="D89" s="1"/>
      <c r="U89" s="1"/>
      <c r="V89" s="1"/>
      <c r="X89" s="1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</row>
    <row r="90" spans="1:54" customFormat="1">
      <c r="B90" s="1" t="s">
        <v>1558</v>
      </c>
      <c r="C90" s="1">
        <v>3</v>
      </c>
      <c r="D90" s="1"/>
      <c r="U90" s="1"/>
      <c r="V90" s="1"/>
      <c r="X90" s="1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</row>
    <row r="91" spans="1:54" customFormat="1">
      <c r="C91" s="1"/>
      <c r="D91" s="1"/>
      <c r="U91" s="1"/>
      <c r="V91" s="1"/>
      <c r="X91" s="1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</row>
    <row r="92" spans="1:54" customFormat="1"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U92" s="1"/>
      <c r="V92" s="1"/>
      <c r="X92" s="1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</row>
    <row r="93" spans="1:54" customFormat="1">
      <c r="A93" s="1" t="s">
        <v>1560</v>
      </c>
      <c r="B93" s="1" t="s">
        <v>1561</v>
      </c>
      <c r="C93" s="1"/>
      <c r="D93" s="1"/>
      <c r="U93" s="1"/>
      <c r="V93" s="1"/>
      <c r="X93" s="1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</row>
    <row r="94" spans="1:54" customFormat="1">
      <c r="A94" s="1" t="s">
        <v>1562</v>
      </c>
      <c r="C94" s="1"/>
      <c r="D94" s="1"/>
      <c r="U94" s="1"/>
      <c r="V94" s="1"/>
      <c r="X94" s="1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</row>
    <row r="95" spans="1:54" customFormat="1">
      <c r="B95" s="1" t="s">
        <v>1563</v>
      </c>
      <c r="C95" s="1"/>
      <c r="D95" s="1"/>
      <c r="U95" s="1"/>
      <c r="V95" s="1"/>
      <c r="X95" s="1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</row>
    <row r="96" spans="1:54" customFormat="1">
      <c r="B96" s="1" t="s">
        <v>1564</v>
      </c>
      <c r="C96" s="1"/>
      <c r="D96" s="1"/>
      <c r="U96" s="1"/>
      <c r="V96" s="1"/>
      <c r="X96" s="1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</row>
    <row r="97" spans="1:54" customFormat="1">
      <c r="B97" s="1" t="s">
        <v>1565</v>
      </c>
      <c r="C97" s="1"/>
      <c r="D97" s="1"/>
      <c r="U97" s="1"/>
      <c r="V97" s="1"/>
      <c r="X97" s="1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</row>
    <row r="98" spans="1:54" customFormat="1">
      <c r="B98" s="1" t="s">
        <v>1566</v>
      </c>
      <c r="C98" s="1"/>
      <c r="D98" s="1"/>
      <c r="U98" s="1"/>
      <c r="V98" s="1"/>
      <c r="X98" s="1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</row>
    <row r="99" spans="1:54" customFormat="1">
      <c r="C99" s="1"/>
      <c r="D99" s="1"/>
      <c r="U99" s="1"/>
      <c r="V99" s="1"/>
      <c r="X99" s="1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</row>
    <row r="100" spans="1:54" customFormat="1"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U100" s="1"/>
      <c r="V100" s="1"/>
      <c r="X100" s="1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</row>
    <row r="101" spans="1:54" customFormat="1">
      <c r="A101" s="1" t="s">
        <v>1567</v>
      </c>
      <c r="B101" s="1" t="s">
        <v>1568</v>
      </c>
      <c r="C101" s="1"/>
      <c r="D101" s="1"/>
      <c r="U101" s="1"/>
      <c r="V101" s="1"/>
      <c r="X101" s="1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</row>
    <row r="102" spans="1:54" customFormat="1">
      <c r="A102" s="1"/>
      <c r="B102" s="1" t="s">
        <v>1569</v>
      </c>
      <c r="C102" s="1"/>
      <c r="D102" s="1"/>
      <c r="U102" s="1"/>
      <c r="V102" s="1"/>
      <c r="X102" s="1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</row>
    <row r="103" spans="1:54" customFormat="1">
      <c r="C103" s="1"/>
      <c r="D103" s="1"/>
      <c r="U103" s="1"/>
      <c r="V103" s="1"/>
      <c r="X103" s="1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</row>
    <row r="104" spans="1:54" customFormat="1">
      <c r="C104" s="1"/>
      <c r="D104" s="1"/>
      <c r="U104" s="1"/>
      <c r="V104" s="1"/>
      <c r="X104" s="1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</row>
    <row r="105" spans="1:54" customFormat="1"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U105" s="1"/>
      <c r="V105" s="1"/>
      <c r="X105" s="1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</row>
    <row r="106" spans="1:54" customFormat="1">
      <c r="A106" s="1" t="s">
        <v>1570</v>
      </c>
      <c r="B106" s="28" t="s">
        <v>1571</v>
      </c>
      <c r="C106" s="1"/>
      <c r="D106" s="1"/>
      <c r="U106" s="1"/>
      <c r="V106" s="1"/>
      <c r="X106" s="1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</row>
    <row r="107" spans="1:54" customFormat="1">
      <c r="B107" s="1" t="s">
        <v>1499</v>
      </c>
      <c r="C107" s="1">
        <f>5.5*C110</f>
        <v>687.5</v>
      </c>
      <c r="D107" s="1"/>
      <c r="U107" s="1"/>
      <c r="V107" s="1"/>
      <c r="X107" s="1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</row>
    <row r="108" spans="1:54" customFormat="1">
      <c r="B108" s="1" t="s">
        <v>1509</v>
      </c>
      <c r="C108" s="1"/>
      <c r="D108" s="1"/>
      <c r="U108" s="1"/>
      <c r="V108" s="1"/>
      <c r="X108" s="1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</row>
    <row r="109" spans="1:54" customFormat="1">
      <c r="A109" s="1" t="s">
        <v>1572</v>
      </c>
      <c r="B109" s="1" t="s">
        <v>1515</v>
      </c>
      <c r="C109" s="1">
        <v>50</v>
      </c>
      <c r="D109" s="1"/>
      <c r="U109" s="1"/>
      <c r="V109" s="1"/>
      <c r="X109" s="1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</row>
    <row r="110" spans="1:54" customFormat="1">
      <c r="A110" s="1" t="s">
        <v>1441</v>
      </c>
      <c r="B110" s="1" t="s">
        <v>219</v>
      </c>
      <c r="C110" s="1">
        <f>2.5*C109</f>
        <v>125</v>
      </c>
      <c r="D110" s="1"/>
      <c r="U110" s="1"/>
      <c r="V110" s="1"/>
      <c r="X110" s="1"/>
      <c r="AM110" s="29"/>
      <c r="AN110" s="29"/>
      <c r="AO110" s="29"/>
      <c r="AP110" s="29"/>
      <c r="AQ110" s="29"/>
      <c r="AR110" s="29"/>
      <c r="AS110" s="29"/>
      <c r="AT110" s="29"/>
      <c r="AU110" s="109"/>
      <c r="AV110" s="109"/>
      <c r="AW110" s="29"/>
      <c r="AX110" s="109"/>
      <c r="AY110" s="29"/>
      <c r="AZ110" s="29"/>
      <c r="BA110" s="29"/>
      <c r="BB110" s="29"/>
    </row>
    <row r="111" spans="1:54" customFormat="1">
      <c r="A111" s="1" t="s">
        <v>1573</v>
      </c>
      <c r="B111" s="1" t="s">
        <v>380</v>
      </c>
      <c r="C111" s="1"/>
      <c r="D111" s="1" t="s">
        <v>1574</v>
      </c>
      <c r="U111" s="1"/>
      <c r="V111" s="1"/>
      <c r="X111" s="1"/>
      <c r="AM111" s="29"/>
      <c r="AN111" s="29"/>
      <c r="AO111" s="29"/>
      <c r="AP111" s="29"/>
      <c r="AQ111" s="29"/>
      <c r="AR111" s="29"/>
      <c r="AS111" s="29"/>
      <c r="AT111" s="29"/>
      <c r="AU111" s="109"/>
      <c r="AV111" s="109"/>
      <c r="AW111" s="29"/>
      <c r="AX111" s="109"/>
      <c r="AY111" s="29"/>
      <c r="AZ111" s="29"/>
      <c r="BA111" s="29"/>
      <c r="BB111" s="29"/>
    </row>
    <row r="112" spans="1:54" customFormat="1">
      <c r="A112" s="1" t="s">
        <v>1575</v>
      </c>
      <c r="B112" s="1" t="s">
        <v>1440</v>
      </c>
      <c r="C112" s="1"/>
      <c r="D112" s="1"/>
      <c r="U112" s="1"/>
      <c r="V112" s="1"/>
      <c r="X112" s="1"/>
      <c r="AM112" s="29"/>
      <c r="AN112" s="29"/>
      <c r="AO112" s="29"/>
      <c r="AP112" s="29"/>
      <c r="AQ112" s="29"/>
      <c r="AR112" s="29"/>
      <c r="AS112" s="29"/>
      <c r="AT112" s="29"/>
      <c r="AU112" s="109"/>
      <c r="AV112" s="109"/>
      <c r="AW112" s="29"/>
      <c r="AX112" s="109"/>
      <c r="AY112" s="29"/>
      <c r="AZ112" s="29"/>
      <c r="BA112" s="29"/>
      <c r="BB112" s="29"/>
    </row>
    <row r="113" spans="2:54" customFormat="1">
      <c r="B113" s="1" t="s">
        <v>1435</v>
      </c>
      <c r="C113" s="1">
        <v>50</v>
      </c>
      <c r="D113" s="1"/>
      <c r="U113" s="1"/>
      <c r="V113" s="1"/>
      <c r="X113" s="1"/>
      <c r="AM113" s="29"/>
      <c r="AN113" s="29"/>
      <c r="AO113" s="29"/>
      <c r="AP113" s="29"/>
      <c r="AQ113" s="29"/>
      <c r="AR113" s="29"/>
      <c r="AS113" s="29"/>
      <c r="AT113" s="29"/>
      <c r="AU113" s="109"/>
      <c r="AV113" s="109"/>
      <c r="AW113" s="29"/>
      <c r="AX113" s="109"/>
      <c r="AY113" s="29"/>
      <c r="AZ113" s="29"/>
      <c r="BA113" s="29"/>
      <c r="BB113" s="29"/>
    </row>
    <row r="114" spans="2:54" customFormat="1">
      <c r="B114" s="1" t="s">
        <v>1576</v>
      </c>
      <c r="C114" s="1">
        <f>C107*5</f>
        <v>3437.5</v>
      </c>
      <c r="D114" s="1"/>
      <c r="U114" s="1"/>
      <c r="V114" s="1"/>
      <c r="X114" s="1"/>
      <c r="AM114" s="29"/>
      <c r="AN114" s="29"/>
      <c r="AO114" s="29"/>
      <c r="AP114" s="29"/>
      <c r="AQ114" s="29"/>
      <c r="AR114" s="29"/>
      <c r="AS114" s="29"/>
      <c r="AT114" s="29"/>
      <c r="AU114" s="109"/>
      <c r="AV114" s="109"/>
      <c r="AW114" s="29"/>
      <c r="AX114" s="109"/>
      <c r="AY114" s="29"/>
      <c r="AZ114" s="29"/>
      <c r="BA114" s="29"/>
      <c r="BB114" s="29"/>
    </row>
    <row r="115" spans="2:54" customFormat="1">
      <c r="C115" s="1"/>
      <c r="D115" s="1"/>
      <c r="U115" s="1"/>
      <c r="V115" s="1"/>
      <c r="X115" s="1"/>
      <c r="AM115" s="29"/>
      <c r="AN115" s="29"/>
      <c r="AO115" s="29"/>
      <c r="AP115" s="29"/>
      <c r="AQ115" s="29"/>
      <c r="AR115" s="29"/>
      <c r="AS115" s="29"/>
      <c r="AT115" s="29"/>
      <c r="AU115" s="109"/>
      <c r="AV115" s="109"/>
      <c r="AW115" s="29"/>
      <c r="AX115" s="109"/>
      <c r="AY115" s="29"/>
      <c r="AZ115" s="29"/>
      <c r="BA115" s="29"/>
      <c r="BB115" s="29"/>
    </row>
    <row r="116" spans="2:54" customFormat="1">
      <c r="C116" s="1"/>
      <c r="D116" s="1"/>
      <c r="U116" s="1"/>
      <c r="V116" s="1"/>
      <c r="X116" s="1"/>
      <c r="AM116" s="29"/>
      <c r="AN116" s="29"/>
      <c r="AO116" s="29"/>
      <c r="AP116" s="29"/>
      <c r="AQ116" s="29"/>
      <c r="AR116" s="29"/>
      <c r="AS116" s="29"/>
      <c r="AT116" s="29"/>
      <c r="AU116" s="109"/>
      <c r="AV116" s="109"/>
      <c r="AW116" s="29"/>
      <c r="AX116" s="109"/>
      <c r="AY116" s="29"/>
      <c r="AZ116" s="29"/>
      <c r="BA116" s="29"/>
      <c r="BB116" s="29"/>
    </row>
    <row r="117" spans="2:54" customFormat="1">
      <c r="C117" s="1"/>
      <c r="D117" s="1"/>
      <c r="U117" s="1"/>
      <c r="V117" s="1"/>
      <c r="X117" s="1"/>
      <c r="AM117" s="29"/>
      <c r="AN117" s="29"/>
      <c r="AO117" s="29"/>
      <c r="AP117" s="29"/>
      <c r="AQ117" s="29"/>
      <c r="AR117" s="29"/>
      <c r="AS117" s="29"/>
      <c r="AT117" s="29"/>
      <c r="AU117" s="109"/>
      <c r="AV117" s="109"/>
      <c r="AW117" s="29"/>
      <c r="AX117" s="109"/>
      <c r="AY117" s="29"/>
      <c r="AZ117" s="29"/>
      <c r="BA117" s="29"/>
      <c r="BB117" s="29"/>
    </row>
    <row r="118" spans="2:54" customFormat="1">
      <c r="C118" s="1" t="s">
        <v>1577</v>
      </c>
      <c r="D118" s="1"/>
      <c r="U118" s="1"/>
      <c r="V118" s="1"/>
      <c r="X118" s="1"/>
      <c r="AM118" s="29"/>
      <c r="AN118" s="29"/>
      <c r="AO118" s="29"/>
      <c r="AP118" s="29"/>
      <c r="AQ118" s="29"/>
      <c r="AR118" s="29"/>
      <c r="AS118" s="29"/>
      <c r="AT118" s="29"/>
      <c r="AU118" s="109"/>
      <c r="AV118" s="109"/>
      <c r="AW118" s="29"/>
      <c r="AX118" s="109"/>
      <c r="AY118" s="29"/>
      <c r="AZ118" s="29"/>
      <c r="BA118" s="29"/>
      <c r="BB118" s="29"/>
    </row>
    <row r="119" spans="2:54" customFormat="1">
      <c r="C119" s="1"/>
      <c r="D119" s="1"/>
      <c r="U119" s="1"/>
      <c r="V119" s="1"/>
      <c r="X119" s="1"/>
      <c r="AM119" s="29"/>
      <c r="AN119" s="29"/>
      <c r="AO119" s="29"/>
      <c r="AP119" s="29"/>
      <c r="AQ119" s="29"/>
      <c r="AR119" s="29"/>
      <c r="AS119" s="29"/>
      <c r="AT119" s="29"/>
      <c r="AU119" s="109"/>
      <c r="AV119" s="109"/>
      <c r="AW119" s="29"/>
      <c r="AX119" s="109"/>
      <c r="AY119" s="29"/>
      <c r="AZ119" s="29"/>
      <c r="BA119" s="29"/>
      <c r="BB119" s="29"/>
    </row>
    <row r="120" spans="2:54" customFormat="1"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U120" s="1"/>
      <c r="V120" s="1"/>
      <c r="X120" s="1"/>
      <c r="AM120" s="29"/>
      <c r="AN120" s="29"/>
      <c r="AO120" s="29"/>
      <c r="AP120" s="29"/>
      <c r="AQ120" s="29"/>
      <c r="AR120" s="29"/>
      <c r="AS120" s="29"/>
      <c r="AT120" s="29"/>
      <c r="AU120" s="109"/>
      <c r="AV120" s="109"/>
      <c r="AW120" s="29"/>
      <c r="AX120" s="109"/>
      <c r="AY120" s="29"/>
      <c r="AZ120" s="29"/>
      <c r="BA120" s="29"/>
      <c r="BB120" s="29"/>
    </row>
    <row r="121" spans="2:54" customFormat="1">
      <c r="B121" s="1" t="s">
        <v>1578</v>
      </c>
      <c r="C121" s="1"/>
      <c r="D121" s="1"/>
      <c r="U121" s="1"/>
      <c r="V121" s="1"/>
      <c r="X121" s="1"/>
      <c r="AM121" s="29"/>
      <c r="AN121" s="29"/>
      <c r="AO121" s="29"/>
      <c r="AP121" s="29"/>
      <c r="AQ121" s="29"/>
      <c r="AR121" s="29"/>
      <c r="AS121" s="29"/>
      <c r="AT121" s="29"/>
      <c r="AU121" s="109"/>
      <c r="AV121" s="109"/>
      <c r="AW121" s="29"/>
      <c r="AX121" s="109"/>
      <c r="AY121" s="29"/>
      <c r="AZ121" s="29"/>
      <c r="BA121" s="29"/>
      <c r="BB121" s="29"/>
    </row>
    <row r="122" spans="2:54" customFormat="1">
      <c r="C122" s="1"/>
      <c r="D122" s="1"/>
      <c r="U122" s="1"/>
      <c r="V122" s="1"/>
      <c r="X122" s="1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</row>
    <row r="123" spans="2:54" customFormat="1">
      <c r="B123" s="1" t="s">
        <v>1579</v>
      </c>
      <c r="C123" s="1">
        <v>1300</v>
      </c>
      <c r="D123" s="1"/>
      <c r="U123" s="1"/>
      <c r="V123" s="1"/>
      <c r="X123" s="1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</row>
    <row r="124" spans="2:54" customFormat="1">
      <c r="B124" s="1" t="s">
        <v>1580</v>
      </c>
      <c r="C124" s="1">
        <v>10000</v>
      </c>
      <c r="D124" s="1">
        <v>65000</v>
      </c>
      <c r="E124" s="1">
        <f>C124/C123</f>
        <v>7.6923076923076925</v>
      </c>
      <c r="F124" s="1">
        <f>D124/C123</f>
        <v>50</v>
      </c>
      <c r="H124" s="1">
        <f>E124*50</f>
        <v>384.61538461538464</v>
      </c>
      <c r="I124" s="1">
        <f>F124*50</f>
        <v>2500</v>
      </c>
      <c r="K124" s="1">
        <f>AVERAGE(H124:I124)</f>
        <v>1442.3076923076924</v>
      </c>
      <c r="U124" s="1"/>
      <c r="V124" s="1"/>
      <c r="X124" s="1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</row>
    <row r="125" spans="2:54" customFormat="1">
      <c r="B125" s="1" t="s">
        <v>1581</v>
      </c>
      <c r="C125" s="1" t="s">
        <v>1582</v>
      </c>
      <c r="D125" s="1">
        <v>10000</v>
      </c>
      <c r="E125" s="1">
        <f>800/C123</f>
        <v>0.61538461538461542</v>
      </c>
      <c r="F125" s="1">
        <f>D125/C123</f>
        <v>7.6923076923076925</v>
      </c>
      <c r="H125" s="1">
        <f>E125*50</f>
        <v>30.76923076923077</v>
      </c>
      <c r="I125" s="1">
        <f>F125*50</f>
        <v>384.61538461538464</v>
      </c>
      <c r="K125" s="1">
        <f>AVERAGE(H125:I125)</f>
        <v>207.69230769230771</v>
      </c>
      <c r="U125" s="1"/>
      <c r="V125" s="1"/>
      <c r="X125" s="1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</row>
    <row r="126" spans="2:54" customFormat="1">
      <c r="C126" s="1"/>
      <c r="D126" s="1"/>
      <c r="U126" s="1"/>
      <c r="V126" s="1"/>
      <c r="X126" s="1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</row>
    <row r="127" spans="2:54" customFormat="1">
      <c r="C127" s="1"/>
      <c r="D127" s="1"/>
      <c r="U127" s="1"/>
      <c r="V127" s="1"/>
      <c r="X127" s="1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</row>
    <row r="128" spans="2:54" customFormat="1">
      <c r="C128" s="1"/>
      <c r="D128" s="1"/>
      <c r="U128" s="1"/>
      <c r="V128" s="1"/>
      <c r="X128" s="1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</row>
    <row r="129" spans="3:54" customFormat="1">
      <c r="C129" s="1"/>
      <c r="D129" s="1"/>
      <c r="U129" s="1"/>
      <c r="V129" s="1"/>
      <c r="X129" s="1"/>
      <c r="AM129" s="29"/>
      <c r="AN129" s="29"/>
      <c r="AO129" s="29"/>
      <c r="AP129" s="29"/>
      <c r="AQ129" s="29"/>
      <c r="AR129" s="29"/>
      <c r="AS129" s="29"/>
      <c r="AT129" s="29"/>
      <c r="AU129" s="118"/>
      <c r="AV129" s="118"/>
      <c r="AW129" s="29"/>
      <c r="AX129" s="118"/>
      <c r="AY129" s="29"/>
      <c r="AZ129" s="29"/>
      <c r="BA129" s="29"/>
      <c r="BB129" s="29"/>
    </row>
    <row r="130" spans="3:54" customFormat="1">
      <c r="C130" s="1"/>
      <c r="D130" s="1"/>
      <c r="U130" s="1"/>
      <c r="V130" s="1"/>
      <c r="X130" s="1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</row>
    <row r="131" spans="3:54" customFormat="1">
      <c r="C131" s="1"/>
      <c r="D131" s="1"/>
      <c r="U131" s="1"/>
      <c r="V131" s="1"/>
      <c r="X131" s="1"/>
      <c r="AM131" s="29"/>
      <c r="AN131" s="29"/>
      <c r="AO131" s="29"/>
      <c r="AP131" s="29"/>
      <c r="AQ131" s="29"/>
      <c r="AR131" s="29"/>
      <c r="AS131" s="29"/>
      <c r="AT131" s="29"/>
      <c r="AU131" s="118"/>
      <c r="AV131" s="118"/>
      <c r="AW131" s="29"/>
      <c r="AX131" s="118"/>
      <c r="AY131" s="29"/>
      <c r="AZ131" s="29"/>
      <c r="BA131" s="29"/>
      <c r="BB131" s="29"/>
    </row>
    <row r="132" spans="3:54" customFormat="1">
      <c r="C132" s="1"/>
      <c r="D132" s="1"/>
      <c r="U132" s="1"/>
      <c r="V132" s="1"/>
      <c r="X132" s="1"/>
      <c r="AM132" s="29"/>
      <c r="AN132" s="29"/>
      <c r="AO132" s="29"/>
      <c r="AP132" s="29"/>
      <c r="AQ132" s="29"/>
      <c r="AR132" s="29"/>
      <c r="AS132" s="29"/>
      <c r="AT132" s="29"/>
      <c r="AU132" s="118"/>
      <c r="AV132" s="118"/>
      <c r="AW132" s="29"/>
      <c r="AX132" s="118"/>
      <c r="AY132" s="29"/>
      <c r="AZ132" s="29"/>
      <c r="BA132" s="29"/>
      <c r="BB132" s="29"/>
    </row>
    <row r="133" spans="3:54" customFormat="1">
      <c r="C133" s="1"/>
      <c r="D133" s="1"/>
      <c r="U133" s="1"/>
      <c r="V133" s="1"/>
      <c r="X133" s="1"/>
      <c r="AM133" s="29"/>
      <c r="AN133" s="29"/>
      <c r="AO133" s="29"/>
      <c r="AP133" s="29"/>
      <c r="AQ133" s="29"/>
      <c r="AR133" s="29"/>
      <c r="AS133" s="29"/>
      <c r="AT133" s="29"/>
      <c r="AU133" s="118"/>
      <c r="AV133" s="118"/>
      <c r="AW133" s="29"/>
      <c r="AX133" s="118"/>
      <c r="AY133" s="29"/>
      <c r="AZ133" s="29"/>
      <c r="BA133" s="29"/>
      <c r="BB133" s="29"/>
    </row>
    <row r="134" spans="3:54" customFormat="1">
      <c r="C134" s="1"/>
      <c r="D134" s="1"/>
      <c r="U134" s="1"/>
      <c r="V134" s="1"/>
      <c r="X134" s="1"/>
      <c r="AM134" s="29"/>
      <c r="AN134" s="29"/>
      <c r="AO134" s="29"/>
      <c r="AP134" s="29"/>
      <c r="AQ134" s="29"/>
      <c r="AR134" s="29"/>
      <c r="AS134" s="29"/>
      <c r="AT134" s="29"/>
      <c r="AU134" s="118"/>
      <c r="AV134" s="118"/>
      <c r="AW134" s="29"/>
      <c r="AX134" s="118"/>
      <c r="AY134" s="29"/>
      <c r="AZ134" s="29"/>
      <c r="BA134" s="29"/>
      <c r="BB134" s="29"/>
    </row>
    <row r="135" spans="3:54" customFormat="1">
      <c r="C135" s="1"/>
      <c r="D135" s="1"/>
      <c r="U135" s="1"/>
      <c r="V135" s="1"/>
      <c r="X135" s="1"/>
      <c r="AM135" s="29"/>
      <c r="AN135" s="29"/>
      <c r="AO135" s="29"/>
      <c r="AP135" s="29"/>
      <c r="AQ135" s="29"/>
      <c r="AR135" s="29"/>
      <c r="AS135" s="29"/>
      <c r="AT135" s="29"/>
      <c r="AU135" s="118"/>
      <c r="AV135" s="118"/>
      <c r="AW135" s="29"/>
      <c r="AX135" s="118"/>
      <c r="AY135" s="29"/>
      <c r="AZ135" s="29"/>
      <c r="BA135" s="29"/>
      <c r="BB135" s="29"/>
    </row>
    <row r="136" spans="3:54" customFormat="1">
      <c r="C136" s="1"/>
      <c r="D136" s="1"/>
      <c r="U136" s="1"/>
      <c r="V136" s="1"/>
      <c r="X136" s="1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</row>
    <row r="137" spans="3:54" customFormat="1">
      <c r="C137" s="1"/>
      <c r="D137" s="1"/>
      <c r="U137" s="1"/>
      <c r="V137" s="1"/>
      <c r="X137" s="1"/>
      <c r="AM137" s="29"/>
      <c r="AN137" s="118"/>
      <c r="AO137" s="118"/>
      <c r="AP137" s="29"/>
      <c r="AQ137" s="118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</row>
    <row r="138" spans="3:54" customFormat="1">
      <c r="C138" s="1"/>
      <c r="D138" s="1"/>
      <c r="U138" s="1"/>
      <c r="V138" s="1"/>
      <c r="X138" s="1"/>
      <c r="AM138" s="29"/>
      <c r="AN138" s="118"/>
      <c r="AO138" s="118"/>
      <c r="AP138" s="29"/>
      <c r="AQ138" s="118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</row>
    <row r="139" spans="3:54" customFormat="1">
      <c r="C139" s="1"/>
      <c r="D139" s="1"/>
      <c r="U139" s="1"/>
      <c r="V139" s="1"/>
      <c r="X139" s="1"/>
      <c r="AM139" s="29"/>
      <c r="AN139" s="118"/>
      <c r="AO139" s="118"/>
      <c r="AP139" s="29"/>
      <c r="AQ139" s="118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</row>
    <row r="140" spans="3:54" customFormat="1">
      <c r="C140" s="1"/>
      <c r="D140" s="1"/>
      <c r="U140" s="1"/>
      <c r="V140" s="1"/>
      <c r="X140" s="1"/>
      <c r="AM140" s="29"/>
      <c r="AN140" s="118"/>
      <c r="AO140" s="118"/>
      <c r="AP140" s="29"/>
      <c r="AQ140" s="118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</row>
    <row r="141" spans="3:54" customFormat="1">
      <c r="C141" s="1"/>
      <c r="D141" s="1"/>
      <c r="U141" s="1"/>
      <c r="V141" s="1"/>
      <c r="X141" s="1"/>
      <c r="AM141" s="29"/>
      <c r="AN141" s="118"/>
      <c r="AO141" s="118"/>
      <c r="AP141" s="29"/>
      <c r="AQ141" s="118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</row>
    <row r="142" spans="3:54" customFormat="1">
      <c r="C142" s="1"/>
      <c r="D142" s="1"/>
      <c r="U142" s="1"/>
      <c r="V142" s="1"/>
      <c r="X142" s="1"/>
      <c r="AM142" s="29"/>
      <c r="AN142" s="109"/>
      <c r="AO142" s="109"/>
      <c r="AP142" s="29"/>
      <c r="AQ142" s="10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</row>
    <row r="143" spans="3:54" customFormat="1">
      <c r="C143" s="1"/>
      <c r="D143" s="1"/>
      <c r="U143" s="1"/>
      <c r="V143" s="1"/>
      <c r="X143" s="1"/>
      <c r="AM143" s="29"/>
      <c r="AN143" s="109"/>
      <c r="AO143" s="109"/>
      <c r="AP143" s="29"/>
      <c r="AQ143" s="10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</row>
    <row r="144" spans="3:54" customFormat="1">
      <c r="C144" s="1"/>
      <c r="D144" s="1"/>
      <c r="U144" s="1"/>
      <c r="V144" s="1"/>
      <c r="X144" s="1"/>
      <c r="AM144" s="29"/>
      <c r="AN144" s="109"/>
      <c r="AO144" s="109"/>
      <c r="AP144" s="29"/>
      <c r="AQ144" s="10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</row>
    <row r="145" spans="3:54" customFormat="1">
      <c r="C145" s="1"/>
      <c r="D145" s="1"/>
      <c r="U145" s="1"/>
      <c r="V145" s="1"/>
      <c r="X145" s="1"/>
      <c r="AM145" s="29"/>
      <c r="AN145" s="109"/>
      <c r="AO145" s="109"/>
      <c r="AP145" s="29"/>
      <c r="AQ145" s="10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</row>
    <row r="146" spans="3:54" customFormat="1">
      <c r="C146" s="1"/>
      <c r="D146" s="1"/>
      <c r="U146" s="1"/>
      <c r="V146" s="1"/>
      <c r="X146" s="1"/>
      <c r="AM146" s="29"/>
      <c r="AN146" s="109"/>
      <c r="AO146" s="109"/>
      <c r="AP146" s="29"/>
      <c r="AQ146" s="10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</row>
    <row r="147" spans="3:54" customFormat="1">
      <c r="C147" s="1"/>
      <c r="D147" s="1"/>
      <c r="U147" s="1"/>
      <c r="V147" s="1"/>
      <c r="X147" s="1"/>
      <c r="AM147" s="29"/>
      <c r="AN147" s="109"/>
      <c r="AO147" s="109"/>
      <c r="AP147" s="29"/>
      <c r="AQ147" s="10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</row>
    <row r="148" spans="3:54" customFormat="1">
      <c r="C148" s="1"/>
      <c r="D148" s="1"/>
      <c r="U148" s="1"/>
      <c r="V148" s="1"/>
      <c r="X148" s="1"/>
      <c r="AM148" s="29"/>
      <c r="AN148" s="109"/>
      <c r="AO148" s="109"/>
      <c r="AP148" s="29"/>
      <c r="AQ148" s="10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</row>
    <row r="149" spans="3:54" customFormat="1">
      <c r="C149" s="1"/>
      <c r="D149" s="1"/>
      <c r="U149" s="1"/>
      <c r="V149" s="1"/>
      <c r="X149" s="1"/>
      <c r="AM149" s="29"/>
      <c r="AN149" s="109"/>
      <c r="AO149" s="109"/>
      <c r="AP149" s="29"/>
      <c r="AQ149" s="10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</row>
    <row r="150" spans="3:54" customFormat="1">
      <c r="C150" s="1"/>
      <c r="D150" s="1"/>
      <c r="U150" s="1"/>
      <c r="V150" s="1"/>
      <c r="X150" s="1"/>
      <c r="AM150" s="29"/>
      <c r="AN150" s="109"/>
      <c r="AO150" s="109"/>
      <c r="AP150" s="29"/>
      <c r="AQ150" s="10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</row>
    <row r="151" spans="3:54" customFormat="1">
      <c r="C151" s="1"/>
      <c r="D151" s="1"/>
      <c r="U151" s="1"/>
      <c r="V151" s="1"/>
      <c r="X151" s="1"/>
      <c r="AM151" s="29"/>
      <c r="AN151" s="109"/>
      <c r="AO151" s="109"/>
      <c r="AP151" s="29"/>
      <c r="AQ151" s="10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</row>
    <row r="152" spans="3:54" customFormat="1">
      <c r="C152" s="1"/>
      <c r="D152" s="1"/>
      <c r="U152" s="1"/>
      <c r="V152" s="1"/>
      <c r="X152" s="1"/>
      <c r="AM152" s="29"/>
      <c r="AN152" s="109"/>
      <c r="AO152" s="109"/>
      <c r="AP152" s="29"/>
      <c r="AQ152" s="10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</row>
    <row r="153" spans="3:54" customFormat="1">
      <c r="C153" s="1"/>
      <c r="D153" s="1"/>
      <c r="U153" s="1"/>
      <c r="V153" s="1"/>
      <c r="X153" s="1"/>
      <c r="AM153" s="29"/>
      <c r="AN153" s="109"/>
      <c r="AO153" s="109"/>
      <c r="AP153" s="29"/>
      <c r="AQ153" s="10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</row>
    <row r="154" spans="3:54" customFormat="1">
      <c r="C154" s="1"/>
      <c r="D154" s="1"/>
      <c r="U154" s="1"/>
      <c r="V154" s="1"/>
      <c r="X154" s="1"/>
      <c r="AM154" s="29"/>
      <c r="AN154" s="109"/>
      <c r="AO154" s="109"/>
      <c r="AP154" s="29"/>
      <c r="AQ154" s="10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</row>
    <row r="155" spans="3:54" customFormat="1">
      <c r="C155" s="1"/>
      <c r="D155" s="1"/>
      <c r="U155" s="1"/>
      <c r="V155" s="1"/>
      <c r="X155" s="1"/>
      <c r="AM155" s="29"/>
      <c r="AN155" s="109"/>
      <c r="AO155" s="109"/>
      <c r="AP155" s="29"/>
      <c r="AQ155" s="10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</row>
    <row r="156" spans="3:54" customFormat="1">
      <c r="C156" s="1"/>
      <c r="D156" s="1"/>
      <c r="U156" s="1"/>
      <c r="V156" s="1"/>
      <c r="X156" s="1"/>
      <c r="AM156" s="29"/>
      <c r="AN156" s="109"/>
      <c r="AO156" s="109"/>
      <c r="AP156" s="29"/>
      <c r="AQ156" s="10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</row>
    <row r="157" spans="3:54" customFormat="1">
      <c r="C157" s="1"/>
      <c r="D157" s="1"/>
      <c r="U157" s="1"/>
      <c r="V157" s="1"/>
      <c r="X157" s="1"/>
      <c r="AM157" s="29"/>
      <c r="AN157" s="109"/>
      <c r="AO157" s="109"/>
      <c r="AP157" s="29"/>
      <c r="AQ157" s="10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</row>
    <row r="158" spans="3:54" customFormat="1">
      <c r="C158" s="1"/>
      <c r="D158" s="1"/>
      <c r="U158" s="1"/>
      <c r="V158" s="1"/>
      <c r="X158" s="1"/>
      <c r="AM158" s="29"/>
      <c r="AN158" s="109"/>
      <c r="AO158" s="109"/>
      <c r="AP158" s="29"/>
      <c r="AQ158" s="10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</row>
    <row r="159" spans="3:54" customFormat="1">
      <c r="C159" s="1"/>
      <c r="D159" s="1"/>
      <c r="U159" s="1"/>
      <c r="V159" s="1"/>
      <c r="X159" s="1"/>
      <c r="AM159" s="29"/>
      <c r="AN159" s="109"/>
      <c r="AO159" s="109"/>
      <c r="AP159" s="29"/>
      <c r="AQ159" s="10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</row>
    <row r="160" spans="3:54" customFormat="1">
      <c r="C160" s="1"/>
      <c r="D160" s="1"/>
      <c r="U160" s="1"/>
      <c r="V160" s="1"/>
      <c r="X160" s="1"/>
      <c r="AM160" s="29"/>
      <c r="AN160" s="109"/>
      <c r="AO160" s="109"/>
      <c r="AP160" s="29"/>
      <c r="AQ160" s="10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</row>
    <row r="161" spans="3:54" customFormat="1">
      <c r="C161" s="1"/>
      <c r="D161" s="1"/>
      <c r="U161" s="1"/>
      <c r="V161" s="1"/>
      <c r="X161" s="1"/>
      <c r="AM161" s="29"/>
      <c r="AN161" s="109"/>
      <c r="AO161" s="109"/>
      <c r="AP161" s="29"/>
      <c r="AQ161" s="10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</row>
    <row r="162" spans="3:54" customFormat="1">
      <c r="C162" s="1"/>
      <c r="D162" s="1"/>
      <c r="U162" s="1"/>
      <c r="V162" s="1"/>
      <c r="X162" s="1"/>
      <c r="AM162" s="29"/>
      <c r="AN162" s="109"/>
      <c r="AO162" s="109"/>
      <c r="AP162" s="29"/>
      <c r="AQ162" s="10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</row>
    <row r="163" spans="3:54" customFormat="1">
      <c r="C163" s="1"/>
      <c r="D163" s="1"/>
      <c r="U163" s="1"/>
      <c r="V163" s="1"/>
      <c r="X163" s="1"/>
      <c r="AM163" s="29"/>
      <c r="AN163" s="109"/>
      <c r="AO163" s="109"/>
      <c r="AP163" s="29"/>
      <c r="AQ163" s="10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</row>
    <row r="164" spans="3:54" customFormat="1">
      <c r="C164" s="1"/>
      <c r="D164" s="1"/>
      <c r="U164" s="1"/>
      <c r="V164" s="1"/>
      <c r="X164" s="1"/>
      <c r="AM164" s="29"/>
      <c r="AN164" s="109"/>
      <c r="AO164" s="109"/>
      <c r="AP164" s="29"/>
      <c r="AQ164" s="10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</row>
    <row r="165" spans="3:54" customFormat="1">
      <c r="C165" s="1"/>
      <c r="D165" s="1"/>
      <c r="U165" s="1"/>
      <c r="V165" s="1"/>
      <c r="X165" s="1"/>
      <c r="AM165" s="29"/>
      <c r="AN165" s="109"/>
      <c r="AO165" s="109"/>
      <c r="AP165" s="29"/>
      <c r="AQ165" s="10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</row>
    <row r="166" spans="3:54" customFormat="1">
      <c r="C166" s="1"/>
      <c r="D166" s="1"/>
      <c r="U166" s="1"/>
      <c r="V166" s="1"/>
      <c r="X166" s="1"/>
      <c r="AM166" s="29"/>
      <c r="AN166" s="109"/>
      <c r="AO166" s="109"/>
      <c r="AP166" s="29"/>
      <c r="AQ166" s="10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</row>
    <row r="167" spans="3:54" customFormat="1">
      <c r="C167" s="1"/>
      <c r="D167" s="1"/>
      <c r="U167" s="1"/>
      <c r="V167" s="1"/>
      <c r="X167" s="1"/>
      <c r="AM167" s="29"/>
      <c r="AN167" s="109"/>
      <c r="AO167" s="109"/>
      <c r="AP167" s="29"/>
      <c r="AQ167" s="10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</row>
    <row r="168" spans="3:54" customFormat="1">
      <c r="C168" s="1"/>
      <c r="D168" s="1"/>
      <c r="U168" s="1"/>
      <c r="V168" s="1"/>
      <c r="X168" s="1"/>
      <c r="AM168" s="29"/>
      <c r="AN168" s="109"/>
      <c r="AO168" s="109"/>
      <c r="AP168" s="29"/>
      <c r="AQ168" s="10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</row>
    <row r="169" spans="3:54" customFormat="1">
      <c r="C169" s="1"/>
      <c r="D169" s="1"/>
      <c r="U169" s="1"/>
      <c r="V169" s="1"/>
      <c r="X169" s="1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</row>
    <row r="170" spans="3:54" customFormat="1">
      <c r="C170" s="1"/>
      <c r="D170" s="1"/>
      <c r="U170" s="1"/>
      <c r="V170" s="1"/>
      <c r="X170" s="1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</row>
    <row r="171" spans="3:54" customFormat="1">
      <c r="C171" s="1"/>
      <c r="D171" s="1"/>
      <c r="U171" s="1"/>
      <c r="V171" s="1"/>
      <c r="X171" s="1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</row>
    <row r="172" spans="3:54" customFormat="1">
      <c r="C172" s="1"/>
      <c r="D172" s="1"/>
      <c r="U172" s="1"/>
      <c r="V172" s="1"/>
      <c r="X172" s="1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</row>
    <row r="173" spans="3:54" customFormat="1">
      <c r="C173" s="1"/>
      <c r="D173" s="1"/>
      <c r="U173" s="1"/>
      <c r="V173" s="1"/>
      <c r="X173" s="1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</row>
    <row r="174" spans="3:54" customFormat="1">
      <c r="C174" s="1"/>
      <c r="D174" s="1"/>
      <c r="U174" s="1"/>
      <c r="V174" s="1"/>
      <c r="X174" s="1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</row>
    <row r="175" spans="3:54" customFormat="1">
      <c r="C175" s="1"/>
      <c r="D175" s="1"/>
      <c r="U175" s="1"/>
      <c r="V175" s="1"/>
      <c r="X175" s="1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</row>
    <row r="176" spans="3:54" customFormat="1">
      <c r="C176" s="1"/>
      <c r="D176" s="1"/>
      <c r="U176" s="1"/>
      <c r="V176" s="1"/>
      <c r="X176" s="1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</row>
    <row r="177" spans="3:54" customFormat="1">
      <c r="C177" s="1"/>
      <c r="D177" s="1"/>
      <c r="U177" s="1"/>
      <c r="V177" s="1"/>
      <c r="X177" s="1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</row>
    <row r="178" spans="3:54" customFormat="1">
      <c r="C178" s="1"/>
      <c r="D178" s="1"/>
      <c r="U178" s="1"/>
      <c r="V178" s="1"/>
      <c r="X178" s="1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</row>
    <row r="179" spans="3:54" customFormat="1">
      <c r="C179" s="1"/>
      <c r="D179" s="1"/>
      <c r="U179" s="1"/>
      <c r="V179" s="1"/>
      <c r="X179" s="1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</row>
    <row r="180" spans="3:54" customFormat="1">
      <c r="C180" s="1"/>
      <c r="D180" s="1"/>
      <c r="U180" s="1"/>
      <c r="V180" s="1"/>
      <c r="X180" s="1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</row>
    <row r="181" spans="3:54" customFormat="1">
      <c r="C181" s="1"/>
      <c r="D181" s="1"/>
      <c r="U181" s="1"/>
      <c r="V181" s="1"/>
      <c r="X181" s="1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</row>
    <row r="182" spans="3:54" customFormat="1">
      <c r="C182" s="1"/>
      <c r="D182" s="1"/>
      <c r="U182" s="1"/>
      <c r="V182" s="1"/>
      <c r="X182" s="1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</row>
    <row r="183" spans="3:54" customFormat="1">
      <c r="C183" s="1"/>
      <c r="D183" s="1"/>
      <c r="U183" s="1"/>
      <c r="V183" s="1"/>
      <c r="X183" s="1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</row>
    <row r="184" spans="3:54" customFormat="1">
      <c r="C184" s="1"/>
      <c r="D184" s="1"/>
      <c r="U184" s="1"/>
      <c r="V184" s="1"/>
      <c r="X184" s="1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</row>
    <row r="185" spans="3:54" customFormat="1">
      <c r="C185" s="1"/>
      <c r="D185" s="1"/>
      <c r="U185" s="1"/>
      <c r="V185" s="1"/>
      <c r="X185" s="1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</row>
    <row r="186" spans="3:54" customFormat="1">
      <c r="C186" s="1"/>
      <c r="D186" s="1"/>
      <c r="U186" s="1"/>
      <c r="V186" s="1"/>
      <c r="X186" s="1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</row>
    <row r="187" spans="3:54" customFormat="1">
      <c r="C187" s="1"/>
      <c r="D187" s="1"/>
      <c r="U187" s="1"/>
      <c r="V187" s="1"/>
      <c r="X187" s="1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</row>
    <row r="188" spans="3:54" customFormat="1">
      <c r="C188" s="1"/>
      <c r="D188" s="1"/>
      <c r="U188" s="1"/>
      <c r="V188" s="1"/>
      <c r="X188" s="1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</row>
    <row r="189" spans="3:54" customFormat="1">
      <c r="C189" s="1"/>
      <c r="D189" s="1"/>
      <c r="U189" s="1"/>
      <c r="V189" s="1"/>
      <c r="X189" s="1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</row>
    <row r="190" spans="3:54" customFormat="1">
      <c r="C190" s="1"/>
      <c r="D190" s="1"/>
      <c r="U190" s="1"/>
      <c r="V190" s="1"/>
      <c r="X190" s="1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</row>
    <row r="191" spans="3:54" customFormat="1">
      <c r="C191" s="1"/>
      <c r="D191" s="1"/>
      <c r="U191" s="1"/>
      <c r="V191" s="1"/>
      <c r="X191" s="1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</row>
    <row r="192" spans="3:54" customFormat="1">
      <c r="C192" s="1"/>
      <c r="D192" s="1"/>
      <c r="U192" s="1"/>
      <c r="V192" s="1"/>
      <c r="X192" s="1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</row>
    <row r="193" spans="3:54" customFormat="1">
      <c r="C193" s="1"/>
      <c r="D193" s="1"/>
      <c r="U193" s="1"/>
      <c r="V193" s="1"/>
      <c r="X193" s="1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</row>
    <row r="194" spans="3:54" customFormat="1">
      <c r="C194" s="1"/>
      <c r="D194" s="1"/>
      <c r="U194" s="1"/>
      <c r="V194" s="1"/>
      <c r="X194" s="1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</row>
    <row r="195" spans="3:54" customFormat="1">
      <c r="C195" s="1"/>
      <c r="D195" s="1"/>
      <c r="U195" s="1"/>
      <c r="V195" s="1"/>
      <c r="X195" s="1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</row>
    <row r="196" spans="3:54" customFormat="1">
      <c r="C196" s="1"/>
      <c r="D196" s="1"/>
      <c r="U196" s="1"/>
      <c r="V196" s="1"/>
      <c r="X196" s="1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</row>
    <row r="197" spans="3:54" customFormat="1">
      <c r="C197" s="1"/>
      <c r="D197" s="1"/>
      <c r="U197" s="1"/>
      <c r="V197" s="1"/>
      <c r="X197" s="1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</row>
    <row r="198" spans="3:54" customFormat="1">
      <c r="C198" s="1"/>
      <c r="D198" s="1"/>
      <c r="U198" s="1"/>
      <c r="V198" s="1"/>
      <c r="X198" s="1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</row>
    <row r="199" spans="3:54" customFormat="1">
      <c r="C199" s="1"/>
      <c r="D199" s="1"/>
      <c r="U199" s="1"/>
      <c r="V199" s="1"/>
      <c r="X199" s="1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</row>
    <row r="200" spans="3:54" customFormat="1">
      <c r="C200" s="1"/>
      <c r="D200" s="1"/>
      <c r="U200" s="1"/>
      <c r="V200" s="1"/>
      <c r="X200" s="1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</row>
    <row r="201" spans="3:54" customFormat="1">
      <c r="C201" s="1"/>
      <c r="D201" s="1"/>
      <c r="U201" s="1"/>
      <c r="V201" s="1"/>
      <c r="X201" s="1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</row>
    <row r="202" spans="3:54" customFormat="1">
      <c r="C202" s="1"/>
      <c r="D202" s="1"/>
      <c r="U202" s="1"/>
      <c r="V202" s="1"/>
      <c r="X202" s="1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</row>
    <row r="203" spans="3:54" customFormat="1">
      <c r="C203" s="1"/>
      <c r="D203" s="1"/>
      <c r="U203" s="1"/>
      <c r="V203" s="1"/>
      <c r="X203" s="1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</row>
    <row r="204" spans="3:54" customFormat="1">
      <c r="C204" s="1"/>
      <c r="D204" s="1"/>
      <c r="U204" s="1"/>
      <c r="V204" s="1"/>
      <c r="X204" s="1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</row>
    <row r="205" spans="3:54" customFormat="1">
      <c r="C205" s="1"/>
      <c r="D205" s="1"/>
      <c r="U205" s="1"/>
      <c r="V205" s="1"/>
      <c r="X205" s="1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</row>
    <row r="206" spans="3:54" customFormat="1">
      <c r="C206" s="1"/>
      <c r="D206" s="1"/>
      <c r="U206" s="1"/>
      <c r="V206" s="1"/>
      <c r="X206" s="1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</row>
    <row r="207" spans="3:54" customFormat="1">
      <c r="C207" s="1"/>
      <c r="D207" s="1"/>
      <c r="U207" s="1"/>
      <c r="V207" s="1"/>
      <c r="X207" s="1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</row>
    <row r="208" spans="3:54" customFormat="1">
      <c r="C208" s="1"/>
      <c r="D208" s="1"/>
      <c r="U208" s="1"/>
      <c r="V208" s="1"/>
      <c r="X208" s="1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</row>
    <row r="209" spans="3:54" customFormat="1">
      <c r="C209" s="1"/>
      <c r="D209" s="1"/>
      <c r="U209" s="1"/>
      <c r="V209" s="1"/>
      <c r="X209" s="1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</row>
    <row r="210" spans="3:54" customFormat="1">
      <c r="C210" s="1"/>
      <c r="D210" s="1"/>
      <c r="U210" s="1"/>
      <c r="V210" s="1"/>
      <c r="X210" s="1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</row>
    <row r="211" spans="3:54" customFormat="1">
      <c r="C211" s="1"/>
      <c r="D211" s="1"/>
      <c r="U211" s="1"/>
      <c r="V211" s="1"/>
      <c r="X211" s="1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</row>
    <row r="212" spans="3:54" customFormat="1">
      <c r="C212" s="1"/>
      <c r="D212" s="1"/>
      <c r="U212" s="1"/>
      <c r="V212" s="1"/>
      <c r="X212" s="1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</row>
    <row r="213" spans="3:54" customFormat="1">
      <c r="C213" s="1"/>
      <c r="D213" s="1"/>
      <c r="U213" s="1"/>
      <c r="V213" s="1"/>
      <c r="X213" s="1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</row>
    <row r="214" spans="3:54" customFormat="1">
      <c r="C214" s="1"/>
      <c r="D214" s="1"/>
      <c r="U214" s="1"/>
      <c r="V214" s="1"/>
      <c r="X214" s="1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</row>
    <row r="215" spans="3:54" customFormat="1">
      <c r="C215" s="1"/>
      <c r="D215" s="1"/>
      <c r="U215" s="1"/>
      <c r="V215" s="1"/>
      <c r="X215" s="1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</row>
    <row r="216" spans="3:54" customFormat="1">
      <c r="C216" s="1"/>
      <c r="D216" s="1"/>
      <c r="U216" s="1"/>
      <c r="V216" s="1"/>
      <c r="X216" s="1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</row>
    <row r="217" spans="3:54" customFormat="1">
      <c r="C217" s="1"/>
      <c r="D217" s="1"/>
      <c r="U217" s="1"/>
      <c r="V217" s="1"/>
      <c r="X217" s="1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</row>
    <row r="218" spans="3:54" customFormat="1">
      <c r="C218" s="1"/>
      <c r="D218" s="1"/>
      <c r="U218" s="1"/>
      <c r="V218" s="1"/>
      <c r="X218" s="1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</row>
    <row r="219" spans="3:54" customFormat="1">
      <c r="C219" s="1"/>
      <c r="D219" s="1"/>
      <c r="U219" s="1"/>
      <c r="V219" s="1"/>
      <c r="X219" s="1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</row>
    <row r="220" spans="3:54" customFormat="1">
      <c r="C220" s="1"/>
      <c r="D220" s="1"/>
      <c r="U220" s="1"/>
      <c r="V220" s="1"/>
      <c r="X220" s="1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</row>
    <row r="221" spans="3:54" customFormat="1">
      <c r="C221" s="1"/>
      <c r="D221" s="1"/>
      <c r="U221" s="1"/>
      <c r="V221" s="1"/>
      <c r="X221" s="1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</row>
    <row r="222" spans="3:54" customFormat="1">
      <c r="C222" s="1"/>
      <c r="D222" s="1"/>
      <c r="U222" s="1"/>
      <c r="V222" s="1"/>
      <c r="X222" s="1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</row>
    <row r="223" spans="3:54" customFormat="1">
      <c r="C223" s="1"/>
      <c r="D223" s="1"/>
      <c r="U223" s="1"/>
      <c r="V223" s="1"/>
      <c r="X223" s="1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</row>
    <row r="224" spans="3:54" customFormat="1">
      <c r="C224" s="1"/>
      <c r="D224" s="1"/>
      <c r="U224" s="1"/>
      <c r="V224" s="1"/>
      <c r="X224" s="1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</row>
    <row r="225" spans="3:54" customFormat="1">
      <c r="C225" s="1"/>
      <c r="D225" s="1"/>
      <c r="U225" s="1"/>
      <c r="V225" s="1"/>
      <c r="X225" s="1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</row>
    <row r="226" spans="3:54" customFormat="1">
      <c r="C226" s="1"/>
      <c r="D226" s="1"/>
      <c r="U226" s="1"/>
      <c r="V226" s="1"/>
      <c r="X226" s="1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</row>
    <row r="227" spans="3:54" customFormat="1">
      <c r="C227" s="1"/>
      <c r="D227" s="1"/>
      <c r="U227" s="1"/>
      <c r="V227" s="1"/>
      <c r="X227" s="1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</row>
    <row r="228" spans="3:54" customFormat="1">
      <c r="C228" s="1"/>
      <c r="D228" s="1"/>
      <c r="U228" s="1"/>
      <c r="V228" s="1"/>
      <c r="X228" s="1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</row>
    <row r="229" spans="3:54" customFormat="1">
      <c r="C229" s="1"/>
      <c r="D229" s="1"/>
      <c r="U229" s="1"/>
      <c r="V229" s="1"/>
      <c r="X229" s="1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</row>
    <row r="230" spans="3:54" customFormat="1">
      <c r="C230" s="1"/>
      <c r="D230" s="1"/>
      <c r="U230" s="1"/>
      <c r="V230" s="1"/>
      <c r="X230" s="1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</row>
    <row r="231" spans="3:54" customFormat="1">
      <c r="C231" s="1"/>
      <c r="D231" s="1"/>
      <c r="U231" s="1"/>
      <c r="V231" s="1"/>
      <c r="X231" s="1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</row>
    <row r="232" spans="3:54" customFormat="1">
      <c r="C232" s="1"/>
      <c r="D232" s="1"/>
      <c r="U232" s="1"/>
      <c r="V232" s="1"/>
      <c r="X232" s="1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</row>
    <row r="233" spans="3:54" customFormat="1">
      <c r="C233" s="1"/>
      <c r="D233" s="1"/>
      <c r="U233" s="1"/>
      <c r="V233" s="1"/>
      <c r="X233" s="1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</row>
    <row r="234" spans="3:54" customFormat="1">
      <c r="C234" s="1"/>
      <c r="D234" s="1"/>
      <c r="U234" s="1"/>
      <c r="V234" s="1"/>
      <c r="X234" s="1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</row>
    <row r="235" spans="3:54" customFormat="1">
      <c r="C235" s="1"/>
      <c r="D235" s="1"/>
      <c r="U235" s="1"/>
      <c r="V235" s="1"/>
      <c r="X235" s="1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</row>
    <row r="236" spans="3:54" customFormat="1">
      <c r="C236" s="1"/>
      <c r="D236" s="1"/>
      <c r="U236" s="1"/>
      <c r="V236" s="1"/>
      <c r="X236" s="1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</row>
    <row r="237" spans="3:54" customFormat="1">
      <c r="C237" s="1"/>
      <c r="D237" s="1"/>
      <c r="U237" s="1"/>
      <c r="V237" s="1"/>
      <c r="X237" s="1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</row>
    <row r="238" spans="3:54" customFormat="1">
      <c r="C238" s="1"/>
      <c r="D238" s="1"/>
      <c r="U238" s="1"/>
      <c r="V238" s="1"/>
      <c r="X238" s="1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</row>
    <row r="239" spans="3:54" customFormat="1">
      <c r="C239" s="1"/>
      <c r="D239" s="1"/>
      <c r="U239" s="1"/>
      <c r="V239" s="1"/>
      <c r="X239" s="1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</row>
    <row r="240" spans="3:54" customFormat="1">
      <c r="C240" s="1"/>
      <c r="D240" s="1"/>
      <c r="U240" s="1"/>
      <c r="V240" s="1"/>
      <c r="X240" s="1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</row>
    <row r="241" spans="3:54" customFormat="1">
      <c r="C241" s="1"/>
      <c r="D241" s="1"/>
      <c r="U241" s="1"/>
      <c r="V241" s="1"/>
      <c r="X241" s="1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</row>
    <row r="242" spans="3:54" customFormat="1">
      <c r="C242" s="1"/>
      <c r="D242" s="1"/>
      <c r="U242" s="1"/>
      <c r="V242" s="1"/>
      <c r="X242" s="1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</row>
    <row r="243" spans="3:54" customFormat="1">
      <c r="C243" s="1"/>
      <c r="D243" s="1"/>
      <c r="U243" s="1"/>
      <c r="V243" s="1"/>
      <c r="X243" s="1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</row>
    <row r="244" spans="3:54" customFormat="1">
      <c r="C244" s="1"/>
      <c r="D244" s="1"/>
      <c r="U244" s="1"/>
      <c r="V244" s="1"/>
      <c r="X244" s="1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</row>
    <row r="245" spans="3:54" customFormat="1">
      <c r="C245" s="1"/>
      <c r="D245" s="1"/>
      <c r="U245" s="1"/>
      <c r="V245" s="1"/>
      <c r="X245" s="1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</row>
    <row r="246" spans="3:54" customFormat="1">
      <c r="C246" s="1"/>
      <c r="D246" s="1"/>
      <c r="U246" s="1"/>
      <c r="V246" s="1"/>
      <c r="X246" s="1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</row>
    <row r="247" spans="3:54" customFormat="1">
      <c r="C247" s="1"/>
      <c r="D247" s="1"/>
      <c r="U247" s="1"/>
      <c r="V247" s="1"/>
      <c r="X247" s="1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</row>
    <row r="248" spans="3:54" customFormat="1">
      <c r="C248" s="1"/>
      <c r="D248" s="1"/>
      <c r="U248" s="1"/>
      <c r="V248" s="1"/>
      <c r="X248" s="1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</row>
    <row r="249" spans="3:54" customFormat="1">
      <c r="C249" s="1"/>
      <c r="D249" s="1"/>
      <c r="U249" s="1"/>
      <c r="V249" s="1"/>
      <c r="X249" s="1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</row>
    <row r="250" spans="3:54" customFormat="1">
      <c r="C250" s="1"/>
      <c r="D250" s="1"/>
      <c r="U250" s="1"/>
      <c r="V250" s="1"/>
      <c r="X250" s="1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</row>
    <row r="251" spans="3:54" customFormat="1">
      <c r="C251" s="1"/>
      <c r="D251" s="1"/>
      <c r="U251" s="1"/>
      <c r="V251" s="1"/>
      <c r="X251" s="1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</row>
    <row r="252" spans="3:54" customFormat="1">
      <c r="C252" s="1"/>
      <c r="D252" s="1"/>
      <c r="U252" s="1"/>
      <c r="V252" s="1"/>
      <c r="X252" s="1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</row>
    <row r="253" spans="3:54" customFormat="1">
      <c r="C253" s="1"/>
      <c r="D253" s="1"/>
      <c r="U253" s="1"/>
      <c r="V253" s="1"/>
      <c r="X253" s="1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</row>
    <row r="254" spans="3:54" customFormat="1">
      <c r="C254" s="1"/>
      <c r="D254" s="1"/>
      <c r="U254" s="1"/>
      <c r="V254" s="1"/>
      <c r="X254" s="1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</row>
    <row r="255" spans="3:54" customFormat="1">
      <c r="C255" s="1"/>
      <c r="D255" s="1"/>
      <c r="U255" s="1"/>
      <c r="V255" s="1"/>
      <c r="X255" s="1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</row>
    <row r="256" spans="3:54" customFormat="1">
      <c r="C256" s="1"/>
      <c r="D256" s="1"/>
      <c r="U256" s="1"/>
      <c r="V256" s="1"/>
      <c r="X256" s="1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</row>
    <row r="257" spans="3:54" customFormat="1">
      <c r="C257" s="1"/>
      <c r="D257" s="1"/>
      <c r="U257" s="1"/>
      <c r="V257" s="1"/>
      <c r="X257" s="1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</row>
    <row r="258" spans="3:54" customFormat="1">
      <c r="C258" s="1"/>
      <c r="D258" s="1"/>
      <c r="U258" s="1"/>
      <c r="V258" s="1"/>
      <c r="X258" s="1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</row>
    <row r="259" spans="3:54" customFormat="1">
      <c r="C259" s="1"/>
      <c r="D259" s="1"/>
      <c r="U259" s="1"/>
      <c r="V259" s="1"/>
      <c r="X259" s="1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</row>
    <row r="260" spans="3:54" customFormat="1">
      <c r="C260" s="1"/>
      <c r="D260" s="1"/>
      <c r="U260" s="1"/>
      <c r="V260" s="1"/>
      <c r="X260" s="1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</row>
    <row r="261" spans="3:54" customFormat="1">
      <c r="C261" s="1"/>
      <c r="D261" s="1"/>
      <c r="U261" s="1"/>
      <c r="V261" s="1"/>
      <c r="X261" s="1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</row>
    <row r="262" spans="3:54" customFormat="1">
      <c r="C262" s="1"/>
      <c r="D262" s="1"/>
      <c r="U262" s="1"/>
      <c r="V262" s="1"/>
      <c r="X262" s="1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</row>
    <row r="263" spans="3:54" customFormat="1">
      <c r="C263" s="1"/>
      <c r="D263" s="1"/>
      <c r="U263" s="1"/>
      <c r="V263" s="1"/>
      <c r="X263" s="1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</row>
    <row r="264" spans="3:54" customFormat="1">
      <c r="C264" s="1"/>
      <c r="D264" s="1"/>
      <c r="U264" s="1"/>
      <c r="V264" s="1"/>
      <c r="X264" s="1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</row>
    <row r="265" spans="3:54" customFormat="1">
      <c r="C265" s="1"/>
      <c r="D265" s="1"/>
      <c r="U265" s="1"/>
      <c r="V265" s="1"/>
      <c r="X265" s="1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</row>
    <row r="266" spans="3:54" customFormat="1">
      <c r="C266" s="1"/>
      <c r="D266" s="1"/>
      <c r="U266" s="1"/>
      <c r="V266" s="1"/>
      <c r="X266" s="1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</row>
    <row r="267" spans="3:54" customFormat="1">
      <c r="C267" s="1"/>
      <c r="D267" s="1"/>
      <c r="U267" s="1"/>
      <c r="V267" s="1"/>
      <c r="X267" s="1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</row>
    <row r="268" spans="3:54" customFormat="1">
      <c r="C268" s="1"/>
      <c r="D268" s="1"/>
      <c r="U268" s="1"/>
      <c r="V268" s="1"/>
      <c r="X268" s="1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</row>
    <row r="269" spans="3:54" customFormat="1">
      <c r="C269" s="1"/>
      <c r="D269" s="1"/>
      <c r="U269" s="1"/>
      <c r="V269" s="1"/>
      <c r="X269" s="1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</row>
    <row r="270" spans="3:54" customFormat="1">
      <c r="C270" s="1"/>
      <c r="D270" s="1"/>
      <c r="U270" s="1"/>
      <c r="V270" s="1"/>
      <c r="X270" s="1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</row>
    <row r="271" spans="3:54" customFormat="1">
      <c r="C271" s="1"/>
      <c r="D271" s="1"/>
      <c r="U271" s="1"/>
      <c r="V271" s="1"/>
      <c r="X271" s="1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</row>
    <row r="272" spans="3:54" customFormat="1">
      <c r="C272" s="1"/>
      <c r="D272" s="1"/>
      <c r="U272" s="1"/>
      <c r="V272" s="1"/>
      <c r="X272" s="1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</row>
    <row r="273" spans="3:54" customFormat="1">
      <c r="C273" s="1"/>
      <c r="D273" s="1"/>
      <c r="U273" s="1"/>
      <c r="V273" s="1"/>
      <c r="X273" s="1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</row>
    <row r="274" spans="3:54" customFormat="1">
      <c r="C274" s="1"/>
      <c r="D274" s="1"/>
      <c r="U274" s="1"/>
      <c r="V274" s="1"/>
      <c r="X274" s="1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</row>
    <row r="275" spans="3:54" customFormat="1">
      <c r="C275" s="1"/>
      <c r="D275" s="1"/>
      <c r="U275" s="1"/>
      <c r="V275" s="1"/>
      <c r="X275" s="1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</row>
    <row r="276" spans="3:54" customFormat="1">
      <c r="C276" s="1"/>
      <c r="D276" s="1"/>
      <c r="U276" s="1"/>
      <c r="V276" s="1"/>
      <c r="X276" s="1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</row>
    <row r="277" spans="3:54" customFormat="1">
      <c r="C277" s="1"/>
      <c r="D277" s="1"/>
      <c r="U277" s="1"/>
      <c r="V277" s="1"/>
      <c r="X277" s="1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</row>
    <row r="278" spans="3:54" customFormat="1">
      <c r="C278" s="1"/>
      <c r="D278" s="1"/>
      <c r="U278" s="1"/>
      <c r="V278" s="1"/>
      <c r="X278" s="1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</row>
    <row r="279" spans="3:54" customFormat="1">
      <c r="C279" s="1"/>
      <c r="D279" s="1"/>
      <c r="U279" s="1"/>
      <c r="V279" s="1"/>
      <c r="X279" s="1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</row>
    <row r="280" spans="3:54" customFormat="1">
      <c r="C280" s="1"/>
      <c r="D280" s="1"/>
      <c r="U280" s="1"/>
      <c r="V280" s="1"/>
      <c r="X280" s="1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</row>
    <row r="281" spans="3:54" customFormat="1">
      <c r="C281" s="1"/>
      <c r="D281" s="1"/>
      <c r="U281" s="1"/>
      <c r="V281" s="1"/>
      <c r="X281" s="1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</row>
    <row r="282" spans="3:54" customFormat="1">
      <c r="C282" s="1"/>
      <c r="D282" s="1"/>
      <c r="U282" s="1"/>
      <c r="V282" s="1"/>
      <c r="X282" s="1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</row>
    <row r="283" spans="3:54" customFormat="1">
      <c r="C283" s="1"/>
      <c r="D283" s="1"/>
      <c r="U283" s="1"/>
      <c r="V283" s="1"/>
      <c r="X283" s="1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</row>
    <row r="284" spans="3:54" customFormat="1">
      <c r="C284" s="1"/>
      <c r="D284" s="1"/>
      <c r="U284" s="1"/>
      <c r="V284" s="1"/>
      <c r="X284" s="1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</row>
    <row r="285" spans="3:54" customFormat="1">
      <c r="C285" s="1"/>
      <c r="D285" s="1"/>
      <c r="U285" s="1"/>
      <c r="V285" s="1"/>
      <c r="X285" s="1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</row>
    <row r="286" spans="3:54" customFormat="1">
      <c r="C286" s="1"/>
      <c r="D286" s="1"/>
      <c r="U286" s="1"/>
      <c r="V286" s="1"/>
      <c r="X286" s="1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  <c r="BB286" s="29"/>
    </row>
    <row r="287" spans="3:54" customFormat="1">
      <c r="C287" s="1"/>
      <c r="D287" s="1"/>
      <c r="U287" s="1"/>
      <c r="V287" s="1"/>
      <c r="X287" s="1"/>
      <c r="AM287" s="29"/>
      <c r="AN287" s="29"/>
      <c r="AO287" s="29"/>
      <c r="AP287" s="29"/>
      <c r="AQ287" s="29"/>
      <c r="AR287" s="29"/>
      <c r="AS287" s="29"/>
      <c r="AT287" s="29"/>
      <c r="AU287" s="109"/>
      <c r="AV287" s="109"/>
      <c r="AW287" s="29"/>
      <c r="AX287" s="109"/>
      <c r="AY287" s="29"/>
      <c r="AZ287" s="29"/>
      <c r="BA287" s="29"/>
      <c r="BB287" s="29"/>
    </row>
    <row r="288" spans="3:54" customFormat="1">
      <c r="C288" s="1"/>
      <c r="D288" s="1"/>
      <c r="U288" s="1"/>
      <c r="V288" s="1"/>
      <c r="X288" s="1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</row>
    <row r="289" spans="3:54" customFormat="1">
      <c r="C289" s="1"/>
      <c r="D289" s="1"/>
      <c r="U289" s="1"/>
      <c r="V289" s="1"/>
      <c r="X289" s="1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</row>
    <row r="290" spans="3:54" customFormat="1">
      <c r="C290" s="1"/>
      <c r="D290" s="1"/>
      <c r="U290" s="1"/>
      <c r="V290" s="1"/>
      <c r="X290" s="1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29"/>
      <c r="BB290" s="29"/>
    </row>
    <row r="291" spans="3:54" customFormat="1">
      <c r="C291" s="1"/>
      <c r="D291" s="1"/>
      <c r="U291" s="1"/>
      <c r="V291" s="1"/>
      <c r="X291" s="1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</row>
    <row r="292" spans="3:54" customFormat="1">
      <c r="C292" s="1"/>
      <c r="D292" s="1"/>
      <c r="U292" s="1"/>
      <c r="V292" s="1"/>
      <c r="X292" s="1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</row>
    <row r="293" spans="3:54" customFormat="1">
      <c r="C293" s="1"/>
      <c r="D293" s="1"/>
      <c r="U293" s="1"/>
      <c r="V293" s="1"/>
      <c r="X293" s="1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</row>
    <row r="294" spans="3:54" customFormat="1">
      <c r="C294" s="1"/>
      <c r="D294" s="1"/>
      <c r="U294" s="1"/>
      <c r="V294" s="1"/>
      <c r="X294" s="1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/>
    </row>
    <row r="295" spans="3:54" customFormat="1">
      <c r="C295" s="1"/>
      <c r="D295" s="1"/>
      <c r="U295" s="1"/>
      <c r="V295" s="1"/>
      <c r="X295" s="1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  <c r="BB295" s="29"/>
    </row>
    <row r="296" spans="3:54" customFormat="1">
      <c r="C296" s="1"/>
      <c r="D296" s="1"/>
      <c r="U296" s="1"/>
      <c r="V296" s="1"/>
      <c r="X296" s="1"/>
      <c r="AM296" s="29"/>
      <c r="AN296" s="29"/>
      <c r="AO296" s="29"/>
      <c r="AP296" s="29"/>
      <c r="AQ296" s="29"/>
      <c r="AR296" s="29"/>
      <c r="AS296" s="29"/>
      <c r="AT296" s="29"/>
      <c r="AU296" s="109"/>
      <c r="AV296" s="109"/>
      <c r="AW296" s="29"/>
      <c r="AX296" s="109"/>
      <c r="AY296" s="29"/>
      <c r="AZ296" s="29"/>
      <c r="BA296" s="29"/>
      <c r="BB296" s="29"/>
    </row>
    <row r="297" spans="3:54" customFormat="1">
      <c r="C297" s="1"/>
      <c r="D297" s="1"/>
      <c r="U297" s="1"/>
      <c r="V297" s="1"/>
      <c r="X297" s="1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</row>
    <row r="298" spans="3:54" customFormat="1">
      <c r="C298" s="1"/>
      <c r="D298" s="1"/>
      <c r="U298" s="1"/>
      <c r="V298" s="1"/>
      <c r="X298" s="1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/>
    </row>
    <row r="299" spans="3:54" customFormat="1">
      <c r="C299" s="1"/>
      <c r="D299" s="1"/>
      <c r="U299" s="1"/>
      <c r="V299" s="1"/>
      <c r="X299" s="1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/>
    </row>
    <row r="300" spans="3:54" customFormat="1">
      <c r="C300" s="1"/>
      <c r="D300" s="1"/>
      <c r="U300" s="1"/>
      <c r="V300" s="1"/>
      <c r="X300" s="1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/>
    </row>
    <row r="301" spans="3:54" customFormat="1">
      <c r="C301" s="1"/>
      <c r="D301" s="1"/>
      <c r="U301" s="1"/>
      <c r="V301" s="1"/>
      <c r="X301" s="1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/>
    </row>
    <row r="302" spans="3:54" customFormat="1">
      <c r="C302" s="1"/>
      <c r="D302" s="1"/>
      <c r="U302" s="1"/>
      <c r="V302" s="1"/>
      <c r="X302" s="1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  <c r="BB302" s="29"/>
    </row>
    <row r="303" spans="3:54" customFormat="1">
      <c r="C303" s="1"/>
      <c r="D303" s="1"/>
      <c r="U303" s="1"/>
      <c r="V303" s="1"/>
      <c r="X303" s="1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  <c r="BB303" s="29"/>
    </row>
    <row r="304" spans="3:54" customFormat="1">
      <c r="C304" s="1"/>
      <c r="D304" s="1"/>
      <c r="U304" s="1"/>
      <c r="V304" s="1"/>
      <c r="X304" s="1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</row>
    <row r="305" spans="3:54" customFormat="1">
      <c r="C305" s="1"/>
      <c r="D305" s="1"/>
      <c r="U305" s="1"/>
      <c r="V305" s="1"/>
      <c r="X305" s="1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/>
    </row>
    <row r="306" spans="3:54" customFormat="1">
      <c r="C306" s="1"/>
      <c r="D306" s="1"/>
      <c r="U306" s="1"/>
      <c r="V306" s="1"/>
      <c r="X306" s="1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</row>
    <row r="307" spans="3:54" customFormat="1">
      <c r="C307" s="1"/>
      <c r="D307" s="1"/>
      <c r="U307" s="1"/>
      <c r="V307" s="1"/>
      <c r="X307" s="1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</row>
    <row r="308" spans="3:54" customFormat="1">
      <c r="C308" s="1"/>
      <c r="D308" s="1"/>
      <c r="U308" s="1"/>
      <c r="V308" s="1"/>
      <c r="X308" s="1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/>
    </row>
    <row r="309" spans="3:54" customFormat="1">
      <c r="C309" s="1"/>
      <c r="D309" s="1"/>
      <c r="U309" s="1"/>
      <c r="V309" s="1"/>
      <c r="X309" s="1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</row>
    <row r="310" spans="3:54" customFormat="1">
      <c r="C310" s="1"/>
      <c r="D310" s="1"/>
      <c r="U310" s="1"/>
      <c r="V310" s="1"/>
      <c r="X310" s="1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  <c r="BB310" s="29"/>
    </row>
    <row r="311" spans="3:54" customFormat="1">
      <c r="C311" s="1"/>
      <c r="D311" s="1"/>
      <c r="U311" s="1"/>
      <c r="V311" s="1"/>
      <c r="X311" s="1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  <c r="BB311" s="29"/>
    </row>
    <row r="312" spans="3:54" customFormat="1">
      <c r="C312" s="1"/>
      <c r="D312" s="1"/>
      <c r="U312" s="1"/>
      <c r="V312" s="1"/>
      <c r="X312" s="1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29"/>
      <c r="BB312" s="29"/>
    </row>
    <row r="313" spans="3:54" customFormat="1">
      <c r="C313" s="1"/>
      <c r="D313" s="1"/>
      <c r="U313" s="1"/>
      <c r="V313" s="1"/>
      <c r="X313" s="1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29"/>
      <c r="BB313" s="29"/>
    </row>
    <row r="314" spans="3:54" customFormat="1">
      <c r="C314" s="1"/>
      <c r="D314" s="1"/>
      <c r="U314" s="1"/>
      <c r="V314" s="1"/>
      <c r="X314" s="1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</row>
    <row r="315" spans="3:54" customFormat="1">
      <c r="C315" s="1"/>
      <c r="D315" s="1"/>
      <c r="U315" s="1"/>
      <c r="V315" s="1"/>
      <c r="X315" s="1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29"/>
      <c r="BB315" s="29"/>
    </row>
    <row r="316" spans="3:54" customFormat="1">
      <c r="C316" s="1"/>
      <c r="D316" s="1"/>
      <c r="U316" s="1"/>
      <c r="V316" s="1"/>
      <c r="X316" s="1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29"/>
      <c r="BB316" s="29"/>
    </row>
    <row r="317" spans="3:54" customFormat="1">
      <c r="C317" s="1"/>
      <c r="D317" s="1"/>
      <c r="U317" s="1"/>
      <c r="V317" s="1"/>
      <c r="X317" s="1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  <c r="BB317" s="29"/>
    </row>
    <row r="318" spans="3:54" customFormat="1">
      <c r="C318" s="1"/>
      <c r="D318" s="1"/>
      <c r="U318" s="1"/>
      <c r="V318" s="1"/>
      <c r="X318" s="1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29"/>
      <c r="BB318" s="29"/>
    </row>
    <row r="319" spans="3:54" customFormat="1">
      <c r="C319" s="1"/>
      <c r="D319" s="1"/>
      <c r="U319" s="1"/>
      <c r="V319" s="1"/>
      <c r="X319" s="1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29"/>
      <c r="BB319" s="29"/>
    </row>
    <row r="320" spans="3:54" customFormat="1">
      <c r="C320" s="1"/>
      <c r="D320" s="1"/>
      <c r="U320" s="1"/>
      <c r="V320" s="1"/>
      <c r="X320" s="1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29"/>
      <c r="BB320" s="29"/>
    </row>
    <row r="321" spans="3:54" customFormat="1">
      <c r="C321" s="1"/>
      <c r="D321" s="1"/>
      <c r="U321" s="1"/>
      <c r="V321" s="1"/>
      <c r="X321" s="1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29"/>
      <c r="BB321" s="29"/>
    </row>
    <row r="322" spans="3:54" customFormat="1">
      <c r="C322" s="1"/>
      <c r="D322" s="1"/>
      <c r="U322" s="1"/>
      <c r="V322" s="1"/>
      <c r="X322" s="1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29"/>
      <c r="BB322" s="29"/>
    </row>
    <row r="323" spans="3:54" customFormat="1">
      <c r="C323" s="1"/>
      <c r="D323" s="1"/>
      <c r="U323" s="1"/>
      <c r="V323" s="1"/>
      <c r="X323" s="1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  <c r="BB323" s="29"/>
    </row>
    <row r="324" spans="3:54" customFormat="1">
      <c r="C324" s="1"/>
      <c r="D324" s="1"/>
      <c r="U324" s="1"/>
      <c r="V324" s="1"/>
      <c r="X324" s="1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29"/>
      <c r="BB324" s="29"/>
    </row>
    <row r="325" spans="3:54" customFormat="1">
      <c r="C325" s="1"/>
      <c r="D325" s="1"/>
      <c r="U325" s="1"/>
      <c r="V325" s="1"/>
      <c r="X325" s="1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29"/>
      <c r="BB325" s="29"/>
    </row>
    <row r="326" spans="3:54" customFormat="1">
      <c r="C326" s="1"/>
      <c r="D326" s="1"/>
      <c r="U326" s="1"/>
      <c r="V326" s="1"/>
      <c r="X326" s="1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29"/>
      <c r="BB326" s="29"/>
    </row>
    <row r="327" spans="3:54" customFormat="1">
      <c r="C327" s="1"/>
      <c r="D327" s="1"/>
      <c r="U327" s="1"/>
      <c r="V327" s="1"/>
      <c r="X327" s="1"/>
      <c r="AM327" s="29"/>
      <c r="AN327" s="29"/>
      <c r="AO327" s="29"/>
      <c r="AP327" s="29"/>
      <c r="AQ327" s="29"/>
      <c r="AR327" s="29"/>
      <c r="AS327" s="29"/>
      <c r="AT327" s="29"/>
      <c r="AU327" s="118"/>
      <c r="AV327" s="118"/>
      <c r="AW327" s="29"/>
      <c r="AX327" s="118"/>
      <c r="AY327" s="29"/>
      <c r="AZ327" s="29"/>
      <c r="BA327" s="29"/>
      <c r="BB327" s="29"/>
    </row>
    <row r="328" spans="3:54" customFormat="1">
      <c r="C328" s="1"/>
      <c r="D328" s="1"/>
      <c r="U328" s="1"/>
      <c r="V328" s="1"/>
      <c r="X328" s="1"/>
      <c r="AM328" s="29"/>
      <c r="AN328" s="29"/>
      <c r="AO328" s="29"/>
      <c r="AP328" s="29"/>
      <c r="AQ328" s="29"/>
      <c r="AR328" s="29"/>
      <c r="AS328" s="29"/>
      <c r="AT328" s="29"/>
      <c r="AU328" s="118"/>
      <c r="AV328" s="118"/>
      <c r="AW328" s="29"/>
      <c r="AX328" s="118"/>
      <c r="AY328" s="29"/>
      <c r="AZ328" s="29"/>
      <c r="BA328" s="29"/>
      <c r="BB328" s="29"/>
    </row>
    <row r="329" spans="3:54" customFormat="1">
      <c r="C329" s="1"/>
      <c r="D329" s="1"/>
      <c r="U329" s="1"/>
      <c r="V329" s="1"/>
      <c r="X329" s="1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</row>
    <row r="330" spans="3:54" customFormat="1">
      <c r="C330" s="1"/>
      <c r="D330" s="1"/>
      <c r="U330" s="1"/>
      <c r="V330" s="1"/>
      <c r="X330" s="1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  <c r="BB330" s="29"/>
    </row>
    <row r="331" spans="3:54" customFormat="1">
      <c r="C331" s="1"/>
      <c r="D331" s="1"/>
      <c r="U331" s="1"/>
      <c r="V331" s="1"/>
      <c r="X331" s="1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29"/>
      <c r="BB331" s="29"/>
    </row>
    <row r="332" spans="3:54" customFormat="1">
      <c r="C332" s="1"/>
      <c r="D332" s="1"/>
      <c r="U332" s="1"/>
      <c r="V332" s="1"/>
      <c r="X332" s="1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29"/>
      <c r="BB332" s="29"/>
    </row>
    <row r="333" spans="3:54" customFormat="1">
      <c r="C333" s="1"/>
      <c r="D333" s="1"/>
      <c r="U333" s="1"/>
      <c r="V333" s="1"/>
      <c r="X333" s="1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</row>
    <row r="334" spans="3:54" customFormat="1">
      <c r="C334" s="1"/>
      <c r="D334" s="1"/>
      <c r="U334" s="1"/>
      <c r="V334" s="1"/>
      <c r="X334" s="1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29"/>
      <c r="BB334" s="29"/>
    </row>
    <row r="335" spans="3:54" customFormat="1">
      <c r="C335" s="1"/>
      <c r="D335" s="1"/>
      <c r="U335" s="1"/>
      <c r="V335" s="1"/>
      <c r="X335" s="1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29"/>
      <c r="BB335" s="29"/>
    </row>
    <row r="336" spans="3:54" customFormat="1">
      <c r="C336" s="1"/>
      <c r="D336" s="1"/>
      <c r="U336" s="1"/>
      <c r="V336" s="1"/>
      <c r="X336" s="1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</row>
    <row r="337" spans="3:54" customFormat="1">
      <c r="C337" s="1"/>
      <c r="D337" s="1"/>
      <c r="U337" s="1"/>
      <c r="V337" s="1"/>
      <c r="X337" s="1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29"/>
      <c r="BB337" s="29"/>
    </row>
    <row r="338" spans="3:54" customFormat="1">
      <c r="C338" s="1"/>
      <c r="D338" s="1"/>
      <c r="U338" s="1"/>
      <c r="V338" s="1"/>
      <c r="X338" s="1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29"/>
      <c r="BB338" s="29"/>
    </row>
    <row r="339" spans="3:54" customFormat="1">
      <c r="C339" s="1"/>
      <c r="D339" s="1"/>
      <c r="U339" s="1"/>
      <c r="V339" s="1"/>
      <c r="X339" s="1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29"/>
      <c r="BB339" s="29"/>
    </row>
    <row r="340" spans="3:54" customFormat="1">
      <c r="C340" s="1"/>
      <c r="D340" s="1"/>
      <c r="U340" s="1"/>
      <c r="V340" s="1"/>
      <c r="X340" s="1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29"/>
      <c r="BB340" s="29"/>
    </row>
    <row r="341" spans="3:54" customFormat="1">
      <c r="C341" s="1"/>
      <c r="D341" s="1"/>
      <c r="U341" s="1"/>
      <c r="V341" s="1"/>
      <c r="X341" s="1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29"/>
      <c r="BB341" s="29"/>
    </row>
    <row r="342" spans="3:54" customFormat="1">
      <c r="C342" s="1"/>
      <c r="D342" s="1"/>
      <c r="U342" s="1"/>
      <c r="V342" s="1"/>
      <c r="X342" s="1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29"/>
      <c r="BB342" s="29"/>
    </row>
    <row r="343" spans="3:54" customFormat="1">
      <c r="C343" s="1"/>
      <c r="D343" s="1"/>
      <c r="U343" s="1"/>
      <c r="V343" s="1"/>
      <c r="X343" s="1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</row>
    <row r="344" spans="3:54" customFormat="1">
      <c r="C344" s="1"/>
      <c r="D344" s="1"/>
      <c r="U344" s="1"/>
      <c r="V344" s="1"/>
      <c r="X344" s="1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29"/>
      <c r="BB344" s="29"/>
    </row>
    <row r="345" spans="3:54" customFormat="1">
      <c r="C345" s="1"/>
      <c r="D345" s="1"/>
      <c r="U345" s="1"/>
      <c r="V345" s="1"/>
      <c r="X345" s="1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</row>
    <row r="346" spans="3:54" customFormat="1">
      <c r="C346" s="1"/>
      <c r="D346" s="1"/>
      <c r="U346" s="1"/>
      <c r="V346" s="1"/>
      <c r="X346" s="1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/>
    </row>
    <row r="347" spans="3:54" customFormat="1">
      <c r="C347" s="1"/>
      <c r="D347" s="1"/>
      <c r="U347" s="1"/>
      <c r="V347" s="1"/>
      <c r="X347" s="1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</row>
    <row r="348" spans="3:54" customFormat="1">
      <c r="C348" s="1"/>
      <c r="D348" s="1"/>
      <c r="U348" s="1"/>
      <c r="V348" s="1"/>
      <c r="X348" s="1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29"/>
      <c r="BB348" s="29"/>
    </row>
    <row r="349" spans="3:54" customFormat="1">
      <c r="C349" s="1"/>
      <c r="D349" s="1"/>
      <c r="U349" s="1"/>
      <c r="V349" s="1"/>
      <c r="X349" s="1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29"/>
      <c r="BB349" s="29"/>
    </row>
    <row r="350" spans="3:54" customFormat="1">
      <c r="C350" s="1"/>
      <c r="D350" s="1"/>
      <c r="U350" s="1"/>
      <c r="V350" s="1"/>
      <c r="X350" s="1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29"/>
      <c r="BB350" s="29"/>
    </row>
    <row r="351" spans="3:54" customFormat="1">
      <c r="C351" s="1"/>
      <c r="D351" s="1"/>
      <c r="U351" s="1"/>
      <c r="V351" s="1"/>
      <c r="X351" s="1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29"/>
      <c r="BB351" s="29"/>
    </row>
    <row r="352" spans="3:54" customFormat="1">
      <c r="C352" s="1"/>
      <c r="D352" s="1"/>
      <c r="U352" s="1"/>
      <c r="V352" s="1"/>
      <c r="X352" s="1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29"/>
      <c r="BB352" s="29"/>
    </row>
    <row r="353" spans="3:54" customFormat="1">
      <c r="C353" s="1"/>
      <c r="D353" s="1"/>
      <c r="U353" s="1"/>
      <c r="V353" s="1"/>
      <c r="X353" s="1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29"/>
      <c r="BB353" s="29"/>
    </row>
    <row r="354" spans="3:54" customFormat="1">
      <c r="C354" s="1"/>
      <c r="D354" s="1"/>
      <c r="U354" s="1"/>
      <c r="V354" s="1"/>
      <c r="X354" s="1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29"/>
      <c r="BB354" s="29"/>
    </row>
    <row r="355" spans="3:54" customFormat="1">
      <c r="C355" s="1"/>
      <c r="D355" s="1"/>
      <c r="U355" s="1"/>
      <c r="V355" s="1"/>
      <c r="X355" s="1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29"/>
      <c r="BB355" s="29"/>
    </row>
    <row r="356" spans="3:54" customFormat="1">
      <c r="C356" s="1"/>
      <c r="D356" s="1"/>
      <c r="U356" s="1"/>
      <c r="V356" s="1"/>
      <c r="X356" s="1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29"/>
      <c r="BB356" s="29"/>
    </row>
    <row r="357" spans="3:54" customFormat="1">
      <c r="C357" s="1"/>
      <c r="D357" s="1"/>
      <c r="U357" s="1"/>
      <c r="V357" s="1"/>
      <c r="X357" s="1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29"/>
      <c r="BB357" s="29"/>
    </row>
    <row r="358" spans="3:54" customFormat="1">
      <c r="C358" s="1"/>
      <c r="D358" s="1"/>
      <c r="U358" s="1"/>
      <c r="V358" s="1"/>
      <c r="X358" s="1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29"/>
      <c r="BB358" s="29"/>
    </row>
    <row r="359" spans="3:54" customFormat="1">
      <c r="C359" s="1"/>
      <c r="D359" s="1"/>
      <c r="U359" s="1"/>
      <c r="V359" s="1"/>
      <c r="X359" s="1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29"/>
      <c r="BB359" s="29"/>
    </row>
    <row r="360" spans="3:54" customFormat="1">
      <c r="C360" s="1"/>
      <c r="D360" s="1"/>
      <c r="U360" s="1"/>
      <c r="V360" s="1"/>
      <c r="X360" s="1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29"/>
      <c r="BB360" s="29"/>
    </row>
    <row r="361" spans="3:54" customFormat="1">
      <c r="C361" s="1"/>
      <c r="D361" s="1"/>
      <c r="U361" s="1"/>
      <c r="V361" s="1"/>
      <c r="X361" s="1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29"/>
      <c r="BB361" s="29"/>
    </row>
    <row r="362" spans="3:54" customFormat="1">
      <c r="C362" s="1"/>
      <c r="D362" s="1"/>
      <c r="U362" s="1"/>
      <c r="V362" s="1"/>
      <c r="X362" s="1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29"/>
      <c r="BB362" s="29"/>
    </row>
    <row r="363" spans="3:54" customFormat="1">
      <c r="C363" s="1"/>
      <c r="D363" s="1"/>
      <c r="U363" s="1"/>
      <c r="V363" s="1"/>
      <c r="X363" s="1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  <c r="BA363" s="29"/>
      <c r="BB363" s="29"/>
    </row>
    <row r="364" spans="3:54" customFormat="1">
      <c r="C364" s="1"/>
      <c r="D364" s="1"/>
      <c r="U364" s="1"/>
      <c r="V364" s="1"/>
      <c r="X364" s="1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  <c r="BA364" s="29"/>
      <c r="BB364" s="29"/>
    </row>
    <row r="365" spans="3:54" customFormat="1">
      <c r="C365" s="1"/>
      <c r="D365" s="1"/>
      <c r="U365" s="1"/>
      <c r="V365" s="1"/>
      <c r="X365" s="1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  <c r="BA365" s="29"/>
      <c r="BB365" s="29"/>
    </row>
    <row r="366" spans="3:54" customFormat="1">
      <c r="C366" s="1"/>
      <c r="D366" s="1"/>
      <c r="U366" s="1"/>
      <c r="V366" s="1"/>
      <c r="X366" s="1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  <c r="BA366" s="29"/>
      <c r="BB366" s="29"/>
    </row>
    <row r="367" spans="3:54" customFormat="1">
      <c r="C367" s="1"/>
      <c r="D367" s="1"/>
      <c r="U367" s="1"/>
      <c r="V367" s="1"/>
      <c r="X367" s="1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  <c r="BA367" s="29"/>
      <c r="BB367" s="29"/>
    </row>
    <row r="368" spans="3:54" customFormat="1">
      <c r="C368" s="1"/>
      <c r="D368" s="1"/>
      <c r="U368" s="1"/>
      <c r="V368" s="1"/>
      <c r="X368" s="1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  <c r="BA368" s="29"/>
      <c r="BB368" s="29"/>
    </row>
    <row r="369" spans="3:54" customFormat="1">
      <c r="C369" s="1"/>
      <c r="D369" s="1"/>
      <c r="U369" s="1"/>
      <c r="V369" s="1"/>
      <c r="X369" s="1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  <c r="BA369" s="29"/>
      <c r="BB369" s="29"/>
    </row>
    <row r="370" spans="3:54" customFormat="1">
      <c r="C370" s="1"/>
      <c r="D370" s="1"/>
      <c r="U370" s="1"/>
      <c r="V370" s="1"/>
      <c r="X370" s="1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  <c r="BA370" s="29"/>
      <c r="BB370" s="29"/>
    </row>
    <row r="371" spans="3:54" customFormat="1">
      <c r="C371" s="1"/>
      <c r="D371" s="1"/>
      <c r="U371" s="1"/>
      <c r="V371" s="1"/>
      <c r="X371" s="1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  <c r="BA371" s="29"/>
      <c r="BB371" s="29"/>
    </row>
    <row r="372" spans="3:54" customFormat="1">
      <c r="C372" s="1"/>
      <c r="D372" s="1"/>
      <c r="U372" s="1"/>
      <c r="V372" s="1"/>
      <c r="X372" s="1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  <c r="BA372" s="29"/>
      <c r="BB372" s="29"/>
    </row>
    <row r="373" spans="3:54" customFormat="1">
      <c r="C373" s="1"/>
      <c r="D373" s="1"/>
      <c r="U373" s="1"/>
      <c r="V373" s="1"/>
      <c r="X373" s="1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  <c r="BA373" s="29"/>
      <c r="BB373" s="29"/>
    </row>
    <row r="374" spans="3:54" customFormat="1">
      <c r="C374" s="1"/>
      <c r="D374" s="1"/>
      <c r="U374" s="1"/>
      <c r="V374" s="1"/>
      <c r="X374" s="1"/>
      <c r="AM374" s="29"/>
      <c r="AN374" s="29"/>
      <c r="AO374" s="29"/>
      <c r="AP374" s="29"/>
      <c r="AQ374" s="29"/>
      <c r="AR374" s="29"/>
      <c r="AS374" s="29"/>
      <c r="AT374" s="29"/>
      <c r="AU374" s="109"/>
      <c r="AV374" s="109"/>
      <c r="AW374" s="29"/>
      <c r="AX374" s="109"/>
      <c r="AY374" s="29"/>
      <c r="AZ374" s="29"/>
      <c r="BA374" s="29"/>
      <c r="BB374" s="29"/>
    </row>
    <row r="375" spans="3:54" customFormat="1">
      <c r="C375" s="1"/>
      <c r="D375" s="1"/>
      <c r="U375" s="1"/>
      <c r="V375" s="1"/>
      <c r="X375" s="1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  <c r="BA375" s="29"/>
      <c r="BB375" s="29"/>
    </row>
    <row r="376" spans="3:54" customFormat="1">
      <c r="C376" s="1"/>
      <c r="D376" s="1"/>
      <c r="U376" s="1"/>
      <c r="V376" s="1"/>
      <c r="X376" s="1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  <c r="BA376" s="29"/>
      <c r="BB376" s="29"/>
    </row>
    <row r="377" spans="3:54" customFormat="1">
      <c r="C377" s="1"/>
      <c r="D377" s="1"/>
      <c r="U377" s="1"/>
      <c r="V377" s="1"/>
      <c r="X377" s="1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  <c r="BA377" s="29"/>
      <c r="BB377" s="29"/>
    </row>
    <row r="378" spans="3:54" customFormat="1">
      <c r="C378" s="1"/>
      <c r="D378" s="1"/>
      <c r="U378" s="1"/>
      <c r="V378" s="1"/>
      <c r="X378" s="1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  <c r="BA378" s="29"/>
      <c r="BB378" s="29"/>
    </row>
    <row r="379" spans="3:54" customFormat="1">
      <c r="C379" s="1"/>
      <c r="D379" s="1"/>
      <c r="U379" s="1"/>
      <c r="V379" s="1"/>
      <c r="X379" s="1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  <c r="BA379" s="29"/>
      <c r="BB379" s="29"/>
    </row>
    <row r="380" spans="3:54" customFormat="1">
      <c r="C380" s="1"/>
      <c r="D380" s="1"/>
      <c r="U380" s="1"/>
      <c r="V380" s="1"/>
      <c r="X380" s="1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  <c r="BA380" s="29"/>
      <c r="BB380" s="29"/>
    </row>
    <row r="381" spans="3:54" customFormat="1">
      <c r="C381" s="1"/>
      <c r="D381" s="1"/>
      <c r="U381" s="1"/>
      <c r="V381" s="1"/>
      <c r="X381" s="1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  <c r="BA381" s="29"/>
      <c r="BB381" s="29"/>
    </row>
    <row r="382" spans="3:54" customFormat="1">
      <c r="C382" s="1"/>
      <c r="D382" s="1"/>
      <c r="U382" s="1"/>
      <c r="V382" s="1"/>
      <c r="X382" s="1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  <c r="BA382" s="29"/>
      <c r="BB382" s="29"/>
    </row>
    <row r="383" spans="3:54" customFormat="1">
      <c r="C383" s="1"/>
      <c r="D383" s="1"/>
      <c r="U383" s="1"/>
      <c r="V383" s="1"/>
      <c r="X383" s="1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  <c r="BB383" s="29"/>
    </row>
    <row r="384" spans="3:54" customFormat="1">
      <c r="C384" s="1"/>
      <c r="D384" s="1"/>
      <c r="U384" s="1"/>
      <c r="V384" s="1"/>
      <c r="X384" s="1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</row>
    <row r="385" spans="3:54" customFormat="1">
      <c r="C385" s="1"/>
      <c r="D385" s="1"/>
      <c r="U385" s="1"/>
      <c r="V385" s="1"/>
      <c r="X385" s="1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</row>
    <row r="386" spans="3:54" customFormat="1">
      <c r="C386" s="1"/>
      <c r="D386" s="1"/>
      <c r="U386" s="1"/>
      <c r="V386" s="1"/>
      <c r="X386" s="1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</row>
    <row r="387" spans="3:54" customFormat="1">
      <c r="C387" s="1"/>
      <c r="D387" s="1"/>
      <c r="U387" s="1"/>
      <c r="V387" s="1"/>
      <c r="X387" s="1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  <c r="BB387" s="29"/>
    </row>
    <row r="388" spans="3:54" customFormat="1">
      <c r="C388" s="1"/>
      <c r="D388" s="1"/>
      <c r="U388" s="1"/>
      <c r="V388" s="1"/>
      <c r="X388" s="1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</row>
    <row r="389" spans="3:54" customFormat="1">
      <c r="C389" s="1"/>
      <c r="D389" s="1"/>
      <c r="U389" s="1"/>
      <c r="V389" s="1"/>
      <c r="X389" s="1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</row>
    <row r="390" spans="3:54" customFormat="1">
      <c r="C390" s="1"/>
      <c r="D390" s="1"/>
      <c r="U390" s="1"/>
      <c r="V390" s="1"/>
      <c r="X390" s="1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</row>
    <row r="391" spans="3:54" customFormat="1">
      <c r="C391" s="1"/>
      <c r="D391" s="1"/>
      <c r="U391" s="1"/>
      <c r="V391" s="1"/>
      <c r="X391" s="1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</row>
    <row r="392" spans="3:54" customFormat="1">
      <c r="C392" s="1"/>
      <c r="D392" s="1"/>
      <c r="U392" s="1"/>
      <c r="V392" s="1"/>
      <c r="X392" s="1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</row>
    <row r="393" spans="3:54" customFormat="1">
      <c r="C393" s="1"/>
      <c r="D393" s="1"/>
      <c r="U393" s="1"/>
      <c r="V393" s="1"/>
      <c r="X393" s="1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</row>
    <row r="394" spans="3:54" customFormat="1">
      <c r="C394" s="1"/>
      <c r="D394" s="1"/>
      <c r="U394" s="1"/>
      <c r="V394" s="1"/>
      <c r="X394" s="1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</row>
    <row r="395" spans="3:54" customFormat="1">
      <c r="C395" s="1"/>
      <c r="D395" s="1"/>
      <c r="U395" s="1"/>
      <c r="V395" s="1"/>
      <c r="X395" s="1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</row>
    <row r="396" spans="3:54" customFormat="1">
      <c r="C396" s="1"/>
      <c r="D396" s="1"/>
      <c r="U396" s="1"/>
      <c r="V396" s="1"/>
      <c r="X396" s="1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</row>
    <row r="397" spans="3:54" customFormat="1">
      <c r="C397" s="1"/>
      <c r="D397" s="1"/>
      <c r="U397" s="1"/>
      <c r="V397" s="1"/>
      <c r="X397" s="1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</row>
    <row r="398" spans="3:54" customFormat="1">
      <c r="C398" s="1"/>
      <c r="D398" s="1"/>
      <c r="U398" s="1"/>
      <c r="V398" s="1"/>
      <c r="X398" s="1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</row>
    <row r="399" spans="3:54" customFormat="1">
      <c r="C399" s="1"/>
      <c r="D399" s="1"/>
      <c r="U399" s="1"/>
      <c r="V399" s="1"/>
      <c r="X399" s="1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</row>
    <row r="400" spans="3:54" customFormat="1">
      <c r="C400" s="1"/>
      <c r="D400" s="1"/>
      <c r="U400" s="1"/>
      <c r="V400" s="1"/>
      <c r="X400" s="1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</row>
    <row r="401" spans="3:54" customFormat="1">
      <c r="C401" s="1"/>
      <c r="D401" s="1"/>
      <c r="U401" s="1"/>
      <c r="V401" s="1"/>
      <c r="X401" s="1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</row>
    <row r="402" spans="3:54" customFormat="1">
      <c r="C402" s="1"/>
      <c r="D402" s="1"/>
      <c r="U402" s="1"/>
      <c r="V402" s="1"/>
      <c r="X402" s="1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</row>
    <row r="403" spans="3:54" customFormat="1">
      <c r="C403" s="1"/>
      <c r="D403" s="1"/>
      <c r="U403" s="1"/>
      <c r="V403" s="1"/>
      <c r="X403" s="1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</row>
    <row r="404" spans="3:54" customFormat="1">
      <c r="C404" s="1"/>
      <c r="D404" s="1"/>
      <c r="U404" s="1"/>
      <c r="V404" s="1"/>
      <c r="X404" s="1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</row>
    <row r="405" spans="3:54" customFormat="1">
      <c r="C405" s="1"/>
      <c r="D405" s="1"/>
      <c r="U405" s="1"/>
      <c r="V405" s="1"/>
      <c r="X405" s="1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</row>
    <row r="406" spans="3:54" customFormat="1">
      <c r="C406" s="1"/>
      <c r="D406" s="1"/>
      <c r="U406" s="1"/>
      <c r="V406" s="1"/>
      <c r="X406" s="1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</row>
    <row r="407" spans="3:54" customFormat="1">
      <c r="C407" s="1"/>
      <c r="D407" s="1"/>
      <c r="U407" s="1"/>
      <c r="V407" s="1"/>
      <c r="X407" s="1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</row>
    <row r="408" spans="3:54" customFormat="1">
      <c r="C408" s="1"/>
      <c r="D408" s="1"/>
      <c r="U408" s="1"/>
      <c r="V408" s="1"/>
      <c r="X408" s="1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</row>
    <row r="409" spans="3:54" customFormat="1">
      <c r="C409" s="1"/>
      <c r="D409" s="1"/>
      <c r="U409" s="1"/>
      <c r="V409" s="1"/>
      <c r="X409" s="1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</row>
    <row r="410" spans="3:54" customFormat="1">
      <c r="C410" s="1"/>
      <c r="D410" s="1"/>
      <c r="U410" s="1"/>
      <c r="V410" s="1"/>
      <c r="X410" s="1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  <c r="BA410" s="29"/>
      <c r="BB410" s="29"/>
    </row>
    <row r="411" spans="3:54" customFormat="1">
      <c r="C411" s="1"/>
      <c r="D411" s="1"/>
      <c r="U411" s="1"/>
      <c r="V411" s="1"/>
      <c r="X411" s="1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</row>
    <row r="412" spans="3:54" customFormat="1">
      <c r="C412" s="1"/>
      <c r="D412" s="1"/>
      <c r="U412" s="1"/>
      <c r="V412" s="1"/>
      <c r="X412" s="1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  <c r="BA412" s="29"/>
      <c r="BB412" s="29"/>
    </row>
    <row r="413" spans="3:54" customFormat="1">
      <c r="C413" s="1"/>
      <c r="D413" s="1"/>
      <c r="U413" s="1"/>
      <c r="V413" s="1"/>
      <c r="X413" s="1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</row>
    <row r="414" spans="3:54" customFormat="1">
      <c r="C414" s="1"/>
      <c r="D414" s="1"/>
      <c r="U414" s="1"/>
      <c r="V414" s="1"/>
      <c r="X414" s="1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</row>
    <row r="415" spans="3:54" customFormat="1">
      <c r="C415" s="1"/>
      <c r="D415" s="1"/>
      <c r="U415" s="1"/>
      <c r="V415" s="1"/>
      <c r="X415" s="1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</row>
    <row r="416" spans="3:54" customFormat="1">
      <c r="C416" s="1"/>
      <c r="D416" s="1"/>
      <c r="U416" s="1"/>
      <c r="V416" s="1"/>
      <c r="X416" s="1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</row>
    <row r="417" spans="3:54" customFormat="1">
      <c r="C417" s="1"/>
      <c r="D417" s="1"/>
      <c r="U417" s="1"/>
      <c r="V417" s="1"/>
      <c r="X417" s="1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</row>
    <row r="418" spans="3:54" customFormat="1">
      <c r="C418" s="1"/>
      <c r="D418" s="1"/>
      <c r="U418" s="1"/>
      <c r="V418" s="1"/>
      <c r="X418" s="1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</row>
    <row r="419" spans="3:54" customFormat="1">
      <c r="C419" s="1"/>
      <c r="D419" s="1"/>
      <c r="U419" s="1"/>
      <c r="V419" s="1"/>
      <c r="X419" s="1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  <c r="BB419" s="29"/>
    </row>
    <row r="420" spans="3:54" customFormat="1">
      <c r="C420" s="1"/>
      <c r="D420" s="1"/>
      <c r="U420" s="1"/>
      <c r="V420" s="1"/>
      <c r="X420" s="1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</row>
    <row r="421" spans="3:54" customFormat="1">
      <c r="C421" s="1"/>
      <c r="D421" s="1"/>
      <c r="U421" s="1"/>
      <c r="V421" s="1"/>
      <c r="X421" s="1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  <c r="BA421" s="29"/>
      <c r="BB421" s="29"/>
    </row>
    <row r="422" spans="3:54" customFormat="1">
      <c r="C422" s="1"/>
      <c r="D422" s="1"/>
      <c r="U422" s="1"/>
      <c r="V422" s="1"/>
      <c r="X422" s="1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  <c r="BA422" s="29"/>
      <c r="BB422" s="29"/>
    </row>
    <row r="423" spans="3:54" customFormat="1">
      <c r="C423" s="1"/>
      <c r="D423" s="1"/>
      <c r="U423" s="1"/>
      <c r="V423" s="1"/>
      <c r="X423" s="1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</row>
    <row r="424" spans="3:54" customFormat="1">
      <c r="C424" s="1"/>
      <c r="D424" s="1"/>
      <c r="U424" s="1"/>
      <c r="V424" s="1"/>
      <c r="X424" s="1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  <c r="BA424" s="29"/>
      <c r="BB424" s="29"/>
    </row>
    <row r="425" spans="3:54" customFormat="1">
      <c r="C425" s="1"/>
      <c r="D425" s="1"/>
      <c r="U425" s="1"/>
      <c r="V425" s="1"/>
      <c r="X425" s="1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  <c r="BA425" s="29"/>
      <c r="BB425" s="29"/>
    </row>
    <row r="426" spans="3:54" customFormat="1">
      <c r="C426" s="1"/>
      <c r="D426" s="1"/>
      <c r="U426" s="1"/>
      <c r="V426" s="1"/>
      <c r="X426" s="1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</row>
    <row r="427" spans="3:54" customFormat="1">
      <c r="C427" s="1"/>
      <c r="D427" s="1"/>
      <c r="U427" s="1"/>
      <c r="V427" s="1"/>
      <c r="X427" s="1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  <c r="BA427" s="29"/>
      <c r="BB427" s="29"/>
    </row>
    <row r="428" spans="3:54" customFormat="1">
      <c r="C428" s="1"/>
      <c r="D428" s="1"/>
      <c r="U428" s="1"/>
      <c r="V428" s="1"/>
      <c r="X428" s="1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  <c r="BA428" s="29"/>
      <c r="BB428" s="29"/>
    </row>
    <row r="429" spans="3:54" customFormat="1">
      <c r="C429" s="1"/>
      <c r="D429" s="1"/>
      <c r="U429" s="1"/>
      <c r="V429" s="1"/>
      <c r="X429" s="1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  <c r="BA429" s="29"/>
      <c r="BB429" s="29"/>
    </row>
    <row r="430" spans="3:54" customFormat="1">
      <c r="C430" s="1"/>
      <c r="D430" s="1"/>
      <c r="U430" s="1"/>
      <c r="V430" s="1"/>
      <c r="X430" s="1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  <c r="BB430" s="29"/>
    </row>
    <row r="431" spans="3:54" customFormat="1">
      <c r="C431" s="1"/>
      <c r="D431" s="1"/>
      <c r="U431" s="1"/>
      <c r="V431" s="1"/>
      <c r="X431" s="1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  <c r="BA431" s="29"/>
      <c r="BB431" s="29"/>
    </row>
    <row r="432" spans="3:54" customFormat="1">
      <c r="C432" s="1"/>
      <c r="D432" s="1"/>
      <c r="U432" s="1"/>
      <c r="V432" s="1"/>
      <c r="X432" s="1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  <c r="BB432" s="29"/>
    </row>
    <row r="433" spans="3:54" customFormat="1">
      <c r="C433" s="1"/>
      <c r="D433" s="1"/>
      <c r="U433" s="1"/>
      <c r="V433" s="1"/>
      <c r="X433" s="1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  <c r="BB433" s="29"/>
    </row>
    <row r="434" spans="3:54" customFormat="1">
      <c r="C434" s="1"/>
      <c r="D434" s="1"/>
      <c r="U434" s="1"/>
      <c r="V434" s="1"/>
      <c r="X434" s="1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  <c r="BA434" s="29"/>
      <c r="BB434" s="29"/>
    </row>
    <row r="435" spans="3:54" customFormat="1">
      <c r="C435" s="1"/>
      <c r="D435" s="1"/>
      <c r="U435" s="1"/>
      <c r="V435" s="1"/>
      <c r="X435" s="1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  <c r="BA435" s="29"/>
      <c r="BB435" s="29"/>
    </row>
    <row r="436" spans="3:54" customFormat="1">
      <c r="C436" s="1"/>
      <c r="D436" s="1"/>
      <c r="U436" s="1"/>
      <c r="V436" s="1"/>
      <c r="X436" s="1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  <c r="BA436" s="29"/>
      <c r="BB436" s="29"/>
    </row>
    <row r="437" spans="3:54" customFormat="1">
      <c r="C437" s="1"/>
      <c r="D437" s="1"/>
      <c r="U437" s="1"/>
      <c r="V437" s="1"/>
      <c r="X437" s="1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  <c r="BA437" s="29"/>
      <c r="BB437" s="29"/>
    </row>
    <row r="438" spans="3:54" customFormat="1">
      <c r="C438" s="1"/>
      <c r="D438" s="1"/>
      <c r="U438" s="1"/>
      <c r="V438" s="1"/>
      <c r="X438" s="1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  <c r="BA438" s="29"/>
      <c r="BB438" s="29"/>
    </row>
    <row r="439" spans="3:54" customFormat="1">
      <c r="C439" s="1"/>
      <c r="D439" s="1"/>
      <c r="U439" s="1"/>
      <c r="V439" s="1"/>
      <c r="X439" s="1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  <c r="BA439" s="29"/>
      <c r="BB439" s="29"/>
    </row>
    <row r="440" spans="3:54" customFormat="1">
      <c r="C440" s="1"/>
      <c r="D440" s="1"/>
      <c r="U440" s="1"/>
      <c r="V440" s="1"/>
      <c r="X440" s="1"/>
      <c r="AM440" s="29"/>
      <c r="AN440" s="29"/>
      <c r="AO440" s="29"/>
      <c r="AP440" s="29"/>
      <c r="AQ440" s="29"/>
      <c r="AR440" s="29"/>
      <c r="AS440" s="29"/>
      <c r="AT440" s="29"/>
      <c r="AU440" s="109"/>
      <c r="AV440" s="109"/>
      <c r="AW440" s="29"/>
      <c r="AX440" s="109"/>
      <c r="AY440" s="29"/>
      <c r="AZ440" s="29"/>
      <c r="BA440" s="29"/>
      <c r="BB440" s="29"/>
    </row>
    <row r="441" spans="3:54" customFormat="1">
      <c r="C441" s="1"/>
      <c r="D441" s="1"/>
      <c r="U441" s="1"/>
      <c r="V441" s="1"/>
      <c r="X441" s="1"/>
      <c r="AM441" s="29"/>
      <c r="AN441" s="29"/>
      <c r="AO441" s="29"/>
      <c r="AP441" s="29"/>
      <c r="AQ441" s="29"/>
      <c r="AR441" s="29"/>
      <c r="AS441" s="29"/>
      <c r="AT441" s="29"/>
      <c r="AU441" s="109"/>
      <c r="AV441" s="109"/>
      <c r="AW441" s="29"/>
      <c r="AX441" s="109"/>
      <c r="AY441" s="29"/>
      <c r="AZ441" s="29"/>
      <c r="BA441" s="29"/>
      <c r="BB441" s="29"/>
    </row>
    <row r="442" spans="3:54" customFormat="1">
      <c r="C442" s="1"/>
      <c r="D442" s="1"/>
      <c r="U442" s="1"/>
      <c r="V442" s="1"/>
      <c r="X442" s="1"/>
      <c r="AM442" s="29"/>
      <c r="AN442" s="29"/>
      <c r="AO442" s="29"/>
      <c r="AP442" s="29"/>
      <c r="AQ442" s="29"/>
      <c r="AR442" s="29"/>
      <c r="AS442" s="29"/>
      <c r="AT442" s="29"/>
      <c r="AU442" s="109"/>
      <c r="AV442" s="109"/>
      <c r="AW442" s="29"/>
      <c r="AX442" s="109"/>
      <c r="AY442" s="29"/>
      <c r="AZ442" s="29"/>
      <c r="BA442" s="29"/>
      <c r="BB442" s="29"/>
    </row>
    <row r="443" spans="3:54" customFormat="1">
      <c r="C443" s="1"/>
      <c r="D443" s="1"/>
      <c r="U443" s="1"/>
      <c r="V443" s="1"/>
      <c r="X443" s="1"/>
      <c r="AM443" s="29"/>
      <c r="AN443" s="29"/>
      <c r="AO443" s="29"/>
      <c r="AP443" s="29"/>
      <c r="AQ443" s="29"/>
      <c r="AR443" s="29"/>
      <c r="AS443" s="29"/>
      <c r="AT443" s="29"/>
      <c r="AU443" s="109"/>
      <c r="AV443" s="109"/>
      <c r="AW443" s="29"/>
      <c r="AX443" s="109"/>
      <c r="AY443" s="29"/>
      <c r="AZ443" s="29"/>
      <c r="BA443" s="29"/>
      <c r="BB443" s="29"/>
    </row>
    <row r="444" spans="3:54" customFormat="1">
      <c r="C444" s="1"/>
      <c r="D444" s="1"/>
      <c r="U444" s="1"/>
      <c r="V444" s="1"/>
      <c r="X444" s="1"/>
      <c r="AM444" s="29"/>
      <c r="AN444" s="29"/>
      <c r="AO444" s="29"/>
      <c r="AP444" s="29"/>
      <c r="AQ444" s="29"/>
      <c r="AR444" s="29"/>
      <c r="AS444" s="29"/>
      <c r="AT444" s="29"/>
      <c r="AU444" s="109"/>
      <c r="AV444" s="109"/>
      <c r="AW444" s="29"/>
      <c r="AX444" s="109"/>
      <c r="AY444" s="29"/>
      <c r="AZ444" s="29"/>
      <c r="BA444" s="29"/>
      <c r="BB444" s="29"/>
    </row>
    <row r="445" spans="3:54" customFormat="1">
      <c r="C445" s="1"/>
      <c r="D445" s="1"/>
      <c r="U445" s="1"/>
      <c r="V445" s="1"/>
      <c r="X445" s="1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</row>
    <row r="446" spans="3:54" customFormat="1">
      <c r="C446" s="1"/>
      <c r="D446" s="1"/>
      <c r="U446" s="1"/>
      <c r="V446" s="1"/>
      <c r="X446" s="1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  <c r="BA446" s="29"/>
      <c r="BB446" s="29"/>
    </row>
    <row r="447" spans="3:54" customFormat="1">
      <c r="C447" s="1"/>
      <c r="D447" s="1"/>
      <c r="U447" s="1"/>
      <c r="V447" s="1"/>
      <c r="X447" s="1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  <c r="BB447" s="29"/>
    </row>
    <row r="448" spans="3:54" customFormat="1">
      <c r="C448" s="1"/>
      <c r="D448" s="1"/>
      <c r="U448" s="1"/>
      <c r="V448" s="1"/>
      <c r="X448" s="1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  <c r="BB448" s="29"/>
    </row>
    <row r="449" spans="3:54" customFormat="1">
      <c r="C449" s="1"/>
      <c r="D449" s="1"/>
      <c r="U449" s="1"/>
      <c r="V449" s="1"/>
      <c r="X449" s="1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  <c r="BB449" s="29"/>
    </row>
    <row r="450" spans="3:54" customFormat="1">
      <c r="C450" s="1"/>
      <c r="D450" s="1"/>
      <c r="U450" s="1"/>
      <c r="V450" s="1"/>
      <c r="X450" s="1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29"/>
      <c r="BA450" s="29"/>
      <c r="BB450" s="29"/>
    </row>
    <row r="451" spans="3:54" customFormat="1">
      <c r="C451" s="1"/>
      <c r="D451" s="1"/>
      <c r="U451" s="1"/>
      <c r="V451" s="1"/>
      <c r="X451" s="1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29"/>
      <c r="BB451" s="29"/>
    </row>
    <row r="452" spans="3:54" customFormat="1">
      <c r="C452" s="1"/>
      <c r="D452" s="1"/>
      <c r="U452" s="1"/>
      <c r="V452" s="1"/>
      <c r="X452" s="1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29"/>
      <c r="BA452" s="29"/>
      <c r="BB452" s="29"/>
    </row>
    <row r="453" spans="3:54" customFormat="1">
      <c r="C453" s="1"/>
      <c r="D453" s="1"/>
      <c r="U453" s="1"/>
      <c r="V453" s="1"/>
      <c r="X453" s="1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</row>
    <row r="454" spans="3:54" customFormat="1">
      <c r="C454" s="1"/>
      <c r="D454" s="1"/>
      <c r="U454" s="1"/>
      <c r="V454" s="1"/>
      <c r="X454" s="1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29"/>
      <c r="BA454" s="29"/>
      <c r="BB454" s="29"/>
    </row>
    <row r="455" spans="3:54" customFormat="1">
      <c r="C455" s="1"/>
      <c r="D455" s="1"/>
      <c r="U455" s="1"/>
      <c r="V455" s="1"/>
      <c r="X455" s="1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29"/>
      <c r="BA455" s="29"/>
      <c r="BB455" s="29"/>
    </row>
    <row r="456" spans="3:54" customFormat="1">
      <c r="C456" s="1"/>
      <c r="D456" s="1"/>
      <c r="U456" s="1"/>
      <c r="V456" s="1"/>
      <c r="X456" s="1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29"/>
      <c r="BB456" s="29"/>
    </row>
    <row r="457" spans="3:54" customFormat="1">
      <c r="C457" s="1"/>
      <c r="D457" s="1"/>
      <c r="U457" s="1"/>
      <c r="V457" s="1"/>
      <c r="X457" s="1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29"/>
      <c r="BA457" s="29"/>
      <c r="BB457" s="29"/>
    </row>
    <row r="458" spans="3:54" customFormat="1">
      <c r="C458" s="1"/>
      <c r="D458" s="1"/>
      <c r="U458" s="1"/>
      <c r="V458" s="1"/>
      <c r="X458" s="1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</row>
    <row r="459" spans="3:54" customFormat="1">
      <c r="C459" s="1"/>
      <c r="D459" s="1"/>
      <c r="U459" s="1"/>
      <c r="V459" s="1"/>
      <c r="X459" s="1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  <c r="BB459" s="29"/>
    </row>
    <row r="460" spans="3:54" customFormat="1">
      <c r="C460" s="1"/>
      <c r="D460" s="1"/>
      <c r="U460" s="1"/>
      <c r="V460" s="1"/>
      <c r="X460" s="1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29"/>
      <c r="BB460" s="29"/>
    </row>
    <row r="461" spans="3:54" customFormat="1">
      <c r="C461" s="1"/>
      <c r="D461" s="1"/>
      <c r="U461" s="1"/>
      <c r="V461" s="1"/>
      <c r="X461" s="1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29"/>
      <c r="BA461" s="29"/>
      <c r="BB461" s="29"/>
    </row>
    <row r="462" spans="3:54" customFormat="1">
      <c r="C462" s="1"/>
      <c r="D462" s="1"/>
      <c r="U462" s="1"/>
      <c r="V462" s="1"/>
      <c r="X462" s="1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29"/>
      <c r="BA462" s="29"/>
      <c r="BB462" s="29"/>
    </row>
    <row r="463" spans="3:54" customFormat="1">
      <c r="C463" s="1"/>
      <c r="D463" s="1"/>
      <c r="U463" s="1"/>
      <c r="V463" s="1"/>
      <c r="X463" s="1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29"/>
      <c r="BA463" s="29"/>
      <c r="BB463" s="29"/>
    </row>
    <row r="464" spans="3:54" customFormat="1">
      <c r="C464" s="1"/>
      <c r="D464" s="1"/>
      <c r="U464" s="1"/>
      <c r="V464" s="1"/>
      <c r="X464" s="1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29"/>
      <c r="BA464" s="29"/>
      <c r="BB464" s="29"/>
    </row>
    <row r="465" spans="3:54" customFormat="1">
      <c r="C465" s="1"/>
      <c r="D465" s="1"/>
      <c r="U465" s="1"/>
      <c r="V465" s="1"/>
      <c r="X465" s="1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</row>
    <row r="466" spans="3:54" customFormat="1">
      <c r="C466" s="1"/>
      <c r="D466" s="1"/>
      <c r="U466" s="1"/>
      <c r="V466" s="1"/>
      <c r="X466" s="1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29"/>
      <c r="BA466" s="29"/>
      <c r="BB466" s="29"/>
    </row>
    <row r="467" spans="3:54" customFormat="1">
      <c r="C467" s="1"/>
      <c r="D467" s="1"/>
      <c r="U467" s="1"/>
      <c r="V467" s="1"/>
      <c r="X467" s="1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29"/>
      <c r="BA467" s="29"/>
      <c r="BB467" s="29"/>
    </row>
    <row r="468" spans="3:54" customFormat="1">
      <c r="C468" s="1"/>
      <c r="D468" s="1"/>
      <c r="U468" s="1"/>
      <c r="V468" s="1"/>
      <c r="X468" s="1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29"/>
      <c r="BA468" s="29"/>
      <c r="BB468" s="29"/>
    </row>
    <row r="469" spans="3:54" customFormat="1">
      <c r="C469" s="1"/>
      <c r="D469" s="1"/>
      <c r="U469" s="1"/>
      <c r="V469" s="1"/>
      <c r="X469" s="1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29"/>
      <c r="BA469" s="29"/>
      <c r="BB469" s="29"/>
    </row>
    <row r="470" spans="3:54" customFormat="1">
      <c r="C470" s="1"/>
      <c r="D470" s="1"/>
      <c r="U470" s="1"/>
      <c r="V470" s="1"/>
      <c r="X470" s="1"/>
      <c r="AM470" s="29"/>
      <c r="AN470" s="29"/>
      <c r="AO470" s="29"/>
      <c r="AP470" s="29"/>
      <c r="AQ470" s="29"/>
      <c r="AR470" s="29"/>
      <c r="AS470" s="29"/>
      <c r="AT470" s="29"/>
      <c r="AU470" s="29"/>
      <c r="AV470" s="118"/>
      <c r="AW470" s="29"/>
      <c r="AX470" s="29"/>
      <c r="AY470" s="29"/>
      <c r="AZ470" s="29"/>
      <c r="BA470" s="29"/>
      <c r="BB470" s="29"/>
    </row>
    <row r="471" spans="3:54" customFormat="1">
      <c r="C471" s="1"/>
      <c r="D471" s="1"/>
      <c r="U471" s="1"/>
      <c r="V471" s="1"/>
      <c r="X471" s="1"/>
      <c r="AM471" s="29"/>
      <c r="AN471" s="29"/>
      <c r="AO471" s="29"/>
      <c r="AP471" s="29"/>
      <c r="AQ471" s="29"/>
      <c r="AR471" s="29"/>
      <c r="AS471" s="29"/>
      <c r="AT471" s="29"/>
      <c r="AU471" s="29"/>
      <c r="AV471" s="118"/>
      <c r="AW471" s="29"/>
      <c r="AX471" s="29"/>
      <c r="AY471" s="29"/>
      <c r="AZ471" s="29"/>
      <c r="BA471" s="29"/>
      <c r="BB471" s="29"/>
    </row>
    <row r="472" spans="3:54" customFormat="1">
      <c r="C472" s="1"/>
      <c r="D472" s="1"/>
      <c r="U472" s="1"/>
      <c r="V472" s="1"/>
      <c r="X472" s="1"/>
      <c r="AM472" s="29"/>
      <c r="AN472" s="29"/>
      <c r="AO472" s="29"/>
      <c r="AP472" s="29"/>
      <c r="AQ472" s="29"/>
      <c r="AR472" s="29"/>
      <c r="AS472" s="29"/>
      <c r="AT472" s="29"/>
      <c r="AU472" s="29"/>
      <c r="AV472" s="118"/>
      <c r="AW472" s="29"/>
      <c r="AX472" s="29"/>
      <c r="AY472" s="29"/>
      <c r="AZ472" s="29"/>
      <c r="BA472" s="29"/>
      <c r="BB472" s="29"/>
    </row>
    <row r="473" spans="3:54" customFormat="1">
      <c r="C473" s="1"/>
      <c r="D473" s="1"/>
      <c r="U473" s="1"/>
      <c r="V473" s="1"/>
      <c r="X473" s="1"/>
      <c r="AM473" s="29"/>
      <c r="AN473" s="29"/>
      <c r="AO473" s="29"/>
      <c r="AP473" s="29"/>
      <c r="AQ473" s="29"/>
      <c r="AR473" s="29"/>
      <c r="AS473" s="29"/>
      <c r="AT473" s="29"/>
      <c r="AU473" s="29"/>
      <c r="AV473" s="118"/>
      <c r="AW473" s="29"/>
      <c r="AX473" s="29"/>
      <c r="AY473" s="29"/>
      <c r="AZ473" s="29"/>
      <c r="BA473" s="29"/>
      <c r="BB473" s="29"/>
    </row>
    <row r="474" spans="3:54" customFormat="1">
      <c r="C474" s="1"/>
      <c r="D474" s="1"/>
      <c r="U474" s="1"/>
      <c r="V474" s="1"/>
      <c r="X474" s="1"/>
      <c r="AM474" s="29"/>
      <c r="AN474" s="29"/>
      <c r="AO474" s="29"/>
      <c r="AP474" s="29"/>
      <c r="AQ474" s="29"/>
      <c r="AR474" s="29"/>
      <c r="AS474" s="29"/>
      <c r="AT474" s="29"/>
      <c r="AU474" s="29"/>
      <c r="AV474" s="118"/>
      <c r="AW474" s="29"/>
      <c r="AX474" s="29"/>
      <c r="AY474" s="29"/>
      <c r="AZ474" s="29"/>
      <c r="BA474" s="29"/>
      <c r="BB474" s="29"/>
    </row>
    <row r="475" spans="3:54" customFormat="1">
      <c r="C475" s="1"/>
      <c r="D475" s="1"/>
      <c r="U475" s="1"/>
      <c r="V475" s="1"/>
      <c r="X475" s="1"/>
      <c r="AM475" s="29"/>
      <c r="AN475" s="29"/>
      <c r="AO475" s="29"/>
      <c r="AP475" s="29"/>
      <c r="AQ475" s="29"/>
      <c r="AR475" s="29"/>
      <c r="AS475" s="29"/>
      <c r="AT475" s="29"/>
      <c r="AU475" s="29"/>
      <c r="AV475" s="118"/>
      <c r="AW475" s="29"/>
      <c r="AX475" s="29"/>
      <c r="AY475" s="29"/>
      <c r="AZ475" s="29"/>
      <c r="BA475" s="29"/>
      <c r="BB475" s="29"/>
    </row>
    <row r="476" spans="3:54" customFormat="1">
      <c r="C476" s="1"/>
      <c r="D476" s="1"/>
      <c r="U476" s="1"/>
      <c r="V476" s="1"/>
      <c r="X476" s="1"/>
      <c r="AM476" s="29"/>
      <c r="AN476" s="29"/>
      <c r="AO476" s="29"/>
      <c r="AP476" s="29"/>
      <c r="AQ476" s="29"/>
      <c r="AR476" s="29"/>
      <c r="AS476" s="29"/>
      <c r="AT476" s="29"/>
      <c r="AU476" s="29"/>
      <c r="AV476" s="118"/>
      <c r="AW476" s="29"/>
      <c r="AX476" s="29"/>
      <c r="AY476" s="29"/>
      <c r="AZ476" s="29"/>
      <c r="BA476" s="29"/>
      <c r="BB476" s="29"/>
    </row>
    <row r="477" spans="3:54" customFormat="1">
      <c r="C477" s="1"/>
      <c r="D477" s="1"/>
      <c r="U477" s="1"/>
      <c r="V477" s="1"/>
      <c r="X477" s="1"/>
      <c r="AM477" s="29"/>
      <c r="AN477" s="29"/>
      <c r="AO477" s="29"/>
      <c r="AP477" s="29"/>
      <c r="AQ477" s="29"/>
      <c r="AR477" s="29"/>
      <c r="AS477" s="29"/>
      <c r="AT477" s="29"/>
      <c r="AU477" s="29"/>
      <c r="AV477" s="118"/>
      <c r="AW477" s="29"/>
      <c r="AX477" s="29"/>
      <c r="AY477" s="29"/>
      <c r="AZ477" s="29"/>
      <c r="BA477" s="29"/>
      <c r="BB477" s="29"/>
    </row>
    <row r="478" spans="3:54" customFormat="1">
      <c r="C478" s="1"/>
      <c r="D478" s="1"/>
      <c r="U478" s="1"/>
      <c r="V478" s="1"/>
      <c r="X478" s="1"/>
      <c r="AM478" s="29"/>
      <c r="AN478" s="29"/>
      <c r="AO478" s="29"/>
      <c r="AP478" s="29"/>
      <c r="AQ478" s="29"/>
      <c r="AR478" s="29"/>
      <c r="AS478" s="29"/>
      <c r="AT478" s="29"/>
      <c r="AU478" s="29"/>
      <c r="AV478" s="118"/>
      <c r="AW478" s="29"/>
      <c r="AX478" s="29"/>
      <c r="AY478" s="29"/>
      <c r="AZ478" s="29"/>
      <c r="BA478" s="29"/>
      <c r="BB478" s="29"/>
    </row>
    <row r="479" spans="3:54" customFormat="1">
      <c r="C479" s="1"/>
      <c r="D479" s="1"/>
      <c r="U479" s="1"/>
      <c r="V479" s="1"/>
      <c r="X479" s="1"/>
      <c r="AM479" s="29"/>
      <c r="AN479" s="29"/>
      <c r="AO479" s="29"/>
      <c r="AP479" s="29"/>
      <c r="AQ479" s="29"/>
      <c r="AR479" s="29"/>
      <c r="AS479" s="29"/>
      <c r="AT479" s="29"/>
      <c r="AU479" s="109"/>
      <c r="AV479" s="109"/>
      <c r="AW479" s="29"/>
      <c r="AX479" s="109"/>
      <c r="AY479" s="29"/>
      <c r="AZ479" s="29"/>
      <c r="BA479" s="29"/>
      <c r="BB479" s="29"/>
    </row>
    <row r="480" spans="3:54" customFormat="1">
      <c r="C480" s="1"/>
      <c r="D480" s="1"/>
      <c r="U480" s="1"/>
      <c r="V480" s="1"/>
      <c r="X480" s="1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29"/>
      <c r="BA480" s="29"/>
      <c r="BB480" s="29"/>
    </row>
    <row r="481" spans="3:54" customFormat="1">
      <c r="C481" s="1"/>
      <c r="D481" s="1"/>
      <c r="U481" s="1"/>
      <c r="V481" s="1"/>
      <c r="X481" s="1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29"/>
      <c r="BA481" s="29"/>
      <c r="BB481" s="29"/>
    </row>
    <row r="482" spans="3:54" customFormat="1">
      <c r="C482" s="1"/>
      <c r="D482" s="1"/>
      <c r="U482" s="1"/>
      <c r="V482" s="1"/>
      <c r="X482" s="1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29"/>
      <c r="BA482" s="29"/>
      <c r="BB482" s="29"/>
    </row>
    <row r="483" spans="3:54" customFormat="1">
      <c r="C483" s="1"/>
      <c r="D483" s="1"/>
      <c r="U483" s="1"/>
      <c r="V483" s="1"/>
      <c r="X483" s="1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29"/>
      <c r="BA483" s="29"/>
      <c r="BB483" s="29"/>
    </row>
    <row r="484" spans="3:54" customFormat="1">
      <c r="C484" s="1"/>
      <c r="D484" s="1"/>
      <c r="U484" s="1"/>
      <c r="V484" s="1"/>
      <c r="X484" s="1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29"/>
      <c r="BA484" s="29"/>
      <c r="BB484" s="29"/>
    </row>
    <row r="485" spans="3:54" customFormat="1">
      <c r="C485" s="1"/>
      <c r="D485" s="1"/>
      <c r="U485" s="1"/>
      <c r="V485" s="1"/>
      <c r="X485" s="1"/>
      <c r="AM485" s="29"/>
      <c r="AN485" s="29"/>
      <c r="AO485" s="29"/>
      <c r="AP485" s="29"/>
      <c r="AQ485" s="29"/>
      <c r="AR485" s="29"/>
      <c r="AS485" s="29"/>
      <c r="AT485" s="29"/>
      <c r="AU485" s="109"/>
      <c r="AV485" s="109"/>
      <c r="AW485" s="29"/>
      <c r="AX485" s="109"/>
      <c r="AY485" s="29"/>
      <c r="AZ485" s="29"/>
      <c r="BA485" s="29"/>
      <c r="BB485" s="29"/>
    </row>
    <row r="486" spans="3:54" customFormat="1">
      <c r="C486" s="1"/>
      <c r="D486" s="1"/>
      <c r="U486" s="1"/>
      <c r="V486" s="1"/>
      <c r="X486" s="1"/>
      <c r="AM486" s="29"/>
      <c r="AN486" s="29"/>
      <c r="AO486" s="29"/>
      <c r="AP486" s="29"/>
      <c r="AQ486" s="29"/>
      <c r="AR486" s="29"/>
      <c r="AS486" s="29"/>
      <c r="AT486" s="29"/>
      <c r="AU486" s="109"/>
      <c r="AV486" s="109"/>
      <c r="AW486" s="29"/>
      <c r="AX486" s="109"/>
      <c r="AY486" s="29"/>
      <c r="AZ486" s="29"/>
      <c r="BA486" s="29"/>
      <c r="BB486" s="29"/>
    </row>
    <row r="487" spans="3:54" customFormat="1">
      <c r="C487" s="1"/>
      <c r="D487" s="1"/>
      <c r="U487" s="1"/>
      <c r="V487" s="1"/>
      <c r="X487" s="1"/>
      <c r="AM487" s="29"/>
      <c r="AN487" s="29"/>
      <c r="AO487" s="29"/>
      <c r="AP487" s="29"/>
      <c r="AQ487" s="29"/>
      <c r="AR487" s="29"/>
      <c r="AS487" s="29"/>
      <c r="AT487" s="29"/>
      <c r="AU487" s="109"/>
      <c r="AV487" s="109"/>
      <c r="AW487" s="29"/>
      <c r="AX487" s="109"/>
      <c r="AY487" s="29"/>
      <c r="AZ487" s="29"/>
      <c r="BA487" s="29"/>
      <c r="BB487" s="29"/>
    </row>
    <row r="488" spans="3:54" customFormat="1">
      <c r="C488" s="1"/>
      <c r="D488" s="1"/>
      <c r="U488" s="1"/>
      <c r="V488" s="1"/>
      <c r="X488" s="1"/>
      <c r="AM488" s="29"/>
      <c r="AN488" s="29"/>
      <c r="AO488" s="29"/>
      <c r="AP488" s="29"/>
      <c r="AQ488" s="29"/>
      <c r="AR488" s="29"/>
      <c r="AS488" s="29"/>
      <c r="AT488" s="29"/>
      <c r="AU488" s="109"/>
      <c r="AV488" s="109"/>
      <c r="AW488" s="29"/>
      <c r="AX488" s="109"/>
      <c r="AY488" s="29"/>
      <c r="AZ488" s="29"/>
      <c r="BA488" s="29"/>
      <c r="BB488" s="29"/>
    </row>
    <row r="489" spans="3:54" customFormat="1">
      <c r="C489" s="1"/>
      <c r="D489" s="1"/>
      <c r="U489" s="1"/>
      <c r="V489" s="1"/>
      <c r="X489" s="1"/>
      <c r="AM489" s="29"/>
      <c r="AN489" s="29"/>
      <c r="AO489" s="29"/>
      <c r="AP489" s="29"/>
      <c r="AQ489" s="29"/>
      <c r="AR489" s="29"/>
      <c r="AS489" s="29"/>
      <c r="AT489" s="29"/>
      <c r="AU489" s="109"/>
      <c r="AV489" s="109"/>
      <c r="AW489" s="29"/>
      <c r="AX489" s="109"/>
      <c r="AY489" s="29"/>
      <c r="AZ489" s="29"/>
      <c r="BA489" s="29"/>
      <c r="BB489" s="29"/>
    </row>
    <row r="490" spans="3:54" customFormat="1">
      <c r="C490" s="1"/>
      <c r="D490" s="1"/>
      <c r="U490" s="1"/>
      <c r="V490" s="1"/>
      <c r="X490" s="1"/>
      <c r="AM490" s="29"/>
      <c r="AN490" s="29"/>
      <c r="AO490" s="29"/>
      <c r="AP490" s="29"/>
      <c r="AQ490" s="29"/>
      <c r="AR490" s="29"/>
      <c r="AS490" s="29"/>
      <c r="AT490" s="29"/>
      <c r="AU490" s="109"/>
      <c r="AV490" s="109"/>
      <c r="AW490" s="29"/>
      <c r="AX490" s="109"/>
      <c r="AY490" s="29"/>
      <c r="AZ490" s="29"/>
      <c r="BA490" s="29"/>
      <c r="BB490" s="29"/>
    </row>
    <row r="491" spans="3:54" customFormat="1">
      <c r="C491" s="1"/>
      <c r="D491" s="1"/>
      <c r="U491" s="1"/>
      <c r="V491" s="1"/>
      <c r="X491" s="1"/>
      <c r="AM491" s="29"/>
      <c r="AN491" s="29"/>
      <c r="AO491" s="29"/>
      <c r="AP491" s="29"/>
      <c r="AQ491" s="29"/>
      <c r="AR491" s="29"/>
      <c r="AS491" s="29"/>
      <c r="AT491" s="29"/>
      <c r="AU491" s="109"/>
      <c r="AV491" s="109"/>
      <c r="AW491" s="29"/>
      <c r="AX491" s="109"/>
      <c r="AY491" s="29"/>
      <c r="AZ491" s="29"/>
      <c r="BA491" s="29"/>
      <c r="BB491" s="29"/>
    </row>
    <row r="492" spans="3:54" customFormat="1">
      <c r="C492" s="1"/>
      <c r="D492" s="1"/>
      <c r="U492" s="1"/>
      <c r="V492" s="1"/>
      <c r="X492" s="1"/>
      <c r="AM492" s="29"/>
      <c r="AN492" s="29"/>
      <c r="AO492" s="29"/>
      <c r="AP492" s="29"/>
      <c r="AQ492" s="29"/>
      <c r="AR492" s="29"/>
      <c r="AS492" s="29"/>
      <c r="AT492" s="29"/>
      <c r="AU492" s="109"/>
      <c r="AV492" s="109"/>
      <c r="AW492" s="29"/>
      <c r="AX492" s="109"/>
      <c r="AY492" s="29"/>
      <c r="AZ492" s="29"/>
      <c r="BA492" s="29"/>
      <c r="BB492" s="29"/>
    </row>
    <row r="493" spans="3:54" customFormat="1">
      <c r="C493" s="1"/>
      <c r="D493" s="1"/>
      <c r="U493" s="1"/>
      <c r="V493" s="1"/>
      <c r="X493" s="1"/>
      <c r="AM493" s="29"/>
      <c r="AN493" s="29"/>
      <c r="AO493" s="29"/>
      <c r="AP493" s="29"/>
      <c r="AQ493" s="29"/>
      <c r="AR493" s="29"/>
      <c r="AS493" s="29"/>
      <c r="AT493" s="29"/>
      <c r="AU493" s="109"/>
      <c r="AV493" s="109"/>
      <c r="AW493" s="29"/>
      <c r="AX493" s="109"/>
      <c r="AY493" s="29"/>
      <c r="AZ493" s="29"/>
      <c r="BA493" s="29"/>
      <c r="BB493" s="29"/>
    </row>
    <row r="494" spans="3:54" customFormat="1">
      <c r="C494" s="1"/>
      <c r="D494" s="1"/>
      <c r="U494" s="1"/>
      <c r="V494" s="1"/>
      <c r="X494" s="1"/>
      <c r="AM494" s="29"/>
      <c r="AN494" s="29"/>
      <c r="AO494" s="29"/>
      <c r="AP494" s="29"/>
      <c r="AQ494" s="29"/>
      <c r="AR494" s="29"/>
      <c r="AS494" s="29"/>
      <c r="AT494" s="29"/>
      <c r="AU494" s="109"/>
      <c r="AV494" s="109"/>
      <c r="AW494" s="29"/>
      <c r="AX494" s="109"/>
      <c r="AY494" s="29"/>
      <c r="AZ494" s="29"/>
      <c r="BA494" s="29"/>
      <c r="BB494" s="29"/>
    </row>
    <row r="495" spans="3:54" customFormat="1">
      <c r="C495" s="1"/>
      <c r="D495" s="1"/>
      <c r="U495" s="1"/>
      <c r="V495" s="1"/>
      <c r="X495" s="1"/>
      <c r="AM495" s="29"/>
      <c r="AN495" s="29"/>
      <c r="AO495" s="29"/>
      <c r="AP495" s="29"/>
      <c r="AQ495" s="29"/>
      <c r="AR495" s="29"/>
      <c r="AS495" s="29"/>
      <c r="AT495" s="29"/>
      <c r="AU495" s="109"/>
      <c r="AV495" s="109"/>
      <c r="AW495" s="29"/>
      <c r="AX495" s="109"/>
      <c r="AY495" s="29"/>
      <c r="AZ495" s="29"/>
      <c r="BA495" s="29"/>
      <c r="BB495" s="29"/>
    </row>
    <row r="496" spans="3:54" customFormat="1">
      <c r="C496" s="1"/>
      <c r="D496" s="1"/>
      <c r="U496" s="1"/>
      <c r="V496" s="1"/>
      <c r="X496" s="1"/>
      <c r="AM496" s="29"/>
      <c r="AN496" s="29"/>
      <c r="AO496" s="29"/>
      <c r="AP496" s="29"/>
      <c r="AQ496" s="29"/>
      <c r="AR496" s="29"/>
      <c r="AS496" s="29"/>
      <c r="AT496" s="29"/>
      <c r="AU496" s="109"/>
      <c r="AV496" s="109"/>
      <c r="AW496" s="29"/>
      <c r="AX496" s="109"/>
      <c r="AY496" s="29"/>
      <c r="AZ496" s="29"/>
      <c r="BA496" s="29"/>
      <c r="BB496" s="29"/>
    </row>
    <row r="497" spans="3:54" customFormat="1">
      <c r="C497" s="1"/>
      <c r="D497" s="1"/>
      <c r="U497" s="1"/>
      <c r="V497" s="1"/>
      <c r="X497" s="1"/>
      <c r="AM497" s="29"/>
      <c r="AN497" s="29"/>
      <c r="AO497" s="29"/>
      <c r="AP497" s="29"/>
      <c r="AQ497" s="29"/>
      <c r="AR497" s="29"/>
      <c r="AS497" s="29"/>
      <c r="AT497" s="29"/>
      <c r="AU497" s="109"/>
      <c r="AV497" s="109"/>
      <c r="AW497" s="29"/>
      <c r="AX497" s="109"/>
      <c r="AY497" s="29"/>
      <c r="AZ497" s="29"/>
      <c r="BA497" s="29"/>
      <c r="BB497" s="29"/>
    </row>
    <row r="498" spans="3:54" customFormat="1">
      <c r="C498" s="1"/>
      <c r="D498" s="1"/>
      <c r="U498" s="1"/>
      <c r="V498" s="1"/>
      <c r="X498" s="1"/>
      <c r="AM498" s="29"/>
      <c r="AN498" s="29"/>
      <c r="AO498" s="29"/>
      <c r="AP498" s="29"/>
      <c r="AQ498" s="29"/>
      <c r="AR498" s="29"/>
      <c r="AS498" s="29"/>
      <c r="AT498" s="29"/>
      <c r="AU498" s="109"/>
      <c r="AV498" s="109"/>
      <c r="AW498" s="29"/>
      <c r="AX498" s="109"/>
      <c r="AY498" s="29"/>
      <c r="AZ498" s="29"/>
      <c r="BA498" s="29"/>
      <c r="BB498" s="29"/>
    </row>
    <row r="499" spans="3:54" customFormat="1">
      <c r="C499" s="1"/>
      <c r="D499" s="1"/>
      <c r="U499" s="1"/>
      <c r="V499" s="1"/>
      <c r="X499" s="1"/>
      <c r="AM499" s="29"/>
      <c r="AN499" s="29"/>
      <c r="AO499" s="29"/>
      <c r="AP499" s="29"/>
      <c r="AQ499" s="29"/>
      <c r="AR499" s="29"/>
      <c r="AS499" s="29"/>
      <c r="AT499" s="29"/>
      <c r="AU499" s="109"/>
      <c r="AV499" s="109"/>
      <c r="AW499" s="29"/>
      <c r="AX499" s="109"/>
      <c r="AY499" s="29"/>
      <c r="AZ499" s="29"/>
      <c r="BA499" s="29"/>
      <c r="BB499" s="29"/>
    </row>
    <row r="500" spans="3:54" customFormat="1">
      <c r="C500" s="1"/>
      <c r="D500" s="1"/>
      <c r="U500" s="1"/>
      <c r="V500" s="1"/>
      <c r="X500" s="1"/>
      <c r="AM500" s="29"/>
      <c r="AN500" s="29"/>
      <c r="AO500" s="29"/>
      <c r="AP500" s="29"/>
      <c r="AQ500" s="29"/>
      <c r="AR500" s="29"/>
      <c r="AS500" s="29"/>
      <c r="AT500" s="29"/>
      <c r="AU500" s="109"/>
      <c r="AV500" s="109"/>
      <c r="AW500" s="29"/>
      <c r="AX500" s="109"/>
      <c r="AY500" s="29"/>
      <c r="AZ500" s="29"/>
      <c r="BA500" s="29"/>
      <c r="BB500" s="29"/>
    </row>
    <row r="501" spans="3:54" customFormat="1">
      <c r="C501" s="1"/>
      <c r="D501" s="1"/>
      <c r="U501" s="1"/>
      <c r="V501" s="1"/>
      <c r="X501" s="1"/>
      <c r="AM501" s="29"/>
      <c r="AN501" s="29"/>
      <c r="AO501" s="29"/>
      <c r="AP501" s="29"/>
      <c r="AQ501" s="29"/>
      <c r="AR501" s="29"/>
      <c r="AS501" s="29"/>
      <c r="AT501" s="29"/>
      <c r="AU501" s="109"/>
      <c r="AV501" s="109"/>
      <c r="AW501" s="29"/>
      <c r="AX501" s="109"/>
      <c r="AY501" s="29"/>
      <c r="AZ501" s="29"/>
      <c r="BA501" s="29"/>
      <c r="BB501" s="29"/>
    </row>
    <row r="502" spans="3:54" customFormat="1">
      <c r="C502" s="1"/>
      <c r="D502" s="1"/>
      <c r="U502" s="1"/>
      <c r="V502" s="1"/>
      <c r="X502" s="1"/>
      <c r="AM502" s="29"/>
      <c r="AN502" s="29"/>
      <c r="AO502" s="29"/>
      <c r="AP502" s="29"/>
      <c r="AQ502" s="29"/>
      <c r="AR502" s="29"/>
      <c r="AS502" s="29"/>
      <c r="AT502" s="29"/>
      <c r="AU502" s="109"/>
      <c r="AV502" s="109"/>
      <c r="AW502" s="29"/>
      <c r="AX502" s="109"/>
      <c r="AY502" s="29"/>
      <c r="AZ502" s="29"/>
      <c r="BA502" s="29"/>
      <c r="BB502" s="29"/>
    </row>
    <row r="503" spans="3:54" customFormat="1">
      <c r="C503" s="1"/>
      <c r="D503" s="1"/>
      <c r="U503" s="1"/>
      <c r="V503" s="1"/>
      <c r="X503" s="1"/>
      <c r="AM503" s="29"/>
      <c r="AN503" s="29"/>
      <c r="AO503" s="29"/>
      <c r="AP503" s="29"/>
      <c r="AQ503" s="29"/>
      <c r="AR503" s="29"/>
      <c r="AS503" s="29"/>
      <c r="AT503" s="29"/>
      <c r="AU503" s="109"/>
      <c r="AV503" s="109"/>
      <c r="AW503" s="29"/>
      <c r="AX503" s="109"/>
      <c r="AY503" s="29"/>
      <c r="AZ503" s="29"/>
      <c r="BA503" s="29"/>
      <c r="BB503" s="29"/>
    </row>
    <row r="504" spans="3:54" customFormat="1">
      <c r="C504" s="1"/>
      <c r="D504" s="1"/>
      <c r="U504" s="1"/>
      <c r="V504" s="1"/>
      <c r="X504" s="1"/>
      <c r="AM504" s="29"/>
      <c r="AN504" s="29"/>
      <c r="AO504" s="29"/>
      <c r="AP504" s="29"/>
      <c r="AQ504" s="29"/>
      <c r="AR504" s="29"/>
      <c r="AS504" s="29"/>
      <c r="AT504" s="29"/>
      <c r="AU504" s="109"/>
      <c r="AV504" s="109"/>
      <c r="AW504" s="29"/>
      <c r="AX504" s="109"/>
      <c r="AY504" s="29"/>
      <c r="AZ504" s="29"/>
      <c r="BA504" s="29"/>
      <c r="BB504" s="29"/>
    </row>
    <row r="505" spans="3:54" customFormat="1">
      <c r="C505" s="1"/>
      <c r="D505" s="1"/>
      <c r="U505" s="1"/>
      <c r="V505" s="1"/>
      <c r="X505" s="1"/>
      <c r="AM505" s="29"/>
      <c r="AN505" s="29"/>
      <c r="AO505" s="29"/>
      <c r="AP505" s="29"/>
      <c r="AQ505" s="29"/>
      <c r="AR505" s="29"/>
      <c r="AS505" s="29"/>
      <c r="AT505" s="29"/>
      <c r="AU505" s="109"/>
      <c r="AV505" s="109"/>
      <c r="AW505" s="29"/>
      <c r="AX505" s="109"/>
      <c r="AY505" s="29"/>
      <c r="AZ505" s="29"/>
      <c r="BA505" s="29"/>
      <c r="BB505" s="29"/>
    </row>
    <row r="506" spans="3:54" customFormat="1">
      <c r="C506" s="1"/>
      <c r="D506" s="1"/>
      <c r="U506" s="1"/>
      <c r="V506" s="1"/>
      <c r="X506" s="1"/>
      <c r="AM506" s="29"/>
      <c r="AN506" s="29"/>
      <c r="AO506" s="29"/>
      <c r="AP506" s="29"/>
      <c r="AQ506" s="29"/>
      <c r="AR506" s="29"/>
      <c r="AS506" s="29"/>
      <c r="AT506" s="29"/>
      <c r="AU506" s="109"/>
      <c r="AV506" s="109"/>
      <c r="AW506" s="29"/>
      <c r="AX506" s="109"/>
      <c r="AY506" s="29"/>
      <c r="AZ506" s="29"/>
      <c r="BA506" s="29"/>
      <c r="BB506" s="29"/>
    </row>
    <row r="507" spans="3:54" customFormat="1">
      <c r="C507" s="1"/>
      <c r="D507" s="1"/>
      <c r="U507" s="1"/>
      <c r="V507" s="1"/>
      <c r="X507" s="1"/>
      <c r="AM507" s="29"/>
      <c r="AN507" s="29"/>
      <c r="AO507" s="29"/>
      <c r="AP507" s="29"/>
      <c r="AQ507" s="29"/>
      <c r="AR507" s="29"/>
      <c r="AS507" s="29"/>
      <c r="AT507" s="29"/>
      <c r="AU507" s="109"/>
      <c r="AV507" s="109"/>
      <c r="AW507" s="29"/>
      <c r="AX507" s="109"/>
      <c r="AY507" s="29"/>
      <c r="AZ507" s="29"/>
      <c r="BA507" s="29"/>
      <c r="BB507" s="29"/>
    </row>
    <row r="508" spans="3:54" customFormat="1">
      <c r="C508" s="1"/>
      <c r="D508" s="1"/>
      <c r="U508" s="1"/>
      <c r="V508" s="1"/>
      <c r="X508" s="1"/>
      <c r="AM508" s="29"/>
      <c r="AN508" s="29"/>
      <c r="AO508" s="29"/>
      <c r="AP508" s="29"/>
      <c r="AQ508" s="29"/>
      <c r="AR508" s="29"/>
      <c r="AS508" s="29"/>
      <c r="AT508" s="29"/>
      <c r="AU508" s="109"/>
      <c r="AV508" s="109"/>
      <c r="AW508" s="29"/>
      <c r="AX508" s="109"/>
      <c r="AY508" s="29"/>
      <c r="AZ508" s="29"/>
      <c r="BA508" s="29"/>
      <c r="BB508" s="29"/>
    </row>
    <row r="509" spans="3:54" customFormat="1">
      <c r="C509" s="1"/>
      <c r="D509" s="1"/>
      <c r="U509" s="1"/>
      <c r="V509" s="1"/>
      <c r="X509" s="1"/>
      <c r="AM509" s="29"/>
      <c r="AN509" s="29"/>
      <c r="AO509" s="29"/>
      <c r="AP509" s="29"/>
      <c r="AQ509" s="29"/>
      <c r="AR509" s="29"/>
      <c r="AS509" s="29"/>
      <c r="AT509" s="29"/>
      <c r="AU509" s="109"/>
      <c r="AV509" s="109"/>
      <c r="AW509" s="29"/>
      <c r="AX509" s="109"/>
      <c r="AY509" s="29"/>
      <c r="AZ509" s="29"/>
      <c r="BA509" s="29"/>
      <c r="BB509" s="29"/>
    </row>
    <row r="510" spans="3:54" customFormat="1">
      <c r="C510" s="1"/>
      <c r="D510" s="1"/>
      <c r="U510" s="1"/>
      <c r="V510" s="1"/>
      <c r="X510" s="1"/>
      <c r="AM510" s="29"/>
      <c r="AN510" s="29"/>
      <c r="AO510" s="29"/>
      <c r="AP510" s="29"/>
      <c r="AQ510" s="29"/>
      <c r="AR510" s="29"/>
      <c r="AS510" s="29"/>
      <c r="AT510" s="29"/>
      <c r="AU510" s="109"/>
      <c r="AV510" s="109"/>
      <c r="AW510" s="29"/>
      <c r="AX510" s="109"/>
      <c r="AY510" s="29"/>
      <c r="AZ510" s="29"/>
      <c r="BA510" s="29"/>
      <c r="BB510" s="29"/>
    </row>
    <row r="511" spans="3:54" customFormat="1">
      <c r="C511" s="1"/>
      <c r="D511" s="1"/>
      <c r="U511" s="1"/>
      <c r="V511" s="1"/>
      <c r="X511" s="1"/>
      <c r="AM511" s="29"/>
      <c r="AN511" s="29"/>
      <c r="AO511" s="29"/>
      <c r="AP511" s="29"/>
      <c r="AQ511" s="29"/>
      <c r="AR511" s="29"/>
      <c r="AS511" s="29"/>
      <c r="AT511" s="29"/>
      <c r="AU511" s="109"/>
      <c r="AV511" s="109"/>
      <c r="AW511" s="29"/>
      <c r="AX511" s="109"/>
      <c r="AY511" s="29"/>
      <c r="AZ511" s="29"/>
      <c r="BA511" s="29"/>
      <c r="BB511" s="29"/>
    </row>
    <row r="512" spans="3:54" customFormat="1">
      <c r="C512" s="1"/>
      <c r="D512" s="1"/>
      <c r="U512" s="1"/>
      <c r="V512" s="1"/>
      <c r="X512" s="1"/>
      <c r="AM512" s="29"/>
      <c r="AN512" s="29"/>
      <c r="AO512" s="29"/>
      <c r="AP512" s="29"/>
      <c r="AQ512" s="29"/>
      <c r="AR512" s="29"/>
      <c r="AS512" s="29"/>
      <c r="AT512" s="29"/>
      <c r="AU512" s="109"/>
      <c r="AV512" s="109"/>
      <c r="AW512" s="29"/>
      <c r="AX512" s="109"/>
      <c r="AY512" s="29"/>
      <c r="AZ512" s="29"/>
      <c r="BA512" s="29"/>
      <c r="BB512" s="29"/>
    </row>
    <row r="513" spans="3:54" customFormat="1">
      <c r="C513" s="1"/>
      <c r="D513" s="1"/>
      <c r="U513" s="1"/>
      <c r="V513" s="1"/>
      <c r="X513" s="1"/>
      <c r="AM513" s="29"/>
      <c r="AN513" s="29"/>
      <c r="AO513" s="29"/>
      <c r="AP513" s="29"/>
      <c r="AQ513" s="29"/>
      <c r="AR513" s="29"/>
      <c r="AS513" s="29"/>
      <c r="AT513" s="29"/>
      <c r="AU513" s="109"/>
      <c r="AV513" s="109"/>
      <c r="AW513" s="29"/>
      <c r="AX513" s="109"/>
      <c r="AY513" s="29"/>
      <c r="AZ513" s="29"/>
      <c r="BA513" s="29"/>
      <c r="BB513" s="29"/>
    </row>
    <row r="514" spans="3:54" customFormat="1">
      <c r="C514" s="1"/>
      <c r="D514" s="1"/>
      <c r="U514" s="1"/>
      <c r="V514" s="1"/>
      <c r="X514" s="1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29"/>
      <c r="BA514" s="29"/>
      <c r="BB514" s="29"/>
    </row>
    <row r="515" spans="3:54" customFormat="1">
      <c r="C515" s="1"/>
      <c r="D515" s="1"/>
      <c r="U515" s="1"/>
      <c r="V515" s="1"/>
      <c r="X515" s="1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29"/>
      <c r="BA515" s="29"/>
      <c r="BB515" s="29"/>
    </row>
    <row r="516" spans="3:54" customFormat="1">
      <c r="C516" s="1"/>
      <c r="D516" s="1"/>
      <c r="U516" s="1"/>
      <c r="V516" s="1"/>
      <c r="X516" s="1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29"/>
      <c r="BA516" s="29"/>
      <c r="BB516" s="29"/>
    </row>
    <row r="517" spans="3:54" customFormat="1">
      <c r="C517" s="1"/>
      <c r="D517" s="1"/>
      <c r="U517" s="1"/>
      <c r="V517" s="1"/>
      <c r="X517" s="1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29"/>
      <c r="BA517" s="29"/>
      <c r="BB517" s="29"/>
    </row>
    <row r="518" spans="3:54" customFormat="1">
      <c r="C518" s="1"/>
      <c r="D518" s="1"/>
      <c r="U518" s="1"/>
      <c r="V518" s="1"/>
      <c r="X518" s="1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29"/>
      <c r="BA518" s="29"/>
      <c r="BB518" s="29"/>
    </row>
    <row r="519" spans="3:54" customFormat="1">
      <c r="C519" s="1"/>
      <c r="D519" s="1"/>
      <c r="U519" s="1"/>
      <c r="V519" s="1"/>
      <c r="X519" s="1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29"/>
      <c r="BA519" s="29"/>
      <c r="BB519" s="29"/>
    </row>
    <row r="520" spans="3:54" customFormat="1">
      <c r="C520" s="1"/>
      <c r="D520" s="1"/>
      <c r="U520" s="1"/>
      <c r="V520" s="1"/>
      <c r="X520" s="1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29"/>
      <c r="BA520" s="29"/>
      <c r="BB520" s="29"/>
    </row>
    <row r="521" spans="3:54" customFormat="1">
      <c r="C521" s="1"/>
      <c r="D521" s="1"/>
      <c r="U521" s="1"/>
      <c r="V521" s="1"/>
      <c r="X521" s="1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29"/>
      <c r="BA521" s="29"/>
      <c r="BB521" s="29"/>
    </row>
    <row r="522" spans="3:54" customFormat="1">
      <c r="C522" s="1"/>
      <c r="D522" s="1"/>
      <c r="U522" s="1"/>
      <c r="V522" s="1"/>
      <c r="X522" s="1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29"/>
      <c r="BA522" s="29"/>
      <c r="BB522" s="29"/>
    </row>
    <row r="523" spans="3:54" customFormat="1">
      <c r="C523" s="1"/>
      <c r="D523" s="1"/>
      <c r="U523" s="1"/>
      <c r="V523" s="1"/>
      <c r="X523" s="1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29"/>
      <c r="BA523" s="29"/>
      <c r="BB523" s="29"/>
    </row>
    <row r="524" spans="3:54" customFormat="1">
      <c r="C524" s="1"/>
      <c r="D524" s="1"/>
      <c r="U524" s="1"/>
      <c r="V524" s="1"/>
      <c r="X524" s="1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29"/>
      <c r="BA524" s="29"/>
      <c r="BB524" s="29"/>
    </row>
    <row r="525" spans="3:54" customFormat="1">
      <c r="C525" s="1"/>
      <c r="D525" s="1"/>
      <c r="U525" s="1"/>
      <c r="V525" s="1"/>
      <c r="X525" s="1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29"/>
      <c r="BA525" s="29"/>
      <c r="BB525" s="29"/>
    </row>
    <row r="526" spans="3:54" customFormat="1">
      <c r="C526" s="1"/>
      <c r="D526" s="1"/>
      <c r="U526" s="1"/>
      <c r="V526" s="1"/>
      <c r="X526" s="1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29"/>
      <c r="BA526" s="29"/>
      <c r="BB526" s="29"/>
    </row>
    <row r="527" spans="3:54" customFormat="1">
      <c r="C527" s="1"/>
      <c r="D527" s="1"/>
      <c r="U527" s="1"/>
      <c r="V527" s="1"/>
      <c r="X527" s="1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/>
      <c r="BA527" s="29"/>
      <c r="BB527" s="29"/>
    </row>
    <row r="528" spans="3:54" customFormat="1">
      <c r="C528" s="1"/>
      <c r="D528" s="1"/>
      <c r="U528" s="1"/>
      <c r="V528" s="1"/>
      <c r="X528" s="1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29"/>
      <c r="BA528" s="29"/>
      <c r="BB528" s="29"/>
    </row>
    <row r="529" spans="3:54" customFormat="1">
      <c r="C529" s="1"/>
      <c r="D529" s="1"/>
      <c r="U529" s="1"/>
      <c r="V529" s="1"/>
      <c r="X529" s="1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29"/>
      <c r="BA529" s="29"/>
      <c r="BB529" s="29"/>
    </row>
    <row r="530" spans="3:54" customFormat="1">
      <c r="C530" s="1"/>
      <c r="D530" s="1"/>
      <c r="U530" s="1"/>
      <c r="V530" s="1"/>
      <c r="X530" s="1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29"/>
      <c r="BA530" s="29"/>
      <c r="BB530" s="29"/>
    </row>
    <row r="531" spans="3:54" customFormat="1">
      <c r="C531" s="1"/>
      <c r="D531" s="1"/>
      <c r="U531" s="1"/>
      <c r="V531" s="1"/>
      <c r="X531" s="1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29"/>
      <c r="BA531" s="29"/>
      <c r="BB531" s="29"/>
    </row>
    <row r="532" spans="3:54" customFormat="1">
      <c r="C532" s="1"/>
      <c r="D532" s="1"/>
      <c r="U532" s="1"/>
      <c r="V532" s="1"/>
      <c r="X532" s="1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29"/>
      <c r="BA532" s="29"/>
      <c r="BB532" s="29"/>
    </row>
    <row r="533" spans="3:54" customFormat="1">
      <c r="C533" s="1"/>
      <c r="D533" s="1"/>
      <c r="U533" s="1"/>
      <c r="V533" s="1"/>
      <c r="X533" s="1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29"/>
      <c r="BA533" s="29"/>
      <c r="BB533" s="29"/>
    </row>
    <row r="534" spans="3:54" customFormat="1">
      <c r="C534" s="1"/>
      <c r="D534" s="1"/>
      <c r="U534" s="1"/>
      <c r="V534" s="1"/>
      <c r="X534" s="1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29"/>
      <c r="BA534" s="29"/>
      <c r="BB534" s="29"/>
    </row>
    <row r="535" spans="3:54" customFormat="1">
      <c r="C535" s="1"/>
      <c r="D535" s="1"/>
      <c r="U535" s="1"/>
      <c r="V535" s="1"/>
      <c r="X535" s="1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29"/>
      <c r="BA535" s="29"/>
      <c r="BB535" s="29"/>
    </row>
    <row r="536" spans="3:54" customFormat="1">
      <c r="C536" s="1"/>
      <c r="D536" s="1"/>
      <c r="U536" s="1"/>
      <c r="V536" s="1"/>
      <c r="X536" s="1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29"/>
      <c r="BA536" s="29"/>
      <c r="BB536" s="29"/>
    </row>
    <row r="537" spans="3:54" customFormat="1">
      <c r="C537" s="1"/>
      <c r="D537" s="1"/>
      <c r="U537" s="1"/>
      <c r="V537" s="1"/>
      <c r="X537" s="1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29"/>
      <c r="BA537" s="29"/>
      <c r="BB537" s="29"/>
    </row>
    <row r="538" spans="3:54" customFormat="1">
      <c r="C538" s="1"/>
      <c r="D538" s="1"/>
      <c r="U538" s="1"/>
      <c r="V538" s="1"/>
      <c r="X538" s="1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29"/>
      <c r="BA538" s="29"/>
      <c r="BB538" s="29"/>
    </row>
    <row r="539" spans="3:54" customFormat="1">
      <c r="C539" s="1"/>
      <c r="D539" s="1"/>
      <c r="U539" s="1"/>
      <c r="V539" s="1"/>
      <c r="X539" s="1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29"/>
      <c r="BA539" s="29"/>
      <c r="BB539" s="29"/>
    </row>
    <row r="540" spans="3:54" customFormat="1">
      <c r="C540" s="1"/>
      <c r="D540" s="1"/>
      <c r="U540" s="1"/>
      <c r="V540" s="1"/>
      <c r="X540" s="1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29"/>
      <c r="BA540" s="29"/>
      <c r="BB540" s="29"/>
    </row>
    <row r="541" spans="3:54" customFormat="1">
      <c r="C541" s="1"/>
      <c r="D541" s="1"/>
      <c r="U541" s="1"/>
      <c r="V541" s="1"/>
      <c r="X541" s="1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29"/>
      <c r="BA541" s="29"/>
      <c r="BB541" s="29"/>
    </row>
    <row r="542" spans="3:54" customFormat="1">
      <c r="C542" s="1"/>
      <c r="D542" s="1"/>
      <c r="U542" s="1"/>
      <c r="V542" s="1"/>
      <c r="X542" s="1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29"/>
      <c r="BA542" s="29"/>
      <c r="BB542" s="29"/>
    </row>
    <row r="543" spans="3:54" customFormat="1">
      <c r="C543" s="1"/>
      <c r="D543" s="1"/>
      <c r="U543" s="1"/>
      <c r="V543" s="1"/>
      <c r="X543" s="1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29"/>
      <c r="BA543" s="29"/>
      <c r="BB543" s="29"/>
    </row>
    <row r="544" spans="3:54" customFormat="1">
      <c r="C544" s="1"/>
      <c r="D544" s="1"/>
      <c r="U544" s="1"/>
      <c r="V544" s="1"/>
      <c r="X544" s="1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29"/>
      <c r="BA544" s="29"/>
      <c r="BB544" s="29"/>
    </row>
    <row r="545" spans="3:54" customFormat="1">
      <c r="C545" s="1"/>
      <c r="D545" s="1"/>
      <c r="U545" s="1"/>
      <c r="V545" s="1"/>
      <c r="X545" s="1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29"/>
      <c r="BA545" s="29"/>
      <c r="BB545" s="29"/>
    </row>
    <row r="546" spans="3:54" customFormat="1">
      <c r="C546" s="1"/>
      <c r="D546" s="1"/>
      <c r="U546" s="1"/>
      <c r="V546" s="1"/>
      <c r="X546" s="1"/>
      <c r="AM546" s="29"/>
      <c r="AN546" s="29"/>
      <c r="AO546" s="29"/>
      <c r="AP546" s="29"/>
      <c r="AQ546" s="29"/>
      <c r="AR546" s="29"/>
      <c r="AS546" s="29"/>
      <c r="AT546" s="29"/>
      <c r="AU546" s="109"/>
      <c r="AV546" s="109"/>
      <c r="AW546" s="29"/>
      <c r="AX546" s="109"/>
      <c r="AY546" s="29"/>
      <c r="AZ546" s="29"/>
      <c r="BA546" s="29"/>
      <c r="BB546" s="29"/>
    </row>
    <row r="547" spans="3:54" customFormat="1">
      <c r="C547" s="1"/>
      <c r="D547" s="1"/>
      <c r="U547" s="1"/>
      <c r="V547" s="1"/>
      <c r="X547" s="1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29"/>
      <c r="BA547" s="29"/>
      <c r="BB547" s="29"/>
    </row>
    <row r="548" spans="3:54" customFormat="1">
      <c r="C548" s="1"/>
      <c r="D548" s="1"/>
      <c r="U548" s="1"/>
      <c r="V548" s="1"/>
      <c r="X548" s="1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29"/>
      <c r="BA548" s="29"/>
      <c r="BB548" s="29"/>
    </row>
    <row r="549" spans="3:54" customFormat="1">
      <c r="C549" s="1"/>
      <c r="D549" s="1"/>
      <c r="U549" s="1"/>
      <c r="V549" s="1"/>
      <c r="X549" s="1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29"/>
      <c r="BA549" s="29"/>
      <c r="BB549" s="29"/>
    </row>
    <row r="550" spans="3:54" customFormat="1">
      <c r="C550" s="1"/>
      <c r="D550" s="1"/>
      <c r="U550" s="1"/>
      <c r="V550" s="1"/>
      <c r="X550" s="1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29"/>
      <c r="BA550" s="29"/>
      <c r="BB550" s="29"/>
    </row>
    <row r="551" spans="3:54" customFormat="1">
      <c r="C551" s="1"/>
      <c r="D551" s="1"/>
      <c r="U551" s="1"/>
      <c r="V551" s="1"/>
      <c r="X551" s="1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29"/>
      <c r="BA551" s="29"/>
      <c r="BB551" s="29"/>
    </row>
    <row r="552" spans="3:54" customFormat="1">
      <c r="C552" s="1"/>
      <c r="D552" s="1"/>
      <c r="U552" s="1"/>
      <c r="V552" s="1"/>
      <c r="X552" s="1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</row>
    <row r="553" spans="3:54" customFormat="1">
      <c r="C553" s="1"/>
      <c r="D553" s="1"/>
      <c r="U553" s="1"/>
      <c r="V553" s="1"/>
      <c r="X553" s="1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</row>
    <row r="554" spans="3:54" customFormat="1">
      <c r="C554" s="1"/>
      <c r="D554" s="1"/>
      <c r="U554" s="1"/>
      <c r="V554" s="1"/>
      <c r="X554" s="1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29"/>
      <c r="BA554" s="29"/>
      <c r="BB554" s="29"/>
    </row>
    <row r="555" spans="3:54" customFormat="1">
      <c r="C555" s="1"/>
      <c r="D555" s="1"/>
      <c r="U555" s="1"/>
      <c r="V555" s="1"/>
      <c r="X555" s="1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29"/>
      <c r="BA555" s="29"/>
      <c r="BB555" s="29"/>
    </row>
    <row r="556" spans="3:54" customFormat="1">
      <c r="C556" s="1"/>
      <c r="D556" s="1"/>
      <c r="U556" s="1"/>
      <c r="V556" s="1"/>
      <c r="X556" s="1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  <c r="BB556" s="29"/>
    </row>
    <row r="557" spans="3:54" customFormat="1">
      <c r="C557" s="1"/>
      <c r="D557" s="1"/>
      <c r="U557" s="1"/>
      <c r="V557" s="1"/>
      <c r="X557" s="1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29"/>
      <c r="BA557" s="29"/>
      <c r="BB557" s="29"/>
    </row>
    <row r="558" spans="3:54" customFormat="1">
      <c r="C558" s="1"/>
      <c r="D558" s="1"/>
      <c r="U558" s="1"/>
      <c r="V558" s="1"/>
      <c r="X558" s="1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29"/>
      <c r="BA558" s="29"/>
      <c r="BB558" s="29"/>
    </row>
    <row r="559" spans="3:54" customFormat="1">
      <c r="C559" s="1"/>
      <c r="D559" s="1"/>
      <c r="U559" s="1"/>
      <c r="V559" s="1"/>
      <c r="X559" s="1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29"/>
      <c r="BA559" s="29"/>
      <c r="BB559" s="29"/>
    </row>
    <row r="560" spans="3:54" customFormat="1">
      <c r="C560" s="1"/>
      <c r="D560" s="1"/>
      <c r="U560" s="1"/>
      <c r="V560" s="1"/>
      <c r="X560" s="1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29"/>
      <c r="BA560" s="29"/>
      <c r="BB560" s="29"/>
    </row>
    <row r="561" spans="3:54" customFormat="1">
      <c r="C561" s="1"/>
      <c r="D561" s="1"/>
      <c r="U561" s="1"/>
      <c r="V561" s="1"/>
      <c r="X561" s="1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29"/>
      <c r="BA561" s="29"/>
      <c r="BB561" s="29"/>
    </row>
    <row r="562" spans="3:54" customFormat="1">
      <c r="C562" s="1"/>
      <c r="D562" s="1"/>
      <c r="U562" s="1"/>
      <c r="V562" s="1"/>
      <c r="X562" s="1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29"/>
      <c r="BA562" s="29"/>
      <c r="BB562" s="29"/>
    </row>
    <row r="563" spans="3:54" customFormat="1">
      <c r="C563" s="1"/>
      <c r="D563" s="1"/>
      <c r="U563" s="1"/>
      <c r="V563" s="1"/>
      <c r="X563" s="1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29"/>
      <c r="BA563" s="29"/>
      <c r="BB563" s="29"/>
    </row>
    <row r="564" spans="3:54" customFormat="1">
      <c r="C564" s="1"/>
      <c r="D564" s="1"/>
      <c r="U564" s="1"/>
      <c r="V564" s="1"/>
      <c r="X564" s="1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29"/>
      <c r="BA564" s="29"/>
      <c r="BB564" s="29"/>
    </row>
    <row r="565" spans="3:54" customFormat="1">
      <c r="C565" s="1"/>
      <c r="D565" s="1"/>
      <c r="U565" s="1"/>
      <c r="V565" s="1"/>
      <c r="X565" s="1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29"/>
      <c r="BA565" s="29"/>
      <c r="BB565" s="29"/>
    </row>
    <row r="566" spans="3:54" customFormat="1">
      <c r="C566" s="1"/>
      <c r="D566" s="1"/>
      <c r="U566" s="1"/>
      <c r="V566" s="1"/>
      <c r="X566" s="1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29"/>
      <c r="BA566" s="29"/>
      <c r="BB566" s="29"/>
    </row>
    <row r="567" spans="3:54" customFormat="1">
      <c r="C567" s="1"/>
      <c r="D567" s="1"/>
      <c r="U567" s="1"/>
      <c r="V567" s="1"/>
      <c r="X567" s="1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29"/>
      <c r="BA567" s="29"/>
      <c r="BB567" s="29"/>
    </row>
    <row r="568" spans="3:54" customFormat="1">
      <c r="C568" s="1"/>
      <c r="D568" s="1"/>
      <c r="U568" s="1"/>
      <c r="V568" s="1"/>
      <c r="X568" s="1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29"/>
      <c r="BA568" s="29"/>
      <c r="BB568" s="29"/>
    </row>
    <row r="569" spans="3:54" customFormat="1">
      <c r="C569" s="1"/>
      <c r="D569" s="1"/>
      <c r="U569" s="1"/>
      <c r="V569" s="1"/>
      <c r="X569" s="1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29"/>
      <c r="BA569" s="29"/>
      <c r="BB569" s="29"/>
    </row>
    <row r="570" spans="3:54" customFormat="1">
      <c r="C570" s="1"/>
      <c r="D570" s="1"/>
      <c r="U570" s="1"/>
      <c r="V570" s="1"/>
      <c r="X570" s="1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29"/>
      <c r="BA570" s="29"/>
      <c r="BB570" s="29"/>
    </row>
    <row r="571" spans="3:54" customFormat="1">
      <c r="C571" s="1"/>
      <c r="D571" s="1"/>
      <c r="U571" s="1"/>
      <c r="V571" s="1"/>
      <c r="X571" s="1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29"/>
      <c r="BA571" s="29"/>
      <c r="BB571" s="29"/>
    </row>
    <row r="572" spans="3:54" customFormat="1">
      <c r="C572" s="1"/>
      <c r="D572" s="1"/>
      <c r="U572" s="1"/>
      <c r="V572" s="1"/>
      <c r="X572" s="1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29"/>
      <c r="BA572" s="29"/>
      <c r="BB572" s="29"/>
    </row>
    <row r="573" spans="3:54" customFormat="1">
      <c r="C573" s="1"/>
      <c r="D573" s="1"/>
      <c r="U573" s="1"/>
      <c r="V573" s="1"/>
      <c r="X573" s="1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29"/>
      <c r="BA573" s="29"/>
      <c r="BB573" s="29"/>
    </row>
    <row r="574" spans="3:54" customFormat="1">
      <c r="C574" s="1"/>
      <c r="D574" s="1"/>
      <c r="U574" s="1"/>
      <c r="V574" s="1"/>
      <c r="X574" s="1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29"/>
      <c r="BA574" s="29"/>
      <c r="BB574" s="29"/>
    </row>
    <row r="575" spans="3:54" customFormat="1">
      <c r="C575" s="1"/>
      <c r="D575" s="1"/>
      <c r="U575" s="1"/>
      <c r="V575" s="1"/>
      <c r="X575" s="1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29"/>
      <c r="BA575" s="29"/>
      <c r="BB575" s="29"/>
    </row>
    <row r="576" spans="3:54" customFormat="1">
      <c r="C576" s="1"/>
      <c r="D576" s="1"/>
      <c r="U576" s="1"/>
      <c r="V576" s="1"/>
      <c r="X576" s="1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</row>
    <row r="577" spans="3:54" customFormat="1">
      <c r="C577" s="1"/>
      <c r="D577" s="1"/>
      <c r="U577" s="1"/>
      <c r="V577" s="1"/>
      <c r="X577" s="1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29"/>
      <c r="BA577" s="29"/>
      <c r="BB577" s="29"/>
    </row>
    <row r="578" spans="3:54" customFormat="1">
      <c r="C578" s="1"/>
      <c r="D578" s="1"/>
      <c r="U578" s="1"/>
      <c r="V578" s="1"/>
      <c r="X578" s="1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29"/>
      <c r="BA578" s="29"/>
      <c r="BB578" s="29"/>
    </row>
    <row r="579" spans="3:54" customFormat="1">
      <c r="C579" s="1"/>
      <c r="D579" s="1"/>
      <c r="U579" s="1"/>
      <c r="V579" s="1"/>
      <c r="X579" s="1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29"/>
      <c r="BA579" s="29"/>
      <c r="BB579" s="29"/>
    </row>
    <row r="580" spans="3:54" customFormat="1">
      <c r="C580" s="1"/>
      <c r="D580" s="1"/>
      <c r="U580" s="1"/>
      <c r="V580" s="1"/>
      <c r="X580" s="1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  <c r="BB580" s="29"/>
    </row>
    <row r="581" spans="3:54" customFormat="1">
      <c r="C581" s="1"/>
      <c r="D581" s="1"/>
      <c r="U581" s="1"/>
      <c r="V581" s="1"/>
      <c r="X581" s="1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29"/>
      <c r="BA581" s="29"/>
      <c r="BB581" s="29"/>
    </row>
    <row r="582" spans="3:54" customFormat="1">
      <c r="C582" s="1"/>
      <c r="D582" s="1"/>
      <c r="U582" s="1"/>
      <c r="V582" s="1"/>
      <c r="X582" s="1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29"/>
      <c r="BA582" s="29"/>
      <c r="BB582" s="29"/>
    </row>
    <row r="583" spans="3:54" customFormat="1">
      <c r="C583" s="1"/>
      <c r="D583" s="1"/>
      <c r="U583" s="1"/>
      <c r="V583" s="1"/>
      <c r="X583" s="1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29"/>
      <c r="BA583" s="29"/>
      <c r="BB583" s="29"/>
    </row>
    <row r="584" spans="3:54" customFormat="1">
      <c r="C584" s="1"/>
      <c r="D584" s="1"/>
      <c r="U584" s="1"/>
      <c r="V584" s="1"/>
      <c r="X584" s="1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29"/>
      <c r="BA584" s="29"/>
      <c r="BB584" s="29"/>
    </row>
    <row r="585" spans="3:54" customFormat="1">
      <c r="C585" s="1"/>
      <c r="D585" s="1"/>
      <c r="U585" s="1"/>
      <c r="V585" s="1"/>
      <c r="X585" s="1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29"/>
      <c r="BA585" s="29"/>
      <c r="BB585" s="29"/>
    </row>
    <row r="586" spans="3:54" customFormat="1">
      <c r="C586" s="1"/>
      <c r="D586" s="1"/>
      <c r="U586" s="1"/>
      <c r="V586" s="1"/>
      <c r="X586" s="1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29"/>
      <c r="BA586" s="29"/>
      <c r="BB586" s="29"/>
    </row>
    <row r="587" spans="3:54" customFormat="1">
      <c r="C587" s="1"/>
      <c r="D587" s="1"/>
      <c r="U587" s="1"/>
      <c r="V587" s="1"/>
      <c r="X587" s="1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29"/>
      <c r="BA587" s="29"/>
      <c r="BB587" s="29"/>
    </row>
    <row r="588" spans="3:54" customFormat="1">
      <c r="C588" s="1"/>
      <c r="D588" s="1"/>
      <c r="U588" s="1"/>
      <c r="V588" s="1"/>
      <c r="X588" s="1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29"/>
      <c r="BA588" s="29"/>
      <c r="BB588" s="29"/>
    </row>
    <row r="589" spans="3:54" customFormat="1">
      <c r="C589" s="1"/>
      <c r="D589" s="1"/>
      <c r="U589" s="1"/>
      <c r="V589" s="1"/>
      <c r="X589" s="1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29"/>
      <c r="BA589" s="29"/>
      <c r="BB589" s="29"/>
    </row>
    <row r="590" spans="3:54" customFormat="1">
      <c r="C590" s="1"/>
      <c r="D590" s="1"/>
      <c r="U590" s="1"/>
      <c r="V590" s="1"/>
      <c r="X590" s="1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29"/>
      <c r="BA590" s="29"/>
      <c r="BB590" s="29"/>
    </row>
    <row r="591" spans="3:54" customFormat="1">
      <c r="C591" s="1"/>
      <c r="D591" s="1"/>
      <c r="U591" s="1"/>
      <c r="V591" s="1"/>
      <c r="X591" s="1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29"/>
      <c r="BA591" s="29"/>
      <c r="BB591" s="29"/>
    </row>
    <row r="592" spans="3:54" customFormat="1">
      <c r="C592" s="1"/>
      <c r="D592" s="1"/>
      <c r="U592" s="1"/>
      <c r="V592" s="1"/>
      <c r="X592" s="1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29"/>
      <c r="BA592" s="29"/>
      <c r="BB592" s="29"/>
    </row>
    <row r="593" spans="3:54" customFormat="1">
      <c r="C593" s="1"/>
      <c r="D593" s="1"/>
      <c r="U593" s="1"/>
      <c r="V593" s="1"/>
      <c r="X593" s="1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29"/>
      <c r="BA593" s="29"/>
      <c r="BB593" s="29"/>
    </row>
    <row r="594" spans="3:54" customFormat="1">
      <c r="C594" s="1"/>
      <c r="D594" s="1"/>
      <c r="U594" s="1"/>
      <c r="V594" s="1"/>
      <c r="X594" s="1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29"/>
      <c r="BA594" s="29"/>
      <c r="BB594" s="29"/>
    </row>
    <row r="595" spans="3:54" customFormat="1">
      <c r="C595" s="1"/>
      <c r="D595" s="1"/>
      <c r="U595" s="1"/>
      <c r="V595" s="1"/>
      <c r="X595" s="1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29"/>
      <c r="BA595" s="29"/>
      <c r="BB595" s="29"/>
    </row>
    <row r="596" spans="3:54" customFormat="1">
      <c r="C596" s="1"/>
      <c r="D596" s="1"/>
      <c r="U596" s="1"/>
      <c r="V596" s="1"/>
      <c r="X596" s="1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29"/>
      <c r="BA596" s="29"/>
      <c r="BB596" s="29"/>
    </row>
    <row r="597" spans="3:54" customFormat="1">
      <c r="C597" s="1"/>
      <c r="D597" s="1"/>
      <c r="U597" s="1"/>
      <c r="V597" s="1"/>
      <c r="X597" s="1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29"/>
      <c r="BA597" s="29"/>
      <c r="BB597" s="29"/>
    </row>
    <row r="598" spans="3:54" customFormat="1">
      <c r="C598" s="1"/>
      <c r="D598" s="1"/>
      <c r="U598" s="1"/>
      <c r="V598" s="1"/>
      <c r="X598" s="1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29"/>
      <c r="BA598" s="29"/>
      <c r="BB598" s="29"/>
    </row>
    <row r="599" spans="3:54" customFormat="1">
      <c r="C599" s="1"/>
      <c r="D599" s="1"/>
      <c r="U599" s="1"/>
      <c r="V599" s="1"/>
      <c r="X599" s="1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29"/>
      <c r="BA599" s="29"/>
      <c r="BB599" s="29"/>
    </row>
    <row r="600" spans="3:54" customFormat="1">
      <c r="C600" s="1"/>
      <c r="D600" s="1"/>
      <c r="U600" s="1"/>
      <c r="V600" s="1"/>
      <c r="X600" s="1"/>
      <c r="AM600" s="29"/>
      <c r="AN600" s="29"/>
      <c r="AO600" s="29"/>
      <c r="AP600" s="29"/>
      <c r="AQ600" s="29"/>
      <c r="AR600" s="29"/>
      <c r="AS600" s="29"/>
      <c r="AT600" s="29"/>
      <c r="AU600" s="109"/>
      <c r="AV600" s="109"/>
      <c r="AW600" s="29"/>
      <c r="AX600" s="109"/>
      <c r="AY600" s="29"/>
      <c r="AZ600" s="29"/>
      <c r="BA600" s="29"/>
      <c r="BB600" s="29"/>
    </row>
    <row r="601" spans="3:54" customFormat="1">
      <c r="C601" s="1"/>
      <c r="D601" s="1"/>
      <c r="U601" s="1"/>
      <c r="V601" s="1"/>
      <c r="X601" s="1"/>
      <c r="AM601" s="29"/>
      <c r="AN601" s="29"/>
      <c r="AO601" s="29"/>
      <c r="AP601" s="29"/>
      <c r="AQ601" s="29"/>
      <c r="AR601" s="29"/>
      <c r="AS601" s="29"/>
      <c r="AT601" s="29"/>
      <c r="AU601" s="109"/>
      <c r="AV601" s="109"/>
      <c r="AW601" s="29"/>
      <c r="AX601" s="109"/>
      <c r="AY601" s="29"/>
      <c r="AZ601" s="29"/>
      <c r="BA601" s="29"/>
      <c r="BB601" s="29"/>
    </row>
    <row r="602" spans="3:54" customFormat="1">
      <c r="C602" s="1"/>
      <c r="D602" s="1"/>
      <c r="U602" s="1"/>
      <c r="V602" s="1"/>
      <c r="X602" s="1"/>
      <c r="AM602" s="29"/>
      <c r="AN602" s="29"/>
      <c r="AO602" s="29"/>
      <c r="AP602" s="29"/>
      <c r="AQ602" s="29"/>
      <c r="AR602" s="29"/>
      <c r="AS602" s="29"/>
      <c r="AT602" s="29"/>
      <c r="AU602" s="109"/>
      <c r="AV602" s="109"/>
      <c r="AW602" s="29"/>
      <c r="AX602" s="109"/>
      <c r="AY602" s="29"/>
      <c r="AZ602" s="29"/>
      <c r="BA602" s="29"/>
      <c r="BB602" s="29"/>
    </row>
    <row r="603" spans="3:54" customFormat="1">
      <c r="C603" s="1"/>
      <c r="D603" s="1"/>
      <c r="U603" s="1"/>
      <c r="V603" s="1"/>
      <c r="X603" s="1"/>
      <c r="AM603" s="29"/>
      <c r="AN603" s="29"/>
      <c r="AO603" s="29"/>
      <c r="AP603" s="29"/>
      <c r="AQ603" s="29"/>
      <c r="AR603" s="29"/>
      <c r="AS603" s="29"/>
      <c r="AT603" s="29"/>
      <c r="AU603" s="109"/>
      <c r="AV603" s="109"/>
      <c r="AW603" s="29"/>
      <c r="AX603" s="109"/>
      <c r="AY603" s="29"/>
      <c r="AZ603" s="29"/>
      <c r="BA603" s="29"/>
      <c r="BB603" s="29"/>
    </row>
    <row r="604" spans="3:54" customFormat="1">
      <c r="C604" s="1"/>
      <c r="D604" s="1"/>
      <c r="U604" s="1"/>
      <c r="V604" s="1"/>
      <c r="X604" s="1"/>
      <c r="AM604" s="29"/>
      <c r="AN604" s="29"/>
      <c r="AO604" s="29"/>
      <c r="AP604" s="29"/>
      <c r="AQ604" s="29"/>
      <c r="AR604" s="29"/>
      <c r="AS604" s="29"/>
      <c r="AT604" s="29"/>
      <c r="AU604" s="109"/>
      <c r="AV604" s="109"/>
      <c r="AW604" s="29"/>
      <c r="AX604" s="109"/>
      <c r="AY604" s="29"/>
      <c r="AZ604" s="29"/>
      <c r="BA604" s="29"/>
      <c r="BB604" s="29"/>
    </row>
    <row r="605" spans="3:54" customFormat="1">
      <c r="C605" s="1"/>
      <c r="D605" s="1"/>
      <c r="U605" s="1"/>
      <c r="V605" s="1"/>
      <c r="X605" s="1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29"/>
      <c r="BA605" s="29"/>
      <c r="BB605" s="29"/>
    </row>
    <row r="606" spans="3:54" customFormat="1">
      <c r="C606" s="1"/>
      <c r="D606" s="1"/>
      <c r="U606" s="1"/>
      <c r="V606" s="1"/>
      <c r="X606" s="1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29"/>
      <c r="BA606" s="29"/>
      <c r="BB606" s="29"/>
    </row>
    <row r="607" spans="3:54" customFormat="1">
      <c r="C607" s="1"/>
      <c r="D607" s="1"/>
      <c r="U607" s="1"/>
      <c r="V607" s="1"/>
      <c r="X607" s="1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29"/>
      <c r="BA607" s="29"/>
      <c r="BB607" s="29"/>
    </row>
    <row r="608" spans="3:54" customFormat="1">
      <c r="C608" s="1"/>
      <c r="D608" s="1"/>
      <c r="U608" s="1"/>
      <c r="V608" s="1"/>
      <c r="X608" s="1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29"/>
      <c r="BA608" s="29"/>
      <c r="BB608" s="29"/>
    </row>
    <row r="609" spans="3:54" customFormat="1">
      <c r="C609" s="1"/>
      <c r="D609" s="1"/>
      <c r="U609" s="1"/>
      <c r="V609" s="1"/>
      <c r="X609" s="1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</row>
    <row r="610" spans="3:54" customFormat="1">
      <c r="C610" s="1"/>
      <c r="D610" s="1"/>
      <c r="U610" s="1"/>
      <c r="V610" s="1"/>
      <c r="X610" s="1"/>
      <c r="AM610" s="29"/>
      <c r="AN610" s="29"/>
      <c r="AO610" s="29"/>
      <c r="AP610" s="29"/>
      <c r="AQ610" s="29"/>
      <c r="AR610" s="29"/>
      <c r="AS610" s="29"/>
      <c r="AT610" s="29"/>
      <c r="AU610" s="109"/>
      <c r="AV610" s="109"/>
      <c r="AW610" s="29"/>
      <c r="AX610" s="109"/>
      <c r="AY610" s="29"/>
      <c r="AZ610" s="29"/>
      <c r="BA610" s="29"/>
      <c r="BB610" s="29"/>
    </row>
    <row r="611" spans="3:54" customFormat="1">
      <c r="C611" s="1"/>
      <c r="D611" s="1"/>
      <c r="U611" s="1"/>
      <c r="V611" s="1"/>
      <c r="X611" s="1"/>
      <c r="AM611" s="29"/>
      <c r="AN611" s="29"/>
      <c r="AO611" s="29"/>
      <c r="AP611" s="29"/>
      <c r="AQ611" s="29"/>
      <c r="AR611" s="29"/>
      <c r="AS611" s="29"/>
      <c r="AT611" s="29"/>
      <c r="AU611" s="109"/>
      <c r="AV611" s="109"/>
      <c r="AW611" s="29"/>
      <c r="AX611" s="109"/>
      <c r="AY611" s="29"/>
      <c r="AZ611" s="29"/>
      <c r="BA611" s="29"/>
      <c r="BB611" s="29"/>
    </row>
    <row r="612" spans="3:54" customFormat="1">
      <c r="C612" s="1"/>
      <c r="D612" s="1"/>
      <c r="U612" s="1"/>
      <c r="V612" s="1"/>
      <c r="X612" s="1"/>
      <c r="AM612" s="29"/>
      <c r="AN612" s="29"/>
      <c r="AO612" s="29"/>
      <c r="AP612" s="29"/>
      <c r="AQ612" s="29"/>
      <c r="AR612" s="29"/>
      <c r="AS612" s="29"/>
      <c r="AT612" s="29"/>
      <c r="AU612" s="109"/>
      <c r="AV612" s="109"/>
      <c r="AW612" s="29"/>
      <c r="AX612" s="109"/>
      <c r="AY612" s="29"/>
      <c r="AZ612" s="29"/>
      <c r="BA612" s="29"/>
      <c r="BB612" s="29"/>
    </row>
    <row r="613" spans="3:54" customFormat="1">
      <c r="C613" s="1"/>
      <c r="D613" s="1"/>
      <c r="U613" s="1"/>
      <c r="V613" s="1"/>
      <c r="X613" s="1"/>
      <c r="AM613" s="29"/>
      <c r="AN613" s="29"/>
      <c r="AO613" s="29"/>
      <c r="AP613" s="29"/>
      <c r="AQ613" s="29"/>
      <c r="AR613" s="29"/>
      <c r="AS613" s="29"/>
      <c r="AT613" s="29"/>
      <c r="AU613" s="109"/>
      <c r="AV613" s="109"/>
      <c r="AW613" s="29"/>
      <c r="AX613" s="109"/>
      <c r="AY613" s="29"/>
      <c r="AZ613" s="29"/>
      <c r="BA613" s="29"/>
      <c r="BB613" s="29"/>
    </row>
    <row r="614" spans="3:54" customFormat="1">
      <c r="C614" s="1"/>
      <c r="D614" s="1"/>
      <c r="U614" s="1"/>
      <c r="V614" s="1"/>
      <c r="X614" s="1"/>
      <c r="AM614" s="29"/>
      <c r="AN614" s="29"/>
      <c r="AO614" s="29"/>
      <c r="AP614" s="29"/>
      <c r="AQ614" s="29"/>
      <c r="AR614" s="29"/>
      <c r="AS614" s="29"/>
      <c r="AT614" s="29"/>
      <c r="AU614" s="109"/>
      <c r="AV614" s="109"/>
      <c r="AW614" s="29"/>
      <c r="AX614" s="109"/>
      <c r="AY614" s="29"/>
      <c r="AZ614" s="29"/>
      <c r="BA614" s="29"/>
      <c r="BB614" s="29"/>
    </row>
    <row r="615" spans="3:54" customFormat="1">
      <c r="C615" s="1"/>
      <c r="D615" s="1"/>
      <c r="U615" s="1"/>
      <c r="V615" s="1"/>
      <c r="X615" s="1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29"/>
      <c r="BA615" s="29"/>
      <c r="BB615" s="29"/>
    </row>
    <row r="616" spans="3:54" customFormat="1">
      <c r="C616" s="1"/>
      <c r="D616" s="1"/>
      <c r="U616" s="1"/>
      <c r="V616" s="1"/>
      <c r="X616" s="1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29"/>
      <c r="BA616" s="29"/>
      <c r="BB616" s="29"/>
    </row>
    <row r="617" spans="3:54" customFormat="1">
      <c r="C617" s="1"/>
      <c r="D617" s="1"/>
      <c r="U617" s="1"/>
      <c r="V617" s="1"/>
      <c r="X617" s="1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29"/>
      <c r="BA617" s="29"/>
      <c r="BB617" s="29"/>
    </row>
    <row r="618" spans="3:54" customFormat="1">
      <c r="C618" s="1"/>
      <c r="D618" s="1"/>
      <c r="U618" s="1"/>
      <c r="V618" s="1"/>
      <c r="X618" s="1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29"/>
      <c r="BA618" s="29"/>
      <c r="BB618" s="29"/>
    </row>
    <row r="619" spans="3:54" customFormat="1">
      <c r="C619" s="1"/>
      <c r="D619" s="1"/>
      <c r="U619" s="1"/>
      <c r="V619" s="1"/>
      <c r="X619" s="1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29"/>
      <c r="BA619" s="29"/>
      <c r="BB619" s="29"/>
    </row>
    <row r="620" spans="3:54" customFormat="1">
      <c r="C620" s="1"/>
      <c r="D620" s="1"/>
      <c r="U620" s="1"/>
      <c r="V620" s="1"/>
      <c r="X620" s="1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29"/>
      <c r="BA620" s="29"/>
      <c r="BB620" s="29"/>
    </row>
    <row r="621" spans="3:54" customFormat="1">
      <c r="C621" s="1"/>
      <c r="D621" s="1"/>
      <c r="U621" s="1"/>
      <c r="V621" s="1"/>
      <c r="X621" s="1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29"/>
      <c r="BA621" s="29"/>
      <c r="BB621" s="29"/>
    </row>
    <row r="622" spans="3:54" customFormat="1">
      <c r="C622" s="1"/>
      <c r="D622" s="1"/>
      <c r="U622" s="1"/>
      <c r="V622" s="1"/>
      <c r="X622" s="1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29"/>
      <c r="BA622" s="29"/>
      <c r="BB622" s="29"/>
    </row>
    <row r="623" spans="3:54" customFormat="1">
      <c r="C623" s="1"/>
      <c r="D623" s="1"/>
      <c r="U623" s="1"/>
      <c r="V623" s="1"/>
      <c r="X623" s="1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29"/>
      <c r="BA623" s="29"/>
      <c r="BB623" s="29"/>
    </row>
    <row r="624" spans="3:54" customFormat="1">
      <c r="C624" s="1"/>
      <c r="D624" s="1"/>
      <c r="U624" s="1"/>
      <c r="V624" s="1"/>
      <c r="X624" s="1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29"/>
      <c r="BA624" s="29"/>
      <c r="BB624" s="29"/>
    </row>
    <row r="625" spans="3:54" customFormat="1">
      <c r="C625" s="1"/>
      <c r="D625" s="1"/>
      <c r="U625" s="1"/>
      <c r="V625" s="1"/>
      <c r="X625" s="1"/>
      <c r="AM625" s="29"/>
      <c r="AN625" s="29"/>
      <c r="AO625" s="29"/>
      <c r="AP625" s="29"/>
      <c r="AQ625" s="29"/>
      <c r="AR625" s="29"/>
      <c r="AS625" s="29"/>
      <c r="AT625" s="29"/>
      <c r="AU625" s="109"/>
      <c r="AV625" s="109"/>
      <c r="AW625" s="29"/>
      <c r="AX625" s="109"/>
      <c r="AY625" s="29"/>
      <c r="AZ625" s="29"/>
      <c r="BA625" s="29"/>
      <c r="BB625" s="29"/>
    </row>
    <row r="626" spans="3:54" customFormat="1">
      <c r="C626" s="1"/>
      <c r="D626" s="1"/>
      <c r="U626" s="1"/>
      <c r="V626" s="1"/>
      <c r="X626" s="1"/>
      <c r="AM626" s="29"/>
      <c r="AN626" s="29"/>
      <c r="AO626" s="29"/>
      <c r="AP626" s="29"/>
      <c r="AQ626" s="29"/>
      <c r="AR626" s="29"/>
      <c r="AS626" s="29"/>
      <c r="AT626" s="29"/>
      <c r="AU626" s="109"/>
      <c r="AV626" s="109"/>
      <c r="AW626" s="29"/>
      <c r="AX626" s="109"/>
      <c r="AY626" s="29"/>
      <c r="AZ626" s="29"/>
      <c r="BA626" s="29"/>
      <c r="BB626" s="29"/>
    </row>
    <row r="627" spans="3:54" customFormat="1">
      <c r="C627" s="1"/>
      <c r="D627" s="1"/>
      <c r="U627" s="1"/>
      <c r="V627" s="1"/>
      <c r="X627" s="1"/>
      <c r="AM627" s="29"/>
      <c r="AN627" s="29"/>
      <c r="AO627" s="29"/>
      <c r="AP627" s="29"/>
      <c r="AQ627" s="29"/>
      <c r="AR627" s="29"/>
      <c r="AS627" s="29"/>
      <c r="AT627" s="29"/>
      <c r="AU627" s="109"/>
      <c r="AV627" s="109"/>
      <c r="AW627" s="29"/>
      <c r="AX627" s="109"/>
      <c r="AY627" s="29"/>
      <c r="AZ627" s="29"/>
      <c r="BA627" s="29"/>
      <c r="BB627" s="29"/>
    </row>
    <row r="628" spans="3:54" customFormat="1">
      <c r="C628" s="1"/>
      <c r="D628" s="1"/>
      <c r="U628" s="1"/>
      <c r="V628" s="1"/>
      <c r="X628" s="1"/>
      <c r="AM628" s="29"/>
      <c r="AN628" s="29"/>
      <c r="AO628" s="29"/>
      <c r="AP628" s="29"/>
      <c r="AQ628" s="29"/>
      <c r="AR628" s="29"/>
      <c r="AS628" s="29"/>
      <c r="AT628" s="29"/>
      <c r="AU628" s="109"/>
      <c r="AV628" s="109"/>
      <c r="AW628" s="29"/>
      <c r="AX628" s="109"/>
      <c r="AY628" s="29"/>
      <c r="AZ628" s="29"/>
      <c r="BA628" s="29"/>
      <c r="BB628" s="29"/>
    </row>
    <row r="629" spans="3:54" customFormat="1">
      <c r="C629" s="1"/>
      <c r="D629" s="1"/>
      <c r="U629" s="1"/>
      <c r="V629" s="1"/>
      <c r="X629" s="1"/>
      <c r="AM629" s="29"/>
      <c r="AN629" s="29"/>
      <c r="AO629" s="29"/>
      <c r="AP629" s="29"/>
      <c r="AQ629" s="29"/>
      <c r="AR629" s="29"/>
      <c r="AS629" s="29"/>
      <c r="AT629" s="29"/>
      <c r="AU629" s="109"/>
      <c r="AV629" s="109"/>
      <c r="AW629" s="29"/>
      <c r="AX629" s="109"/>
      <c r="AY629" s="29"/>
      <c r="AZ629" s="29"/>
      <c r="BA629" s="29"/>
      <c r="BB629" s="29"/>
    </row>
    <row r="630" spans="3:54" customFormat="1">
      <c r="C630" s="1"/>
      <c r="D630" s="1"/>
      <c r="U630" s="1"/>
      <c r="V630" s="1"/>
      <c r="X630" s="1"/>
      <c r="AM630" s="29"/>
      <c r="AN630" s="29"/>
      <c r="AO630" s="29"/>
      <c r="AP630" s="29"/>
      <c r="AQ630" s="29"/>
      <c r="AR630" s="29"/>
      <c r="AS630" s="29"/>
      <c r="AT630" s="29"/>
      <c r="AU630" s="109"/>
      <c r="AV630" s="109"/>
      <c r="AW630" s="29"/>
      <c r="AX630" s="109"/>
      <c r="AY630" s="29"/>
      <c r="AZ630" s="29"/>
      <c r="BA630" s="29"/>
      <c r="BB630" s="29"/>
    </row>
    <row r="631" spans="3:54" customFormat="1">
      <c r="C631" s="1"/>
      <c r="D631" s="1"/>
      <c r="U631" s="1"/>
      <c r="V631" s="1"/>
      <c r="X631" s="1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29"/>
      <c r="BA631" s="29"/>
      <c r="BB631" s="29"/>
    </row>
    <row r="632" spans="3:54" customFormat="1">
      <c r="C632" s="1"/>
      <c r="D632" s="1"/>
      <c r="U632" s="1"/>
      <c r="V632" s="1"/>
      <c r="X632" s="1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29"/>
      <c r="BA632" s="29"/>
      <c r="BB632" s="29"/>
    </row>
    <row r="633" spans="3:54" customFormat="1">
      <c r="C633" s="1"/>
      <c r="D633" s="1"/>
      <c r="U633" s="1"/>
      <c r="V633" s="1"/>
      <c r="X633" s="1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29"/>
      <c r="BA633" s="29"/>
      <c r="BB633" s="29"/>
    </row>
    <row r="634" spans="3:54" customFormat="1">
      <c r="C634" s="1"/>
      <c r="D634" s="1"/>
      <c r="U634" s="1"/>
      <c r="V634" s="1"/>
      <c r="X634" s="1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29"/>
      <c r="BA634" s="29"/>
      <c r="BB634" s="29"/>
    </row>
    <row r="635" spans="3:54" customFormat="1">
      <c r="C635" s="1"/>
      <c r="D635" s="1"/>
      <c r="U635" s="1"/>
      <c r="V635" s="1"/>
      <c r="X635" s="1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29"/>
      <c r="BA635" s="29"/>
      <c r="BB635" s="29"/>
    </row>
    <row r="636" spans="3:54" customFormat="1">
      <c r="C636" s="1"/>
      <c r="D636" s="1"/>
      <c r="U636" s="1"/>
      <c r="V636" s="1"/>
      <c r="X636" s="1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29"/>
      <c r="BA636" s="29"/>
      <c r="BB636" s="29"/>
    </row>
    <row r="637" spans="3:54" customFormat="1">
      <c r="C637" s="1"/>
      <c r="D637" s="1"/>
      <c r="U637" s="1"/>
      <c r="V637" s="1"/>
      <c r="X637" s="1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29"/>
      <c r="BA637" s="29"/>
      <c r="BB637" s="29"/>
    </row>
    <row r="638" spans="3:54" customFormat="1">
      <c r="C638" s="1"/>
      <c r="D638" s="1"/>
      <c r="U638" s="1"/>
      <c r="V638" s="1"/>
      <c r="X638" s="1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29"/>
      <c r="BA638" s="29"/>
      <c r="BB638" s="29"/>
    </row>
    <row r="639" spans="3:54" customFormat="1">
      <c r="C639" s="1"/>
      <c r="D639" s="1"/>
      <c r="U639" s="1"/>
      <c r="V639" s="1"/>
      <c r="X639" s="1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29"/>
      <c r="BA639" s="29"/>
      <c r="BB639" s="29"/>
    </row>
    <row r="640" spans="3:54" customFormat="1">
      <c r="C640" s="1"/>
      <c r="D640" s="1"/>
      <c r="U640" s="1"/>
      <c r="V640" s="1"/>
      <c r="X640" s="1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29"/>
      <c r="BA640" s="29"/>
      <c r="BB640" s="29"/>
    </row>
    <row r="641" spans="3:54" customFormat="1">
      <c r="C641" s="1"/>
      <c r="D641" s="1"/>
      <c r="U641" s="1"/>
      <c r="V641" s="1"/>
      <c r="X641" s="1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29"/>
      <c r="BA641" s="29"/>
      <c r="BB641" s="29"/>
    </row>
    <row r="642" spans="3:54" customFormat="1">
      <c r="C642" s="1"/>
      <c r="D642" s="1"/>
      <c r="U642" s="1"/>
      <c r="V642" s="1"/>
      <c r="X642" s="1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29"/>
      <c r="BA642" s="29"/>
      <c r="BB642" s="29"/>
    </row>
    <row r="643" spans="3:54" customFormat="1">
      <c r="C643" s="1"/>
      <c r="D643" s="1"/>
      <c r="U643" s="1"/>
      <c r="V643" s="1"/>
      <c r="X643" s="1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29"/>
      <c r="BA643" s="29"/>
      <c r="BB643" s="29"/>
    </row>
    <row r="644" spans="3:54" customFormat="1">
      <c r="C644" s="1"/>
      <c r="D644" s="1"/>
      <c r="U644" s="1"/>
      <c r="V644" s="1"/>
      <c r="X644" s="1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29"/>
      <c r="BA644" s="29"/>
      <c r="BB644" s="29"/>
    </row>
    <row r="645" spans="3:54" customFormat="1">
      <c r="C645" s="1"/>
      <c r="D645" s="1"/>
      <c r="U645" s="1"/>
      <c r="V645" s="1"/>
      <c r="X645" s="1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29"/>
      <c r="BA645" s="29"/>
      <c r="BB645" s="29"/>
    </row>
    <row r="646" spans="3:54" customFormat="1">
      <c r="C646" s="1"/>
      <c r="D646" s="1"/>
      <c r="U646" s="1"/>
      <c r="V646" s="1"/>
      <c r="X646" s="1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29"/>
      <c r="BA646" s="29"/>
      <c r="BB646" s="29"/>
    </row>
    <row r="647" spans="3:54" customFormat="1">
      <c r="C647" s="1"/>
      <c r="D647" s="1"/>
      <c r="U647" s="1"/>
      <c r="V647" s="1"/>
      <c r="X647" s="1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29"/>
      <c r="BA647" s="29"/>
      <c r="BB647" s="29"/>
    </row>
    <row r="648" spans="3:54" customFormat="1">
      <c r="C648" s="1"/>
      <c r="D648" s="1"/>
      <c r="U648" s="1"/>
      <c r="V648" s="1"/>
      <c r="X648" s="1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  <c r="BB648" s="29"/>
    </row>
    <row r="649" spans="3:54" customFormat="1">
      <c r="C649" s="1"/>
      <c r="D649" s="1"/>
      <c r="U649" s="1"/>
      <c r="V649" s="1"/>
      <c r="X649" s="1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29"/>
      <c r="BA649" s="29"/>
      <c r="BB649" s="29"/>
    </row>
    <row r="650" spans="3:54" customFormat="1">
      <c r="C650" s="1"/>
      <c r="D650" s="1"/>
      <c r="U650" s="1"/>
      <c r="V650" s="1"/>
      <c r="X650" s="1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29"/>
      <c r="BA650" s="29"/>
      <c r="BB650" s="29"/>
    </row>
    <row r="651" spans="3:54" customFormat="1">
      <c r="C651" s="1"/>
      <c r="D651" s="1"/>
      <c r="U651" s="1"/>
      <c r="V651" s="1"/>
      <c r="X651" s="1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29"/>
      <c r="BA651" s="29"/>
      <c r="BB651" s="29"/>
    </row>
    <row r="652" spans="3:54" customFormat="1">
      <c r="C652" s="1"/>
      <c r="D652" s="1"/>
      <c r="U652" s="1"/>
      <c r="V652" s="1"/>
      <c r="X652" s="1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  <c r="BB652" s="29"/>
    </row>
    <row r="653" spans="3:54" customFormat="1">
      <c r="C653" s="1"/>
      <c r="D653" s="1"/>
      <c r="U653" s="1"/>
      <c r="V653" s="1"/>
      <c r="X653" s="1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29"/>
      <c r="BA653" s="29"/>
      <c r="BB653" s="29"/>
    </row>
    <row r="654" spans="3:54" customFormat="1">
      <c r="C654" s="1"/>
      <c r="D654" s="1"/>
      <c r="U654" s="1"/>
      <c r="V654" s="1"/>
      <c r="X654" s="1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29"/>
      <c r="BA654" s="29"/>
      <c r="BB654" s="29"/>
    </row>
    <row r="655" spans="3:54" customFormat="1">
      <c r="C655" s="1"/>
      <c r="D655" s="1"/>
      <c r="U655" s="1"/>
      <c r="V655" s="1"/>
      <c r="X655" s="1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29"/>
      <c r="BA655" s="29"/>
      <c r="BB655" s="29"/>
    </row>
    <row r="656" spans="3:54" customFormat="1">
      <c r="C656" s="1"/>
      <c r="D656" s="1"/>
      <c r="U656" s="1"/>
      <c r="V656" s="1"/>
      <c r="X656" s="1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29"/>
      <c r="BA656" s="29"/>
      <c r="BB656" s="29"/>
    </row>
    <row r="657" spans="3:54" customFormat="1">
      <c r="C657" s="1"/>
      <c r="D657" s="1"/>
      <c r="U657" s="1"/>
      <c r="V657" s="1"/>
      <c r="X657" s="1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29"/>
      <c r="BA657" s="29"/>
      <c r="BB657" s="29"/>
    </row>
    <row r="658" spans="3:54" customFormat="1">
      <c r="C658" s="1"/>
      <c r="D658" s="1"/>
      <c r="U658" s="1"/>
      <c r="V658" s="1"/>
      <c r="X658" s="1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29"/>
      <c r="BA658" s="29"/>
      <c r="BB658" s="29"/>
    </row>
    <row r="659" spans="3:54" customFormat="1">
      <c r="C659" s="1"/>
      <c r="D659" s="1"/>
      <c r="U659" s="1"/>
      <c r="V659" s="1"/>
      <c r="X659" s="1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29"/>
      <c r="BA659" s="29"/>
      <c r="BB659" s="29"/>
    </row>
    <row r="660" spans="3:54" customFormat="1">
      <c r="C660" s="1"/>
      <c r="D660" s="1"/>
      <c r="U660" s="1"/>
      <c r="V660" s="1"/>
      <c r="X660" s="1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29"/>
      <c r="BA660" s="29"/>
      <c r="BB660" s="29"/>
    </row>
    <row r="661" spans="3:54" customFormat="1">
      <c r="C661" s="1"/>
      <c r="D661" s="1"/>
      <c r="U661" s="1"/>
      <c r="V661" s="1"/>
      <c r="X661" s="1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29"/>
      <c r="BA661" s="29"/>
      <c r="BB661" s="29"/>
    </row>
    <row r="662" spans="3:54" customFormat="1">
      <c r="C662" s="1"/>
      <c r="D662" s="1"/>
      <c r="U662" s="1"/>
      <c r="V662" s="1"/>
      <c r="X662" s="1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29"/>
      <c r="BA662" s="29"/>
      <c r="BB662" s="29"/>
    </row>
    <row r="663" spans="3:54" customFormat="1">
      <c r="C663" s="1"/>
      <c r="D663" s="1"/>
      <c r="U663" s="1"/>
      <c r="V663" s="1"/>
      <c r="X663" s="1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29"/>
      <c r="BA663" s="29"/>
      <c r="BB663" s="29"/>
    </row>
    <row r="664" spans="3:54" customFormat="1">
      <c r="C664" s="1"/>
      <c r="D664" s="1"/>
      <c r="U664" s="1"/>
      <c r="V664" s="1"/>
      <c r="X664" s="1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29"/>
      <c r="BA664" s="29"/>
      <c r="BB664" s="29"/>
    </row>
    <row r="665" spans="3:54" customFormat="1">
      <c r="C665" s="1"/>
      <c r="D665" s="1"/>
      <c r="U665" s="1"/>
      <c r="V665" s="1"/>
      <c r="X665" s="1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</row>
    <row r="666" spans="3:54" customFormat="1">
      <c r="C666" s="1"/>
      <c r="D666" s="1"/>
      <c r="U666" s="1"/>
      <c r="V666" s="1"/>
      <c r="X666" s="1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29"/>
      <c r="BA666" s="29"/>
      <c r="BB666" s="29"/>
    </row>
    <row r="667" spans="3:54" customFormat="1">
      <c r="C667" s="1"/>
      <c r="D667" s="1"/>
      <c r="U667" s="1"/>
      <c r="V667" s="1"/>
      <c r="X667" s="1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29"/>
      <c r="BA667" s="29"/>
      <c r="BB667" s="29"/>
    </row>
    <row r="668" spans="3:54" customFormat="1">
      <c r="C668" s="1"/>
      <c r="D668" s="1"/>
      <c r="U668" s="1"/>
      <c r="V668" s="1"/>
      <c r="X668" s="1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29"/>
      <c r="BA668" s="29"/>
      <c r="BB668" s="29"/>
    </row>
    <row r="669" spans="3:54" customFormat="1">
      <c r="C669" s="1"/>
      <c r="D669" s="1"/>
      <c r="U669" s="1"/>
      <c r="V669" s="1"/>
      <c r="X669" s="1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29"/>
      <c r="BA669" s="29"/>
      <c r="BB669" s="29"/>
    </row>
    <row r="670" spans="3:54" customFormat="1">
      <c r="C670" s="1"/>
      <c r="D670" s="1"/>
      <c r="U670" s="1"/>
      <c r="V670" s="1"/>
      <c r="X670" s="1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29"/>
      <c r="BA670" s="29"/>
      <c r="BB670" s="29"/>
    </row>
    <row r="671" spans="3:54" customFormat="1">
      <c r="C671" s="1"/>
      <c r="D671" s="1"/>
      <c r="U671" s="1"/>
      <c r="V671" s="1"/>
      <c r="X671" s="1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29"/>
      <c r="BA671" s="29"/>
      <c r="BB671" s="29"/>
    </row>
    <row r="672" spans="3:54" customFormat="1">
      <c r="C672" s="1"/>
      <c r="D672" s="1"/>
      <c r="U672" s="1"/>
      <c r="V672" s="1"/>
      <c r="X672" s="1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29"/>
      <c r="BA672" s="29"/>
      <c r="BB672" s="29"/>
    </row>
    <row r="673" spans="3:54" customFormat="1">
      <c r="C673" s="1"/>
      <c r="D673" s="1"/>
      <c r="U673" s="1"/>
      <c r="V673" s="1"/>
      <c r="X673" s="1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29"/>
      <c r="BA673" s="29"/>
      <c r="BB673" s="29"/>
    </row>
    <row r="674" spans="3:54" customFormat="1">
      <c r="C674" s="1"/>
      <c r="D674" s="1"/>
      <c r="U674" s="1"/>
      <c r="V674" s="1"/>
      <c r="X674" s="1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29"/>
      <c r="BA674" s="29"/>
      <c r="BB674" s="29"/>
    </row>
    <row r="675" spans="3:54" customFormat="1">
      <c r="C675" s="1"/>
      <c r="D675" s="1"/>
      <c r="U675" s="1"/>
      <c r="V675" s="1"/>
      <c r="X675" s="1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29"/>
      <c r="BA675" s="29"/>
      <c r="BB675" s="29"/>
    </row>
    <row r="676" spans="3:54" customFormat="1">
      <c r="C676" s="1"/>
      <c r="D676" s="1"/>
      <c r="U676" s="1"/>
      <c r="V676" s="1"/>
      <c r="X676" s="1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29"/>
      <c r="BA676" s="29"/>
      <c r="BB676" s="29"/>
    </row>
    <row r="677" spans="3:54" customFormat="1">
      <c r="C677" s="1"/>
      <c r="D677" s="1"/>
      <c r="U677" s="1"/>
      <c r="V677" s="1"/>
      <c r="X677" s="1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29"/>
      <c r="BA677" s="29"/>
      <c r="BB677" s="29"/>
    </row>
    <row r="678" spans="3:54" customFormat="1">
      <c r="C678" s="1"/>
      <c r="D678" s="1"/>
      <c r="U678" s="1"/>
      <c r="V678" s="1"/>
      <c r="X678" s="1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29"/>
      <c r="BA678" s="29"/>
      <c r="BB678" s="29"/>
    </row>
    <row r="679" spans="3:54" customFormat="1">
      <c r="C679" s="1"/>
      <c r="D679" s="1"/>
      <c r="U679" s="1"/>
      <c r="V679" s="1"/>
      <c r="X679" s="1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29"/>
      <c r="BA679" s="29"/>
      <c r="BB679" s="29"/>
    </row>
    <row r="680" spans="3:54" customFormat="1">
      <c r="C680" s="1"/>
      <c r="D680" s="1"/>
      <c r="U680" s="1"/>
      <c r="V680" s="1"/>
      <c r="X680" s="1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29"/>
      <c r="BA680" s="29"/>
      <c r="BB680" s="29"/>
    </row>
    <row r="681" spans="3:54" customFormat="1">
      <c r="C681" s="1"/>
      <c r="D681" s="1"/>
      <c r="U681" s="1"/>
      <c r="V681" s="1"/>
      <c r="X681" s="1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29"/>
      <c r="BA681" s="29"/>
      <c r="BB681" s="29"/>
    </row>
    <row r="682" spans="3:54" customFormat="1">
      <c r="C682" s="1"/>
      <c r="D682" s="1"/>
      <c r="U682" s="1"/>
      <c r="V682" s="1"/>
      <c r="X682" s="1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29"/>
      <c r="BA682" s="29"/>
      <c r="BB682" s="29"/>
    </row>
    <row r="683" spans="3:54" customFormat="1">
      <c r="C683" s="1"/>
      <c r="D683" s="1"/>
      <c r="U683" s="1"/>
      <c r="V683" s="1"/>
      <c r="X683" s="1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29"/>
      <c r="BA683" s="29"/>
      <c r="BB683" s="29"/>
    </row>
    <row r="684" spans="3:54" customFormat="1">
      <c r="C684" s="1"/>
      <c r="D684" s="1"/>
      <c r="U684" s="1"/>
      <c r="V684" s="1"/>
      <c r="X684" s="1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29"/>
      <c r="BA684" s="29"/>
      <c r="BB684" s="29"/>
    </row>
    <row r="685" spans="3:54" customFormat="1">
      <c r="C685" s="1"/>
      <c r="D685" s="1"/>
      <c r="U685" s="1"/>
      <c r="V685" s="1"/>
      <c r="X685" s="1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29"/>
      <c r="BA685" s="29"/>
      <c r="BB685" s="29"/>
    </row>
    <row r="686" spans="3:54" customFormat="1">
      <c r="C686" s="1"/>
      <c r="D686" s="1"/>
      <c r="U686" s="1"/>
      <c r="V686" s="1"/>
      <c r="X686" s="1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29"/>
      <c r="BA686" s="29"/>
      <c r="BB686" s="29"/>
    </row>
    <row r="687" spans="3:54" customFormat="1">
      <c r="C687" s="1"/>
      <c r="D687" s="1"/>
      <c r="U687" s="1"/>
      <c r="V687" s="1"/>
      <c r="X687" s="1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29"/>
      <c r="BA687" s="29"/>
      <c r="BB687" s="29"/>
    </row>
    <row r="688" spans="3:54" customFormat="1">
      <c r="C688" s="1"/>
      <c r="D688" s="1"/>
      <c r="U688" s="1"/>
      <c r="V688" s="1"/>
      <c r="X688" s="1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29"/>
      <c r="BA688" s="29"/>
      <c r="BB688" s="29"/>
    </row>
    <row r="689" spans="3:54" customFormat="1">
      <c r="C689" s="1"/>
      <c r="D689" s="1"/>
      <c r="U689" s="1"/>
      <c r="V689" s="1"/>
      <c r="X689" s="1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29"/>
      <c r="BA689" s="29"/>
      <c r="BB689" s="29"/>
    </row>
    <row r="690" spans="3:54" customFormat="1">
      <c r="C690" s="1"/>
      <c r="D690" s="1"/>
      <c r="U690" s="1"/>
      <c r="V690" s="1"/>
      <c r="X690" s="1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29"/>
      <c r="BA690" s="29"/>
      <c r="BB690" s="29"/>
    </row>
    <row r="691" spans="3:54" customFormat="1">
      <c r="C691" s="1"/>
      <c r="D691" s="1"/>
      <c r="U691" s="1"/>
      <c r="V691" s="1"/>
      <c r="X691" s="1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29"/>
      <c r="BA691" s="29"/>
      <c r="BB691" s="29"/>
    </row>
    <row r="692" spans="3:54" customFormat="1">
      <c r="C692" s="1"/>
      <c r="D692" s="1"/>
      <c r="U692" s="1"/>
      <c r="V692" s="1"/>
      <c r="X692" s="1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29"/>
      <c r="BA692" s="29"/>
      <c r="BB692" s="29"/>
    </row>
    <row r="693" spans="3:54" customFormat="1">
      <c r="C693" s="1"/>
      <c r="D693" s="1"/>
      <c r="U693" s="1"/>
      <c r="V693" s="1"/>
      <c r="X693" s="1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29"/>
      <c r="BA693" s="29"/>
      <c r="BB693" s="29"/>
    </row>
    <row r="694" spans="3:54" customFormat="1">
      <c r="C694" s="1"/>
      <c r="D694" s="1"/>
      <c r="U694" s="1"/>
      <c r="V694" s="1"/>
      <c r="X694" s="1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29"/>
      <c r="BA694" s="29"/>
      <c r="BB694" s="29"/>
    </row>
    <row r="695" spans="3:54" customFormat="1">
      <c r="C695" s="1"/>
      <c r="D695" s="1"/>
      <c r="U695" s="1"/>
      <c r="V695" s="1"/>
      <c r="X695" s="1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29"/>
      <c r="BA695" s="29"/>
      <c r="BB695" s="29"/>
    </row>
    <row r="696" spans="3:54" customFormat="1">
      <c r="C696" s="1"/>
      <c r="D696" s="1"/>
      <c r="U696" s="1"/>
      <c r="V696" s="1"/>
      <c r="X696" s="1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29"/>
      <c r="BA696" s="29"/>
      <c r="BB696" s="29"/>
    </row>
    <row r="697" spans="3:54" customFormat="1">
      <c r="C697" s="1"/>
      <c r="D697" s="1"/>
      <c r="U697" s="1"/>
      <c r="V697" s="1"/>
      <c r="X697" s="1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</row>
    <row r="698" spans="3:54" customFormat="1">
      <c r="C698" s="1"/>
      <c r="D698" s="1"/>
      <c r="U698" s="1"/>
      <c r="V698" s="1"/>
      <c r="X698" s="1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29"/>
      <c r="BA698" s="29"/>
      <c r="BB698" s="29"/>
    </row>
    <row r="699" spans="3:54" customFormat="1">
      <c r="C699" s="1"/>
      <c r="D699" s="1"/>
      <c r="U699" s="1"/>
      <c r="V699" s="1"/>
      <c r="X699" s="1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29"/>
      <c r="BA699" s="29"/>
      <c r="BB699" s="29"/>
    </row>
    <row r="700" spans="3:54" customFormat="1">
      <c r="C700" s="1"/>
      <c r="D700" s="1"/>
      <c r="U700" s="1"/>
      <c r="V700" s="1"/>
      <c r="X700" s="1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29"/>
      <c r="BA700" s="29"/>
      <c r="BB700" s="29"/>
    </row>
    <row r="701" spans="3:54" customFormat="1">
      <c r="C701" s="1"/>
      <c r="D701" s="1"/>
      <c r="U701" s="1"/>
      <c r="V701" s="1"/>
      <c r="X701" s="1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29"/>
      <c r="BA701" s="29"/>
      <c r="BB701" s="29"/>
    </row>
    <row r="702" spans="3:54" customFormat="1">
      <c r="C702" s="1"/>
      <c r="D702" s="1"/>
      <c r="U702" s="1"/>
      <c r="V702" s="1"/>
      <c r="X702" s="1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29"/>
      <c r="BA702" s="29"/>
      <c r="BB702" s="29"/>
    </row>
    <row r="703" spans="3:54" customFormat="1">
      <c r="C703" s="1"/>
      <c r="D703" s="1"/>
      <c r="U703" s="1"/>
      <c r="V703" s="1"/>
      <c r="X703" s="1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29"/>
      <c r="BA703" s="29"/>
      <c r="BB703" s="29"/>
    </row>
    <row r="704" spans="3:54" customFormat="1">
      <c r="C704" s="1"/>
      <c r="D704" s="1"/>
      <c r="U704" s="1"/>
      <c r="V704" s="1"/>
      <c r="X704" s="1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29"/>
      <c r="BA704" s="29"/>
      <c r="BB704" s="29"/>
    </row>
    <row r="705" spans="3:54" customFormat="1">
      <c r="C705" s="1"/>
      <c r="D705" s="1"/>
      <c r="U705" s="1"/>
      <c r="V705" s="1"/>
      <c r="X705" s="1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29"/>
      <c r="BA705" s="29"/>
      <c r="BB705" s="29"/>
    </row>
    <row r="706" spans="3:54" customFormat="1">
      <c r="C706" s="1"/>
      <c r="D706" s="1"/>
      <c r="U706" s="1"/>
      <c r="V706" s="1"/>
      <c r="X706" s="1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</row>
    <row r="707" spans="3:54" customFormat="1">
      <c r="C707" s="1"/>
      <c r="D707" s="1"/>
      <c r="U707" s="1"/>
      <c r="V707" s="1"/>
      <c r="X707" s="1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</row>
    <row r="708" spans="3:54" customFormat="1">
      <c r="C708" s="1"/>
      <c r="D708" s="1"/>
      <c r="U708" s="1"/>
      <c r="V708" s="1"/>
      <c r="X708" s="1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</row>
    <row r="709" spans="3:54" customFormat="1">
      <c r="C709" s="1"/>
      <c r="D709" s="1"/>
      <c r="U709" s="1"/>
      <c r="V709" s="1"/>
      <c r="X709" s="1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</row>
    <row r="710" spans="3:54" customFormat="1">
      <c r="C710" s="1"/>
      <c r="D710" s="1"/>
      <c r="U710" s="1"/>
      <c r="V710" s="1"/>
      <c r="X710" s="1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29"/>
      <c r="BA710" s="29"/>
      <c r="BB710" s="29"/>
    </row>
    <row r="711" spans="3:54" customFormat="1">
      <c r="C711" s="1"/>
      <c r="D711" s="1"/>
      <c r="U711" s="1"/>
      <c r="V711" s="1"/>
      <c r="X711" s="1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29"/>
      <c r="BA711" s="29"/>
      <c r="BB711" s="29"/>
    </row>
    <row r="712" spans="3:54" customFormat="1">
      <c r="C712" s="1"/>
      <c r="D712" s="1"/>
      <c r="U712" s="1"/>
      <c r="V712" s="1"/>
      <c r="X712" s="1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29"/>
      <c r="BA712" s="29"/>
      <c r="BB712" s="29"/>
    </row>
    <row r="713" spans="3:54" customFormat="1">
      <c r="C713" s="1"/>
      <c r="D713" s="1"/>
      <c r="U713" s="1"/>
      <c r="V713" s="1"/>
      <c r="X713" s="1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29"/>
      <c r="BA713" s="29"/>
      <c r="BB713" s="29"/>
    </row>
    <row r="714" spans="3:54" customFormat="1">
      <c r="C714" s="1"/>
      <c r="D714" s="1"/>
      <c r="U714" s="1"/>
      <c r="V714" s="1"/>
      <c r="X714" s="1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29"/>
      <c r="BA714" s="29"/>
      <c r="BB714" s="29"/>
    </row>
    <row r="715" spans="3:54" customFormat="1">
      <c r="C715" s="1"/>
      <c r="D715" s="1"/>
      <c r="U715" s="1"/>
      <c r="V715" s="1"/>
      <c r="X715" s="1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29"/>
      <c r="BA715" s="29"/>
      <c r="BB715" s="29"/>
    </row>
    <row r="716" spans="3:54" customFormat="1">
      <c r="C716" s="1"/>
      <c r="D716" s="1"/>
      <c r="U716" s="1"/>
      <c r="V716" s="1"/>
      <c r="X716" s="1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29"/>
      <c r="BA716" s="29"/>
      <c r="BB716" s="29"/>
    </row>
    <row r="717" spans="3:54" customFormat="1">
      <c r="C717" s="1"/>
      <c r="D717" s="1"/>
      <c r="U717" s="1"/>
      <c r="V717" s="1"/>
      <c r="X717" s="1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29"/>
      <c r="BA717" s="29"/>
      <c r="BB717" s="29"/>
    </row>
    <row r="718" spans="3:54" customFormat="1">
      <c r="C718" s="1"/>
      <c r="D718" s="1"/>
      <c r="U718" s="1"/>
      <c r="V718" s="1"/>
      <c r="X718" s="1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29"/>
      <c r="BA718" s="29"/>
      <c r="BB718" s="29"/>
    </row>
    <row r="719" spans="3:54" customFormat="1">
      <c r="C719" s="1"/>
      <c r="D719" s="1"/>
      <c r="U719" s="1"/>
      <c r="V719" s="1"/>
      <c r="X719" s="1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29"/>
      <c r="BA719" s="29"/>
      <c r="BB719" s="29"/>
    </row>
    <row r="720" spans="3:54" customFormat="1">
      <c r="C720" s="1"/>
      <c r="D720" s="1"/>
      <c r="U720" s="1"/>
      <c r="V720" s="1"/>
      <c r="X720" s="1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29"/>
      <c r="BA720" s="29"/>
      <c r="BB720" s="29"/>
    </row>
    <row r="721" spans="3:54" customFormat="1">
      <c r="C721" s="1"/>
      <c r="D721" s="1"/>
      <c r="U721" s="1"/>
      <c r="V721" s="1"/>
      <c r="X721" s="1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</row>
    <row r="722" spans="3:54" customFormat="1">
      <c r="C722" s="1"/>
      <c r="D722" s="1"/>
      <c r="U722" s="1"/>
      <c r="V722" s="1"/>
      <c r="X722" s="1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29"/>
      <c r="BA722" s="29"/>
      <c r="BB722" s="29"/>
    </row>
    <row r="723" spans="3:54" customFormat="1">
      <c r="C723" s="1"/>
      <c r="D723" s="1"/>
      <c r="U723" s="1"/>
      <c r="V723" s="1"/>
      <c r="X723" s="1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29"/>
      <c r="BA723" s="29"/>
      <c r="BB723" s="29"/>
    </row>
    <row r="724" spans="3:54" customFormat="1">
      <c r="C724" s="1"/>
      <c r="D724" s="1"/>
      <c r="U724" s="1"/>
      <c r="V724" s="1"/>
      <c r="X724" s="1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29"/>
      <c r="BA724" s="29"/>
      <c r="BB724" s="29"/>
    </row>
    <row r="725" spans="3:54" customFormat="1">
      <c r="C725" s="1"/>
      <c r="D725" s="1"/>
      <c r="U725" s="1"/>
      <c r="V725" s="1"/>
      <c r="X725" s="1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29"/>
      <c r="BA725" s="29"/>
      <c r="BB725" s="29"/>
    </row>
    <row r="726" spans="3:54" customFormat="1">
      <c r="C726" s="1"/>
      <c r="D726" s="1"/>
      <c r="U726" s="1"/>
      <c r="V726" s="1"/>
      <c r="X726" s="1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29"/>
      <c r="BA726" s="29"/>
      <c r="BB726" s="29"/>
    </row>
    <row r="727" spans="3:54" customFormat="1">
      <c r="C727" s="1"/>
      <c r="D727" s="1"/>
      <c r="U727" s="1"/>
      <c r="V727" s="1"/>
      <c r="X727" s="1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29"/>
      <c r="BA727" s="29"/>
      <c r="BB727" s="29"/>
    </row>
    <row r="728" spans="3:54" customFormat="1">
      <c r="C728" s="1"/>
      <c r="D728" s="1"/>
      <c r="U728" s="1"/>
      <c r="V728" s="1"/>
      <c r="X728" s="1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29"/>
      <c r="BA728" s="29"/>
      <c r="BB728" s="29"/>
    </row>
    <row r="729" spans="3:54" customFormat="1">
      <c r="C729" s="1"/>
      <c r="D729" s="1"/>
      <c r="U729" s="1"/>
      <c r="V729" s="1"/>
      <c r="X729" s="1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29"/>
      <c r="BA729" s="29"/>
      <c r="BB729" s="29"/>
    </row>
    <row r="730" spans="3:54" customFormat="1">
      <c r="C730" s="1"/>
      <c r="D730" s="1"/>
      <c r="U730" s="1"/>
      <c r="V730" s="1"/>
      <c r="X730" s="1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29"/>
      <c r="BA730" s="29"/>
      <c r="BB730" s="29"/>
    </row>
    <row r="731" spans="3:54" customFormat="1">
      <c r="C731" s="1"/>
      <c r="D731" s="1"/>
      <c r="U731" s="1"/>
      <c r="V731" s="1"/>
      <c r="X731" s="1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29"/>
      <c r="BA731" s="29"/>
      <c r="BB731" s="29"/>
    </row>
    <row r="732" spans="3:54" customFormat="1">
      <c r="C732" s="1"/>
      <c r="D732" s="1"/>
      <c r="U732" s="1"/>
      <c r="V732" s="1"/>
      <c r="X732" s="1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29"/>
      <c r="BA732" s="29"/>
      <c r="BB732" s="29"/>
    </row>
    <row r="733" spans="3:54" customFormat="1">
      <c r="C733" s="1"/>
      <c r="D733" s="1"/>
      <c r="U733" s="1"/>
      <c r="V733" s="1"/>
      <c r="X733" s="1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</row>
    <row r="734" spans="3:54" customFormat="1">
      <c r="C734" s="1"/>
      <c r="D734" s="1"/>
      <c r="U734" s="1"/>
      <c r="V734" s="1"/>
      <c r="X734" s="1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29"/>
      <c r="BA734" s="29"/>
      <c r="BB734" s="29"/>
    </row>
    <row r="735" spans="3:54" customFormat="1">
      <c r="C735" s="1"/>
      <c r="D735" s="1"/>
      <c r="U735" s="1"/>
      <c r="V735" s="1"/>
      <c r="X735" s="1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29"/>
      <c r="BA735" s="29"/>
      <c r="BB735" s="29"/>
    </row>
    <row r="736" spans="3:54" customFormat="1">
      <c r="C736" s="1"/>
      <c r="D736" s="1"/>
      <c r="U736" s="1"/>
      <c r="V736" s="1"/>
      <c r="X736" s="1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29"/>
      <c r="BA736" s="29"/>
      <c r="BB736" s="29"/>
    </row>
    <row r="737" spans="3:54" customFormat="1">
      <c r="C737" s="1"/>
      <c r="D737" s="1"/>
      <c r="U737" s="1"/>
      <c r="V737" s="1"/>
      <c r="X737" s="1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29"/>
      <c r="BA737" s="29"/>
      <c r="BB737" s="29"/>
    </row>
    <row r="738" spans="3:54" customFormat="1">
      <c r="C738" s="1"/>
      <c r="D738" s="1"/>
      <c r="U738" s="1"/>
      <c r="V738" s="1"/>
      <c r="X738" s="1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29"/>
      <c r="BA738" s="29"/>
      <c r="BB738" s="29"/>
    </row>
    <row r="739" spans="3:54" customFormat="1">
      <c r="C739" s="1"/>
      <c r="D739" s="1"/>
      <c r="U739" s="1"/>
      <c r="V739" s="1"/>
      <c r="X739" s="1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29"/>
      <c r="BA739" s="29"/>
      <c r="BB739" s="29"/>
    </row>
    <row r="740" spans="3:54" customFormat="1">
      <c r="C740" s="1"/>
      <c r="D740" s="1"/>
      <c r="U740" s="1"/>
      <c r="V740" s="1"/>
      <c r="X740" s="1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29"/>
      <c r="BA740" s="29"/>
      <c r="BB740" s="29"/>
    </row>
    <row r="741" spans="3:54" customFormat="1">
      <c r="C741" s="1"/>
      <c r="D741" s="1"/>
      <c r="U741" s="1"/>
      <c r="V741" s="1"/>
      <c r="X741" s="1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29"/>
      <c r="BA741" s="29"/>
      <c r="BB741" s="29"/>
    </row>
    <row r="742" spans="3:54" customFormat="1">
      <c r="C742" s="1"/>
      <c r="D742" s="1"/>
      <c r="U742" s="1"/>
      <c r="V742" s="1"/>
      <c r="X742" s="1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29"/>
      <c r="BA742" s="29"/>
      <c r="BB742" s="29"/>
    </row>
    <row r="743" spans="3:54" customFormat="1">
      <c r="C743" s="1"/>
      <c r="D743" s="1"/>
      <c r="U743" s="1"/>
      <c r="V743" s="1"/>
      <c r="X743" s="1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29"/>
      <c r="BA743" s="29"/>
      <c r="BB743" s="29"/>
    </row>
    <row r="744" spans="3:54" customFormat="1">
      <c r="C744" s="1"/>
      <c r="D744" s="1"/>
      <c r="U744" s="1"/>
      <c r="V744" s="1"/>
      <c r="X744" s="1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29"/>
      <c r="BA744" s="29"/>
      <c r="BB744" s="29"/>
    </row>
    <row r="745" spans="3:54" customFormat="1">
      <c r="C745" s="1"/>
      <c r="D745" s="1"/>
      <c r="U745" s="1"/>
      <c r="V745" s="1"/>
      <c r="X745" s="1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</row>
    <row r="746" spans="3:54" customFormat="1">
      <c r="C746" s="1"/>
      <c r="D746" s="1"/>
      <c r="U746" s="1"/>
      <c r="V746" s="1"/>
      <c r="X746" s="1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29"/>
      <c r="BA746" s="29"/>
      <c r="BB746" s="29"/>
    </row>
    <row r="747" spans="3:54" customFormat="1">
      <c r="C747" s="1"/>
      <c r="D747" s="1"/>
      <c r="U747" s="1"/>
      <c r="V747" s="1"/>
      <c r="X747" s="1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29"/>
      <c r="BA747" s="29"/>
      <c r="BB747" s="29"/>
    </row>
    <row r="748" spans="3:54" customFormat="1">
      <c r="C748" s="1"/>
      <c r="D748" s="1"/>
      <c r="U748" s="1"/>
      <c r="V748" s="1"/>
      <c r="X748" s="1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29"/>
      <c r="BA748" s="29"/>
      <c r="BB748" s="29"/>
    </row>
    <row r="749" spans="3:54" customFormat="1">
      <c r="C749" s="1"/>
      <c r="D749" s="1"/>
      <c r="U749" s="1"/>
      <c r="V749" s="1"/>
      <c r="X749" s="1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</row>
    <row r="750" spans="3:54" customFormat="1">
      <c r="C750" s="1"/>
      <c r="D750" s="1"/>
      <c r="U750" s="1"/>
      <c r="V750" s="1"/>
      <c r="X750" s="1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29"/>
      <c r="BA750" s="29"/>
      <c r="BB750" s="29"/>
    </row>
    <row r="751" spans="3:54" customFormat="1">
      <c r="C751" s="1"/>
      <c r="D751" s="1"/>
      <c r="U751" s="1"/>
      <c r="V751" s="1"/>
      <c r="X751" s="1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29"/>
      <c r="BA751" s="29"/>
      <c r="BB751" s="29"/>
    </row>
    <row r="752" spans="3:54" customFormat="1">
      <c r="C752" s="1"/>
      <c r="D752" s="1"/>
      <c r="U752" s="1"/>
      <c r="V752" s="1"/>
      <c r="X752" s="1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29"/>
      <c r="BA752" s="29"/>
      <c r="BB752" s="29"/>
    </row>
    <row r="753" spans="3:54" customFormat="1">
      <c r="C753" s="1"/>
      <c r="D753" s="1"/>
      <c r="U753" s="1"/>
      <c r="V753" s="1"/>
      <c r="X753" s="1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</row>
    <row r="754" spans="3:54" customFormat="1">
      <c r="C754" s="1"/>
      <c r="D754" s="1"/>
      <c r="U754" s="1"/>
      <c r="V754" s="1"/>
      <c r="X754" s="1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29"/>
      <c r="BA754" s="29"/>
      <c r="BB754" s="29"/>
    </row>
    <row r="755" spans="3:54" customFormat="1">
      <c r="C755" s="1"/>
      <c r="D755" s="1"/>
      <c r="U755" s="1"/>
      <c r="V755" s="1"/>
      <c r="X755" s="1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29"/>
      <c r="BA755" s="29"/>
      <c r="BB755" s="29"/>
    </row>
    <row r="756" spans="3:54" customFormat="1">
      <c r="C756" s="1"/>
      <c r="D756" s="1"/>
      <c r="U756" s="1"/>
      <c r="V756" s="1"/>
      <c r="X756" s="1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29"/>
      <c r="BA756" s="29"/>
      <c r="BB756" s="29"/>
    </row>
    <row r="757" spans="3:54" customFormat="1">
      <c r="C757" s="1"/>
      <c r="D757" s="1"/>
      <c r="U757" s="1"/>
      <c r="V757" s="1"/>
      <c r="X757" s="1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29"/>
      <c r="BA757" s="29"/>
      <c r="BB757" s="29"/>
    </row>
    <row r="758" spans="3:54" customFormat="1">
      <c r="C758" s="1"/>
      <c r="D758" s="1"/>
      <c r="U758" s="1"/>
      <c r="V758" s="1"/>
      <c r="X758" s="1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29"/>
      <c r="BA758" s="29"/>
      <c r="BB758" s="29"/>
    </row>
    <row r="759" spans="3:54" customFormat="1">
      <c r="C759" s="1"/>
      <c r="D759" s="1"/>
      <c r="U759" s="1"/>
      <c r="V759" s="1"/>
      <c r="X759" s="1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29"/>
      <c r="BA759" s="29"/>
      <c r="BB759" s="29"/>
    </row>
    <row r="760" spans="3:54" customFormat="1">
      <c r="C760" s="1"/>
      <c r="D760" s="1"/>
      <c r="U760" s="1"/>
      <c r="V760" s="1"/>
      <c r="X760" s="1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29"/>
      <c r="BA760" s="29"/>
      <c r="BB760" s="29"/>
    </row>
    <row r="761" spans="3:54" customFormat="1">
      <c r="C761" s="1"/>
      <c r="D761" s="1"/>
      <c r="U761" s="1"/>
      <c r="V761" s="1"/>
      <c r="X761" s="1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29"/>
      <c r="BA761" s="29"/>
      <c r="BB761" s="29"/>
    </row>
    <row r="762" spans="3:54" customFormat="1">
      <c r="C762" s="1"/>
      <c r="D762" s="1"/>
      <c r="U762" s="1"/>
      <c r="V762" s="1"/>
      <c r="X762" s="1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29"/>
      <c r="BA762" s="29"/>
      <c r="BB762" s="29"/>
    </row>
    <row r="763" spans="3:54" customFormat="1">
      <c r="C763" s="1"/>
      <c r="D763" s="1"/>
      <c r="U763" s="1"/>
      <c r="V763" s="1"/>
      <c r="X763" s="1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29"/>
      <c r="BA763" s="29"/>
      <c r="BB763" s="29"/>
    </row>
    <row r="764" spans="3:54" customFormat="1">
      <c r="C764" s="1"/>
      <c r="D764" s="1"/>
      <c r="U764" s="1"/>
      <c r="V764" s="1"/>
      <c r="X764" s="1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29"/>
      <c r="BA764" s="29"/>
      <c r="BB764" s="29"/>
    </row>
    <row r="765" spans="3:54" customFormat="1">
      <c r="C765" s="1"/>
      <c r="D765" s="1"/>
      <c r="U765" s="1"/>
      <c r="V765" s="1"/>
      <c r="X765" s="1"/>
      <c r="AM765" s="29"/>
      <c r="AN765" s="29"/>
      <c r="AO765" s="29"/>
      <c r="AP765" s="29"/>
      <c r="AQ765" s="29"/>
      <c r="AR765" s="29"/>
      <c r="AS765" s="29"/>
      <c r="AT765" s="29"/>
      <c r="AU765" s="20"/>
      <c r="AV765" s="20"/>
      <c r="AW765" s="29"/>
      <c r="AX765" s="20"/>
      <c r="AY765" s="29"/>
      <c r="AZ765" s="29"/>
      <c r="BA765" s="29"/>
      <c r="BB765" s="29"/>
    </row>
    <row r="766" spans="3:54" customFormat="1">
      <c r="C766" s="1"/>
      <c r="D766" s="1"/>
      <c r="U766" s="1"/>
      <c r="V766" s="1"/>
      <c r="X766" s="1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29"/>
      <c r="BA766" s="29"/>
      <c r="BB766" s="29"/>
    </row>
    <row r="767" spans="3:54" customFormat="1">
      <c r="C767" s="1"/>
      <c r="D767" s="1"/>
      <c r="U767" s="1"/>
      <c r="V767" s="1"/>
      <c r="X767" s="1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29"/>
      <c r="BA767" s="29"/>
      <c r="BB767" s="29"/>
    </row>
    <row r="768" spans="3:54" customFormat="1">
      <c r="C768" s="1"/>
      <c r="D768" s="1"/>
      <c r="U768" s="1"/>
      <c r="V768" s="1"/>
      <c r="X768" s="1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29"/>
      <c r="BA768" s="29"/>
      <c r="BB768" s="29"/>
    </row>
    <row r="769" spans="3:54" customFormat="1">
      <c r="C769" s="1"/>
      <c r="D769" s="1"/>
      <c r="U769" s="1"/>
      <c r="V769" s="1"/>
      <c r="X769" s="1"/>
      <c r="AM769" s="29"/>
      <c r="AN769" s="29"/>
      <c r="AO769" s="29"/>
      <c r="AP769" s="29"/>
      <c r="AQ769" s="29"/>
      <c r="AR769" s="29"/>
      <c r="AS769" s="29"/>
      <c r="AT769" s="29"/>
      <c r="AU769" s="20"/>
      <c r="AV769" s="20"/>
      <c r="AW769" s="29"/>
      <c r="AX769" s="20"/>
      <c r="AY769" s="29"/>
      <c r="AZ769" s="29"/>
      <c r="BA769" s="29"/>
      <c r="BB769" s="29"/>
    </row>
    <row r="770" spans="3:54" customFormat="1">
      <c r="C770" s="1"/>
      <c r="D770" s="1"/>
      <c r="U770" s="1"/>
      <c r="V770" s="1"/>
      <c r="X770" s="1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29"/>
      <c r="BA770" s="29"/>
      <c r="BB770" s="29"/>
    </row>
    <row r="771" spans="3:54" customFormat="1">
      <c r="C771" s="1"/>
      <c r="D771" s="1"/>
      <c r="U771" s="1"/>
      <c r="V771" s="1"/>
      <c r="X771" s="1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29"/>
      <c r="BA771" s="29"/>
      <c r="BB771" s="29"/>
    </row>
    <row r="772" spans="3:54" customFormat="1">
      <c r="C772" s="1"/>
      <c r="D772" s="1"/>
      <c r="U772" s="1"/>
      <c r="V772" s="1"/>
      <c r="X772" s="1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29"/>
      <c r="BA772" s="29"/>
      <c r="BB772" s="29"/>
    </row>
    <row r="773" spans="3:54" customFormat="1">
      <c r="C773" s="1"/>
      <c r="D773" s="1"/>
      <c r="U773" s="1"/>
      <c r="V773" s="1"/>
      <c r="X773" s="1"/>
      <c r="AM773" s="29"/>
      <c r="AN773" s="29"/>
      <c r="AO773" s="29"/>
      <c r="AP773" s="29"/>
      <c r="AQ773" s="29"/>
      <c r="AR773" s="29"/>
      <c r="AS773" s="29"/>
      <c r="AT773" s="29"/>
      <c r="AU773" s="20"/>
      <c r="AV773" s="20"/>
      <c r="AW773" s="29"/>
      <c r="AX773" s="20"/>
      <c r="AY773" s="29"/>
      <c r="AZ773" s="29"/>
      <c r="BA773" s="29"/>
      <c r="BB773" s="29"/>
    </row>
    <row r="774" spans="3:54" customFormat="1">
      <c r="C774" s="1"/>
      <c r="D774" s="1"/>
      <c r="U774" s="1"/>
      <c r="V774" s="1"/>
      <c r="X774" s="1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29"/>
      <c r="BA774" s="29"/>
      <c r="BB774" s="29"/>
    </row>
    <row r="775" spans="3:54" customFormat="1">
      <c r="C775" s="1"/>
      <c r="D775" s="1"/>
      <c r="U775" s="1"/>
      <c r="V775" s="1"/>
      <c r="X775" s="1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29"/>
      <c r="BA775" s="29"/>
      <c r="BB775" s="29"/>
    </row>
    <row r="776" spans="3:54" customFormat="1">
      <c r="C776" s="1"/>
      <c r="D776" s="1"/>
      <c r="U776" s="1"/>
      <c r="V776" s="1"/>
      <c r="X776" s="1"/>
      <c r="AM776" s="29"/>
      <c r="AN776" s="29"/>
      <c r="AO776" s="29"/>
      <c r="AP776" s="29"/>
      <c r="AQ776" s="29"/>
      <c r="AR776" s="29"/>
      <c r="AS776" s="29"/>
      <c r="AT776" s="29"/>
      <c r="AU776" s="20"/>
      <c r="AV776" s="20"/>
      <c r="AW776" s="29"/>
      <c r="AX776" s="20"/>
      <c r="AY776" s="29"/>
      <c r="AZ776" s="29"/>
      <c r="BA776" s="29"/>
      <c r="BB776" s="29"/>
    </row>
    <row r="777" spans="3:54" customFormat="1">
      <c r="C777" s="1"/>
      <c r="D777" s="1"/>
      <c r="U777" s="1"/>
      <c r="V777" s="1"/>
      <c r="X777" s="1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29"/>
      <c r="BA777" s="29"/>
      <c r="BB777" s="29"/>
    </row>
    <row r="778" spans="3:54" customFormat="1">
      <c r="C778" s="1"/>
      <c r="D778" s="1"/>
      <c r="U778" s="1"/>
      <c r="V778" s="1"/>
      <c r="X778" s="1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</row>
    <row r="779" spans="3:54" customFormat="1">
      <c r="C779" s="1"/>
      <c r="D779" s="1"/>
      <c r="U779" s="1"/>
      <c r="V779" s="1"/>
      <c r="X779" s="1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29"/>
      <c r="BA779" s="29"/>
      <c r="BB779" s="29"/>
    </row>
    <row r="780" spans="3:54" customFormat="1">
      <c r="C780" s="1"/>
      <c r="D780" s="1"/>
      <c r="U780" s="1"/>
      <c r="V780" s="1"/>
      <c r="X780" s="1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29"/>
      <c r="BA780" s="29"/>
      <c r="BB780" s="29"/>
    </row>
    <row r="781" spans="3:54" customFormat="1">
      <c r="C781" s="1"/>
      <c r="D781" s="1"/>
      <c r="U781" s="1"/>
      <c r="V781" s="1"/>
      <c r="X781" s="1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29"/>
      <c r="BA781" s="29"/>
      <c r="BB781" s="29"/>
    </row>
    <row r="782" spans="3:54" customFormat="1">
      <c r="C782" s="1"/>
      <c r="D782" s="1"/>
      <c r="U782" s="1"/>
      <c r="V782" s="1"/>
      <c r="X782" s="1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29"/>
      <c r="BA782" s="29"/>
      <c r="BB782" s="29"/>
    </row>
    <row r="783" spans="3:54" customFormat="1">
      <c r="C783" s="1"/>
      <c r="D783" s="1"/>
      <c r="U783" s="1"/>
      <c r="V783" s="1"/>
      <c r="X783" s="1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29"/>
      <c r="BA783" s="29"/>
      <c r="BB783" s="29"/>
    </row>
    <row r="784" spans="3:54" customFormat="1">
      <c r="C784" s="1"/>
      <c r="D784" s="1"/>
      <c r="U784" s="1"/>
      <c r="V784" s="1"/>
      <c r="X784" s="1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29"/>
      <c r="BA784" s="29"/>
      <c r="BB784" s="29"/>
    </row>
    <row r="785" spans="3:54" customFormat="1">
      <c r="C785" s="1"/>
      <c r="D785" s="1"/>
      <c r="U785" s="1"/>
      <c r="V785" s="1"/>
      <c r="X785" s="1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29"/>
      <c r="BA785" s="29"/>
      <c r="BB785" s="29"/>
    </row>
    <row r="786" spans="3:54" customFormat="1">
      <c r="C786" s="1"/>
      <c r="D786" s="1"/>
      <c r="U786" s="1"/>
      <c r="V786" s="1"/>
      <c r="X786" s="1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29"/>
      <c r="BA786" s="29"/>
      <c r="BB786" s="29"/>
    </row>
    <row r="787" spans="3:54" customFormat="1">
      <c r="C787" s="1"/>
      <c r="D787" s="1"/>
      <c r="U787" s="1"/>
      <c r="V787" s="1"/>
      <c r="X787" s="1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29"/>
      <c r="BA787" s="29"/>
      <c r="BB787" s="29"/>
    </row>
    <row r="788" spans="3:54" customFormat="1">
      <c r="C788" s="1"/>
      <c r="D788" s="1"/>
      <c r="U788" s="1"/>
      <c r="V788" s="1"/>
      <c r="X788" s="1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29"/>
      <c r="BA788" s="29"/>
      <c r="BB788" s="29"/>
    </row>
    <row r="789" spans="3:54" customFormat="1">
      <c r="C789" s="1"/>
      <c r="D789" s="1"/>
      <c r="U789" s="1"/>
      <c r="V789" s="1"/>
      <c r="X789" s="1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29"/>
      <c r="BA789" s="29"/>
      <c r="BB789" s="29"/>
    </row>
    <row r="790" spans="3:54" customFormat="1">
      <c r="C790" s="1"/>
      <c r="D790" s="1"/>
      <c r="U790" s="1"/>
      <c r="V790" s="1"/>
      <c r="X790" s="1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29"/>
      <c r="BA790" s="29"/>
      <c r="BB790" s="29"/>
    </row>
    <row r="791" spans="3:54" customFormat="1">
      <c r="C791" s="1"/>
      <c r="D791" s="1"/>
      <c r="U791" s="1"/>
      <c r="V791" s="1"/>
      <c r="X791" s="1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29"/>
      <c r="BA791" s="29"/>
      <c r="BB791" s="29"/>
    </row>
    <row r="792" spans="3:54" customFormat="1">
      <c r="C792" s="1"/>
      <c r="D792" s="1"/>
      <c r="U792" s="1"/>
      <c r="V792" s="1"/>
      <c r="X792" s="1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29"/>
      <c r="BA792" s="29"/>
      <c r="BB792" s="29"/>
    </row>
    <row r="793" spans="3:54" customFormat="1">
      <c r="C793" s="1"/>
      <c r="D793" s="1"/>
      <c r="U793" s="1"/>
      <c r="V793" s="1"/>
      <c r="X793" s="1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29"/>
      <c r="BA793" s="29"/>
      <c r="BB793" s="29"/>
    </row>
    <row r="794" spans="3:54" customFormat="1">
      <c r="C794" s="1"/>
      <c r="D794" s="1"/>
      <c r="U794" s="1"/>
      <c r="V794" s="1"/>
      <c r="X794" s="1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29"/>
      <c r="BA794" s="29"/>
      <c r="BB794" s="29"/>
    </row>
    <row r="795" spans="3:54" customFormat="1">
      <c r="C795" s="1"/>
      <c r="D795" s="1"/>
      <c r="U795" s="1"/>
      <c r="V795" s="1"/>
      <c r="X795" s="1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29"/>
      <c r="BA795" s="29"/>
      <c r="BB795" s="29"/>
    </row>
    <row r="796" spans="3:54" customFormat="1">
      <c r="C796" s="1"/>
      <c r="D796" s="1"/>
      <c r="U796" s="1"/>
      <c r="V796" s="1"/>
      <c r="X796" s="1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29"/>
      <c r="BA796" s="29"/>
      <c r="BB796" s="29"/>
    </row>
    <row r="797" spans="3:54" customFormat="1">
      <c r="C797" s="1"/>
      <c r="D797" s="1"/>
      <c r="U797" s="1"/>
      <c r="V797" s="1"/>
      <c r="X797" s="1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29"/>
      <c r="BA797" s="29"/>
      <c r="BB797" s="29"/>
    </row>
    <row r="798" spans="3:54" customFormat="1">
      <c r="C798" s="1"/>
      <c r="D798" s="1"/>
      <c r="U798" s="1"/>
      <c r="V798" s="1"/>
      <c r="X798" s="1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29"/>
      <c r="BA798" s="29"/>
      <c r="BB798" s="29"/>
    </row>
    <row r="799" spans="3:54" customFormat="1">
      <c r="C799" s="1"/>
      <c r="D799" s="1"/>
      <c r="U799" s="1"/>
      <c r="V799" s="1"/>
      <c r="X799" s="1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29"/>
      <c r="BA799" s="29"/>
      <c r="BB799" s="29"/>
    </row>
    <row r="800" spans="3:54" customFormat="1">
      <c r="C800" s="1"/>
      <c r="D800" s="1"/>
      <c r="U800" s="1"/>
      <c r="V800" s="1"/>
      <c r="X800" s="1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29"/>
      <c r="BA800" s="29"/>
      <c r="BB800" s="29"/>
    </row>
    <row r="801" spans="3:54" customFormat="1">
      <c r="C801" s="1"/>
      <c r="D801" s="1"/>
      <c r="U801" s="1"/>
      <c r="V801" s="1"/>
      <c r="X801" s="1"/>
      <c r="AM801" s="29"/>
      <c r="AN801" s="29"/>
      <c r="AO801" s="29"/>
      <c r="AP801" s="29"/>
      <c r="AQ801" s="29"/>
      <c r="AR801" s="29"/>
      <c r="AS801" s="29"/>
      <c r="AT801" s="29"/>
      <c r="AU801" s="109"/>
      <c r="AV801" s="109"/>
      <c r="AW801" s="29"/>
      <c r="AX801" s="109"/>
      <c r="AY801" s="29"/>
      <c r="AZ801" s="29"/>
      <c r="BA801" s="29"/>
      <c r="BB801" s="29"/>
    </row>
    <row r="802" spans="3:54" customFormat="1">
      <c r="C802" s="1"/>
      <c r="D802" s="1"/>
      <c r="U802" s="1"/>
      <c r="V802" s="1"/>
      <c r="X802" s="1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29"/>
      <c r="BA802" s="29"/>
      <c r="BB802" s="29"/>
    </row>
    <row r="803" spans="3:54" customFormat="1">
      <c r="C803" s="1"/>
      <c r="D803" s="1"/>
      <c r="U803" s="1"/>
      <c r="V803" s="1"/>
      <c r="X803" s="1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29"/>
      <c r="BA803" s="29"/>
      <c r="BB803" s="29"/>
    </row>
    <row r="804" spans="3:54" customFormat="1">
      <c r="C804" s="1"/>
      <c r="D804" s="1"/>
      <c r="U804" s="1"/>
      <c r="V804" s="1"/>
      <c r="X804" s="1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29"/>
      <c r="BA804" s="29"/>
      <c r="BB804" s="29"/>
    </row>
    <row r="805" spans="3:54" customFormat="1">
      <c r="C805" s="1"/>
      <c r="D805" s="1"/>
      <c r="U805" s="1"/>
      <c r="V805" s="1"/>
      <c r="X805" s="1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29"/>
      <c r="BA805" s="29"/>
      <c r="BB805" s="29"/>
    </row>
    <row r="806" spans="3:54" customFormat="1">
      <c r="C806" s="1"/>
      <c r="D806" s="1"/>
      <c r="U806" s="1"/>
      <c r="V806" s="1"/>
      <c r="X806" s="1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29"/>
      <c r="BA806" s="29"/>
      <c r="BB806" s="29"/>
    </row>
    <row r="807" spans="3:54" customFormat="1">
      <c r="C807" s="1"/>
      <c r="D807" s="1"/>
      <c r="U807" s="1"/>
      <c r="V807" s="1"/>
      <c r="X807" s="1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29"/>
      <c r="BA807" s="29"/>
      <c r="BB807" s="29"/>
    </row>
    <row r="808" spans="3:54" customFormat="1">
      <c r="C808" s="1"/>
      <c r="D808" s="1"/>
      <c r="U808" s="1"/>
      <c r="V808" s="1"/>
      <c r="X808" s="1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29"/>
      <c r="BA808" s="29"/>
      <c r="BB808" s="29"/>
    </row>
    <row r="809" spans="3:54" customFormat="1">
      <c r="C809" s="1"/>
      <c r="D809" s="1"/>
      <c r="U809" s="1"/>
      <c r="V809" s="1"/>
      <c r="X809" s="1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29"/>
      <c r="BA809" s="29"/>
      <c r="BB809" s="29"/>
    </row>
    <row r="810" spans="3:54" customFormat="1">
      <c r="C810" s="1"/>
      <c r="D810" s="1"/>
      <c r="U810" s="1"/>
      <c r="V810" s="1"/>
      <c r="X810" s="1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29"/>
      <c r="BA810" s="29"/>
      <c r="BB810" s="29"/>
    </row>
    <row r="811" spans="3:54" customFormat="1">
      <c r="C811" s="1"/>
      <c r="D811" s="1"/>
      <c r="U811" s="1"/>
      <c r="V811" s="1"/>
      <c r="X811" s="1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29"/>
      <c r="BA811" s="29"/>
      <c r="BB811" s="29"/>
    </row>
    <row r="812" spans="3:54" customFormat="1">
      <c r="C812" s="1"/>
      <c r="D812" s="1"/>
      <c r="U812" s="1"/>
      <c r="V812" s="1"/>
      <c r="X812" s="1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29"/>
      <c r="BA812" s="29"/>
      <c r="BB812" s="29"/>
    </row>
    <row r="813" spans="3:54" customFormat="1">
      <c r="C813" s="1"/>
      <c r="D813" s="1"/>
      <c r="U813" s="1"/>
      <c r="V813" s="1"/>
      <c r="X813" s="1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29"/>
      <c r="BA813" s="29"/>
      <c r="BB813" s="29"/>
    </row>
    <row r="814" spans="3:54" customFormat="1">
      <c r="C814" s="1"/>
      <c r="D814" s="1"/>
      <c r="U814" s="1"/>
      <c r="V814" s="1"/>
      <c r="X814" s="1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29"/>
      <c r="BA814" s="29"/>
      <c r="BB814" s="29"/>
    </row>
    <row r="815" spans="3:54" customFormat="1">
      <c r="C815" s="1"/>
      <c r="D815" s="1"/>
      <c r="U815" s="1"/>
      <c r="V815" s="1"/>
      <c r="X815" s="1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29"/>
      <c r="BA815" s="29"/>
      <c r="BB815" s="29"/>
    </row>
    <row r="816" spans="3:54" customFormat="1">
      <c r="C816" s="1"/>
      <c r="D816" s="1"/>
      <c r="U816" s="1"/>
      <c r="V816" s="1"/>
      <c r="X816" s="1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29"/>
      <c r="BA816" s="29"/>
      <c r="BB816" s="29"/>
    </row>
    <row r="817" spans="3:54" customFormat="1">
      <c r="C817" s="1"/>
      <c r="D817" s="1"/>
      <c r="U817" s="1"/>
      <c r="V817" s="1"/>
      <c r="X817" s="1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29"/>
      <c r="BA817" s="29"/>
      <c r="BB817" s="29"/>
    </row>
    <row r="818" spans="3:54" customFormat="1">
      <c r="C818" s="1"/>
      <c r="D818" s="1"/>
      <c r="U818" s="1"/>
      <c r="V818" s="1"/>
      <c r="X818" s="1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29"/>
      <c r="BA818" s="29"/>
      <c r="BB818" s="29"/>
    </row>
    <row r="819" spans="3:54" customFormat="1">
      <c r="C819" s="1"/>
      <c r="D819" s="1"/>
      <c r="U819" s="1"/>
      <c r="V819" s="1"/>
      <c r="X819" s="1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29"/>
      <c r="BA819" s="29"/>
      <c r="BB819" s="29"/>
    </row>
    <row r="820" spans="3:54" customFormat="1">
      <c r="C820" s="1"/>
      <c r="D820" s="1"/>
      <c r="U820" s="1"/>
      <c r="V820" s="1"/>
      <c r="X820" s="1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29"/>
      <c r="BA820" s="29"/>
      <c r="BB820" s="29"/>
    </row>
    <row r="821" spans="3:54" customFormat="1">
      <c r="C821" s="1"/>
      <c r="D821" s="1"/>
      <c r="U821" s="1"/>
      <c r="V821" s="1"/>
      <c r="X821" s="1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29"/>
      <c r="BA821" s="29"/>
      <c r="BB821" s="29"/>
    </row>
    <row r="822" spans="3:54" customFormat="1">
      <c r="C822" s="1"/>
      <c r="D822" s="1"/>
      <c r="U822" s="1"/>
      <c r="V822" s="1"/>
      <c r="X822" s="1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29"/>
      <c r="BA822" s="29"/>
      <c r="BB822" s="29"/>
    </row>
    <row r="823" spans="3:54" customFormat="1">
      <c r="C823" s="1"/>
      <c r="D823" s="1"/>
      <c r="U823" s="1"/>
      <c r="V823" s="1"/>
      <c r="X823" s="1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29"/>
      <c r="BA823" s="29"/>
      <c r="BB823" s="29"/>
    </row>
    <row r="824" spans="3:54" customFormat="1">
      <c r="C824" s="1"/>
      <c r="D824" s="1"/>
      <c r="U824" s="1"/>
      <c r="V824" s="1"/>
      <c r="X824" s="1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29"/>
      <c r="BA824" s="29"/>
      <c r="BB824" s="29"/>
    </row>
    <row r="825" spans="3:54" customFormat="1">
      <c r="C825" s="1"/>
      <c r="D825" s="1"/>
      <c r="U825" s="1"/>
      <c r="V825" s="1"/>
      <c r="X825" s="1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29"/>
      <c r="BA825" s="29"/>
      <c r="BB825" s="29"/>
    </row>
    <row r="826" spans="3:54" customFormat="1">
      <c r="C826" s="1"/>
      <c r="D826" s="1"/>
      <c r="U826" s="1"/>
      <c r="V826" s="1"/>
      <c r="X826" s="1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29"/>
      <c r="BA826" s="29"/>
      <c r="BB826" s="29"/>
    </row>
    <row r="827" spans="3:54" customFormat="1">
      <c r="C827" s="1"/>
      <c r="D827" s="1"/>
      <c r="U827" s="1"/>
      <c r="V827" s="1"/>
      <c r="X827" s="1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29"/>
      <c r="BA827" s="29"/>
      <c r="BB827" s="29"/>
    </row>
    <row r="828" spans="3:54" customFormat="1">
      <c r="C828" s="1"/>
      <c r="D828" s="1"/>
      <c r="U828" s="1"/>
      <c r="V828" s="1"/>
      <c r="X828" s="1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29"/>
      <c r="BA828" s="29"/>
      <c r="BB828" s="29"/>
    </row>
    <row r="829" spans="3:54" customFormat="1">
      <c r="C829" s="1"/>
      <c r="D829" s="1"/>
      <c r="U829" s="1"/>
      <c r="V829" s="1"/>
      <c r="X829" s="1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29"/>
      <c r="BA829" s="29"/>
      <c r="BB829" s="29"/>
    </row>
    <row r="830" spans="3:54" customFormat="1">
      <c r="C830" s="1"/>
      <c r="D830" s="1"/>
      <c r="U830" s="1"/>
      <c r="V830" s="1"/>
      <c r="X830" s="1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29"/>
      <c r="BA830" s="29"/>
      <c r="BB830" s="29"/>
    </row>
    <row r="831" spans="3:54" customFormat="1">
      <c r="C831" s="1"/>
      <c r="D831" s="1"/>
      <c r="U831" s="1"/>
      <c r="V831" s="1"/>
      <c r="X831" s="1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29"/>
      <c r="BA831" s="29"/>
      <c r="BB831" s="29"/>
    </row>
    <row r="832" spans="3:54" customFormat="1">
      <c r="C832" s="1"/>
      <c r="D832" s="1"/>
      <c r="U832" s="1"/>
      <c r="V832" s="1"/>
      <c r="X832" s="1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29"/>
      <c r="BA832" s="29"/>
      <c r="BB832" s="29"/>
    </row>
    <row r="833" spans="3:54" customFormat="1">
      <c r="C833" s="1"/>
      <c r="D833" s="1"/>
      <c r="U833" s="1"/>
      <c r="V833" s="1"/>
      <c r="X833" s="1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29"/>
      <c r="BA833" s="29"/>
      <c r="BB833" s="29"/>
    </row>
    <row r="834" spans="3:54" customFormat="1">
      <c r="C834" s="1"/>
      <c r="D834" s="1"/>
      <c r="U834" s="1"/>
      <c r="V834" s="1"/>
      <c r="X834" s="1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29"/>
      <c r="BA834" s="29"/>
      <c r="BB834" s="29"/>
    </row>
    <row r="835" spans="3:54" customFormat="1">
      <c r="C835" s="1"/>
      <c r="D835" s="1"/>
      <c r="U835" s="1"/>
      <c r="V835" s="1"/>
      <c r="X835" s="1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29"/>
      <c r="BA835" s="29"/>
      <c r="BB835" s="29"/>
    </row>
    <row r="836" spans="3:54" customFormat="1">
      <c r="C836" s="1"/>
      <c r="D836" s="1"/>
      <c r="U836" s="1"/>
      <c r="V836" s="1"/>
      <c r="X836" s="1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29"/>
      <c r="BA836" s="29"/>
      <c r="BB836" s="29"/>
    </row>
    <row r="837" spans="3:54" customFormat="1">
      <c r="C837" s="1"/>
      <c r="D837" s="1"/>
      <c r="U837" s="1"/>
      <c r="V837" s="1"/>
      <c r="X837" s="1"/>
      <c r="AM837" s="29"/>
      <c r="AN837" s="29"/>
      <c r="AO837" s="29"/>
      <c r="AP837" s="29"/>
      <c r="AQ837" s="29"/>
      <c r="AR837" s="29"/>
      <c r="AS837" s="29"/>
      <c r="AT837" s="29"/>
      <c r="AU837" s="20"/>
      <c r="AV837" s="20"/>
      <c r="AW837" s="29"/>
      <c r="AX837" s="20"/>
      <c r="AY837" s="29"/>
      <c r="AZ837" s="29"/>
      <c r="BA837" s="29"/>
      <c r="BB837" s="29"/>
    </row>
    <row r="838" spans="3:54" customFormat="1">
      <c r="C838" s="1"/>
      <c r="D838" s="1"/>
      <c r="U838" s="1"/>
      <c r="V838" s="1"/>
      <c r="X838" s="1"/>
      <c r="AM838" s="29"/>
      <c r="AN838" s="29"/>
      <c r="AO838" s="29"/>
      <c r="AP838" s="29"/>
      <c r="AQ838" s="29"/>
      <c r="AR838" s="29"/>
      <c r="AS838" s="29"/>
      <c r="AT838" s="29"/>
      <c r="AU838" s="20"/>
      <c r="AV838" s="20"/>
      <c r="AW838" s="29"/>
      <c r="AX838" s="20"/>
      <c r="AY838" s="29"/>
      <c r="AZ838" s="29"/>
      <c r="BA838" s="29"/>
      <c r="BB838" s="29"/>
    </row>
    <row r="839" spans="3:54" customFormat="1">
      <c r="C839" s="1"/>
      <c r="D839" s="1"/>
      <c r="U839" s="1"/>
      <c r="V839" s="1"/>
      <c r="X839" s="1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29"/>
      <c r="BA839" s="29"/>
      <c r="BB839" s="29"/>
    </row>
    <row r="840" spans="3:54" customFormat="1">
      <c r="C840" s="1"/>
      <c r="D840" s="1"/>
      <c r="U840" s="1"/>
      <c r="V840" s="1"/>
      <c r="X840" s="1"/>
      <c r="AM840" s="29"/>
      <c r="AN840" s="29"/>
      <c r="AO840" s="29"/>
      <c r="AP840" s="29"/>
      <c r="AQ840" s="29"/>
      <c r="AR840" s="29"/>
      <c r="AS840" s="29"/>
      <c r="AT840" s="29"/>
      <c r="AU840" s="20"/>
      <c r="AV840" s="20"/>
      <c r="AW840" s="29"/>
      <c r="AX840" s="20"/>
      <c r="AY840" s="29"/>
      <c r="AZ840" s="29"/>
      <c r="BA840" s="29"/>
      <c r="BB840" s="29"/>
    </row>
    <row r="841" spans="3:54" customFormat="1">
      <c r="C841" s="1"/>
      <c r="D841" s="1"/>
      <c r="U841" s="1"/>
      <c r="V841" s="1"/>
      <c r="X841" s="1"/>
      <c r="AM841" s="29"/>
      <c r="AN841" s="29"/>
      <c r="AO841" s="29"/>
      <c r="AP841" s="29"/>
      <c r="AQ841" s="29"/>
      <c r="AR841" s="29"/>
      <c r="AS841" s="29"/>
      <c r="AT841" s="29"/>
      <c r="AU841" s="20"/>
      <c r="AV841" s="20"/>
      <c r="AW841" s="29"/>
      <c r="AX841" s="20"/>
      <c r="AY841" s="29"/>
      <c r="AZ841" s="29"/>
      <c r="BA841" s="29"/>
      <c r="BB841" s="29"/>
    </row>
    <row r="842" spans="3:54" customFormat="1">
      <c r="C842" s="1"/>
      <c r="D842" s="1"/>
      <c r="U842" s="1"/>
      <c r="V842" s="1"/>
      <c r="X842" s="1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29"/>
      <c r="BA842" s="29"/>
      <c r="BB842" s="29"/>
    </row>
    <row r="843" spans="3:54" customFormat="1">
      <c r="C843" s="1"/>
      <c r="D843" s="1"/>
      <c r="U843" s="1"/>
      <c r="V843" s="1"/>
      <c r="X843" s="1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29"/>
      <c r="BA843" s="29"/>
      <c r="BB843" s="29"/>
    </row>
    <row r="844" spans="3:54" customFormat="1">
      <c r="C844" s="1"/>
      <c r="D844" s="1"/>
      <c r="U844" s="1"/>
      <c r="V844" s="1"/>
      <c r="X844" s="1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29"/>
      <c r="BA844" s="29"/>
      <c r="BB844" s="29"/>
    </row>
    <row r="845" spans="3:54" customFormat="1">
      <c r="C845" s="1"/>
      <c r="D845" s="1"/>
      <c r="U845" s="1"/>
      <c r="V845" s="1"/>
      <c r="X845" s="1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29"/>
      <c r="BA845" s="29"/>
      <c r="BB845" s="29"/>
    </row>
    <row r="846" spans="3:54" customFormat="1">
      <c r="C846" s="1"/>
      <c r="D846" s="1"/>
      <c r="U846" s="1"/>
      <c r="V846" s="1"/>
      <c r="X846" s="1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29"/>
      <c r="BA846" s="29"/>
      <c r="BB846" s="29"/>
    </row>
    <row r="847" spans="3:54" customFormat="1">
      <c r="C847" s="1"/>
      <c r="D847" s="1"/>
      <c r="U847" s="1"/>
      <c r="V847" s="1"/>
      <c r="X847" s="1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29"/>
      <c r="BA847" s="29"/>
      <c r="BB847" s="29"/>
    </row>
    <row r="848" spans="3:54" customFormat="1">
      <c r="C848" s="1"/>
      <c r="D848" s="1"/>
      <c r="U848" s="1"/>
      <c r="V848" s="1"/>
      <c r="X848" s="1"/>
      <c r="AM848" s="29"/>
      <c r="AN848" s="29"/>
      <c r="AO848" s="29"/>
      <c r="AP848" s="29"/>
      <c r="AQ848" s="29"/>
      <c r="AR848" s="29"/>
      <c r="AS848" s="29"/>
      <c r="AT848" s="29"/>
      <c r="AU848" s="109"/>
      <c r="AV848" s="109"/>
      <c r="AW848" s="29"/>
      <c r="AX848" s="109"/>
      <c r="AY848" s="29"/>
      <c r="AZ848" s="29"/>
      <c r="BA848" s="29"/>
      <c r="BB848" s="29"/>
    </row>
    <row r="849" spans="3:54" customFormat="1">
      <c r="C849" s="1"/>
      <c r="D849" s="1"/>
      <c r="U849" s="1"/>
      <c r="V849" s="1"/>
      <c r="X849" s="1"/>
      <c r="AM849" s="29"/>
      <c r="AN849" s="29"/>
      <c r="AO849" s="29"/>
      <c r="AP849" s="29"/>
      <c r="AQ849" s="29"/>
      <c r="AR849" s="29"/>
      <c r="AS849" s="29"/>
      <c r="AT849" s="29"/>
      <c r="AU849" s="109"/>
      <c r="AV849" s="109"/>
      <c r="AW849" s="29"/>
      <c r="AX849" s="109"/>
      <c r="AY849" s="29"/>
      <c r="AZ849" s="29"/>
      <c r="BA849" s="29"/>
      <c r="BB849" s="29"/>
    </row>
    <row r="850" spans="3:54" customFormat="1">
      <c r="C850" s="1"/>
      <c r="D850" s="1"/>
      <c r="U850" s="1"/>
      <c r="V850" s="1"/>
      <c r="X850" s="1"/>
      <c r="AM850" s="29"/>
      <c r="AN850" s="29"/>
      <c r="AO850" s="29"/>
      <c r="AP850" s="29"/>
      <c r="AQ850" s="29"/>
      <c r="AR850" s="29"/>
      <c r="AS850" s="29"/>
      <c r="AT850" s="29"/>
      <c r="AU850" s="109"/>
      <c r="AV850" s="109"/>
      <c r="AW850" s="29"/>
      <c r="AX850" s="109"/>
      <c r="AY850" s="29"/>
      <c r="AZ850" s="29"/>
      <c r="BA850" s="29"/>
      <c r="BB850" s="29"/>
    </row>
    <row r="851" spans="3:54" customFormat="1">
      <c r="C851" s="1"/>
      <c r="D851" s="1"/>
      <c r="U851" s="1"/>
      <c r="V851" s="1"/>
      <c r="X851" s="1"/>
      <c r="AM851" s="29"/>
      <c r="AN851" s="29"/>
      <c r="AO851" s="29"/>
      <c r="AP851" s="29"/>
      <c r="AQ851" s="29"/>
      <c r="AR851" s="29"/>
      <c r="AS851" s="29"/>
      <c r="AT851" s="29"/>
      <c r="AU851" s="109"/>
      <c r="AV851" s="109"/>
      <c r="AW851" s="29"/>
      <c r="AX851" s="109"/>
      <c r="AY851" s="29"/>
      <c r="AZ851" s="29"/>
      <c r="BA851" s="29"/>
      <c r="BB851" s="29"/>
    </row>
    <row r="852" spans="3:54" customFormat="1">
      <c r="C852" s="1"/>
      <c r="D852" s="1"/>
      <c r="U852" s="1"/>
      <c r="V852" s="1"/>
      <c r="X852" s="1"/>
      <c r="AM852" s="29"/>
      <c r="AN852" s="29"/>
      <c r="AO852" s="29"/>
      <c r="AP852" s="29"/>
      <c r="AQ852" s="29"/>
      <c r="AR852" s="29"/>
      <c r="AS852" s="29"/>
      <c r="AT852" s="29"/>
      <c r="AU852" s="109"/>
      <c r="AV852" s="109"/>
      <c r="AW852" s="29"/>
      <c r="AX852" s="109"/>
      <c r="AY852" s="29"/>
      <c r="AZ852" s="29"/>
      <c r="BA852" s="29"/>
      <c r="BB852" s="29"/>
    </row>
    <row r="853" spans="3:54" customFormat="1">
      <c r="C853" s="1"/>
      <c r="D853" s="1"/>
      <c r="U853" s="1"/>
      <c r="V853" s="1"/>
      <c r="X853" s="1"/>
      <c r="AM853" s="29"/>
      <c r="AN853" s="29"/>
      <c r="AO853" s="29"/>
      <c r="AP853" s="29"/>
      <c r="AQ853" s="29"/>
      <c r="AR853" s="29"/>
      <c r="AS853" s="29"/>
      <c r="AT853" s="29"/>
      <c r="AU853" s="109"/>
      <c r="AV853" s="109"/>
      <c r="AW853" s="29"/>
      <c r="AX853" s="109"/>
      <c r="AY853" s="29"/>
      <c r="AZ853" s="29"/>
      <c r="BA853" s="29"/>
      <c r="BB853" s="29"/>
    </row>
    <row r="854" spans="3:54" customFormat="1">
      <c r="C854" s="1"/>
      <c r="D854" s="1"/>
      <c r="U854" s="1"/>
      <c r="V854" s="1"/>
      <c r="X854" s="1"/>
      <c r="AM854" s="29"/>
      <c r="AN854" s="29"/>
      <c r="AO854" s="29"/>
      <c r="AP854" s="29"/>
      <c r="AQ854" s="29"/>
      <c r="AR854" s="29"/>
      <c r="AS854" s="29"/>
      <c r="AT854" s="29"/>
      <c r="AU854" s="109"/>
      <c r="AV854" s="109"/>
      <c r="AW854" s="29"/>
      <c r="AX854" s="109"/>
      <c r="AY854" s="29"/>
      <c r="AZ854" s="29"/>
      <c r="BA854" s="29"/>
      <c r="BB854" s="29"/>
    </row>
    <row r="855" spans="3:54" customFormat="1">
      <c r="C855" s="1"/>
      <c r="D855" s="1"/>
      <c r="U855" s="1"/>
      <c r="V855" s="1"/>
      <c r="X855" s="1"/>
      <c r="AM855" s="29"/>
      <c r="AN855" s="29"/>
      <c r="AO855" s="29"/>
      <c r="AP855" s="29"/>
      <c r="AQ855" s="29"/>
      <c r="AR855" s="29"/>
      <c r="AS855" s="29"/>
      <c r="AT855" s="29"/>
      <c r="AU855" s="109"/>
      <c r="AV855" s="109"/>
      <c r="AW855" s="29"/>
      <c r="AX855" s="109"/>
      <c r="AY855" s="29"/>
      <c r="AZ855" s="29"/>
      <c r="BA855" s="29"/>
      <c r="BB855" s="29"/>
    </row>
    <row r="856" spans="3:54" customFormat="1">
      <c r="C856" s="1"/>
      <c r="D856" s="1"/>
      <c r="U856" s="1"/>
      <c r="V856" s="1"/>
      <c r="X856" s="1"/>
      <c r="AM856" s="29"/>
      <c r="AN856" s="29"/>
      <c r="AO856" s="29"/>
      <c r="AP856" s="29"/>
      <c r="AQ856" s="29"/>
      <c r="AR856" s="29"/>
      <c r="AS856" s="29"/>
      <c r="AT856" s="29"/>
      <c r="AU856" s="109"/>
      <c r="AV856" s="109"/>
      <c r="AW856" s="29"/>
      <c r="AX856" s="109"/>
      <c r="AY856" s="29"/>
      <c r="AZ856" s="29"/>
      <c r="BA856" s="29"/>
      <c r="BB856" s="29"/>
    </row>
    <row r="857" spans="3:54" customFormat="1">
      <c r="C857" s="1"/>
      <c r="D857" s="1"/>
      <c r="U857" s="1"/>
      <c r="V857" s="1"/>
      <c r="X857" s="1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29"/>
      <c r="BA857" s="29"/>
      <c r="BB857" s="29"/>
    </row>
    <row r="858" spans="3:54" customFormat="1">
      <c r="C858" s="1"/>
      <c r="D858" s="1"/>
      <c r="U858" s="1"/>
      <c r="V858" s="1"/>
      <c r="X858" s="1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29"/>
      <c r="BA858" s="29"/>
      <c r="BB858" s="29"/>
    </row>
    <row r="859" spans="3:54" customFormat="1">
      <c r="C859" s="1"/>
      <c r="D859" s="1"/>
      <c r="U859" s="1"/>
      <c r="V859" s="1"/>
      <c r="X859" s="1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29"/>
      <c r="BA859" s="29"/>
      <c r="BB859" s="29"/>
    </row>
    <row r="860" spans="3:54" customFormat="1">
      <c r="C860" s="1"/>
      <c r="D860" s="1"/>
      <c r="U860" s="1"/>
      <c r="V860" s="1"/>
      <c r="X860" s="1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29"/>
      <c r="BA860" s="29"/>
      <c r="BB860" s="29"/>
    </row>
    <row r="861" spans="3:54" customFormat="1">
      <c r="C861" s="1"/>
      <c r="D861" s="1"/>
      <c r="U861" s="1"/>
      <c r="V861" s="1"/>
      <c r="X861" s="1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29"/>
      <c r="BA861" s="29"/>
      <c r="BB861" s="29"/>
    </row>
    <row r="862" spans="3:54" customFormat="1">
      <c r="C862" s="1"/>
      <c r="D862" s="1"/>
      <c r="U862" s="1"/>
      <c r="V862" s="1"/>
      <c r="X862" s="1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29"/>
      <c r="BA862" s="29"/>
      <c r="BB862" s="29"/>
    </row>
    <row r="863" spans="3:54" customFormat="1">
      <c r="C863" s="1"/>
      <c r="D863" s="1"/>
      <c r="U863" s="1"/>
      <c r="V863" s="1"/>
      <c r="X863" s="1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29"/>
      <c r="BA863" s="29"/>
      <c r="BB863" s="29"/>
    </row>
    <row r="864" spans="3:54" customFormat="1">
      <c r="C864" s="1"/>
      <c r="D864" s="1"/>
      <c r="U864" s="1"/>
      <c r="V864" s="1"/>
      <c r="X864" s="1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29"/>
      <c r="BA864" s="29"/>
      <c r="BB864" s="29"/>
    </row>
    <row r="865" spans="3:54" customFormat="1">
      <c r="C865" s="1"/>
      <c r="D865" s="1"/>
      <c r="U865" s="1"/>
      <c r="V865" s="1"/>
      <c r="X865" s="1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29"/>
      <c r="BA865" s="29"/>
      <c r="BB865" s="29"/>
    </row>
    <row r="866" spans="3:54" customFormat="1">
      <c r="C866" s="1"/>
      <c r="D866" s="1"/>
      <c r="U866" s="1"/>
      <c r="V866" s="1"/>
      <c r="X866" s="1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29"/>
      <c r="BA866" s="29"/>
      <c r="BB866" s="29"/>
    </row>
    <row r="867" spans="3:54" customFormat="1">
      <c r="C867" s="1"/>
      <c r="D867" s="1"/>
      <c r="U867" s="1"/>
      <c r="V867" s="1"/>
      <c r="X867" s="1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29"/>
      <c r="BA867" s="29"/>
      <c r="BB867" s="29"/>
    </row>
    <row r="868" spans="3:54" customFormat="1">
      <c r="C868" s="1"/>
      <c r="D868" s="1"/>
      <c r="U868" s="1"/>
      <c r="V868" s="1"/>
      <c r="X868" s="1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29"/>
      <c r="BA868" s="29"/>
      <c r="BB868" s="29"/>
    </row>
    <row r="869" spans="3:54" customFormat="1">
      <c r="C869" s="1"/>
      <c r="D869" s="1"/>
      <c r="U869" s="1"/>
      <c r="V869" s="1"/>
      <c r="X869" s="1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29"/>
      <c r="BA869" s="29"/>
      <c r="BB869" s="29"/>
    </row>
    <row r="870" spans="3:54" customFormat="1">
      <c r="C870" s="1"/>
      <c r="D870" s="1"/>
      <c r="U870" s="1"/>
      <c r="V870" s="1"/>
      <c r="X870" s="1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29"/>
      <c r="BA870" s="29"/>
      <c r="BB870" s="29"/>
    </row>
    <row r="871" spans="3:54" customFormat="1">
      <c r="C871" s="1"/>
      <c r="D871" s="1"/>
      <c r="U871" s="1"/>
      <c r="V871" s="1"/>
      <c r="X871" s="1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29"/>
      <c r="BA871" s="29"/>
      <c r="BB871" s="29"/>
    </row>
    <row r="872" spans="3:54" customFormat="1">
      <c r="C872" s="1"/>
      <c r="D872" s="1"/>
      <c r="U872" s="1"/>
      <c r="V872" s="1"/>
      <c r="X872" s="1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29"/>
      <c r="BA872" s="29"/>
      <c r="BB872" s="29"/>
    </row>
    <row r="873" spans="3:54" customFormat="1">
      <c r="C873" s="1"/>
      <c r="D873" s="1"/>
      <c r="U873" s="1"/>
      <c r="V873" s="1"/>
      <c r="X873" s="1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29"/>
      <c r="BA873" s="29"/>
      <c r="BB873" s="29"/>
    </row>
    <row r="874" spans="3:54" customFormat="1">
      <c r="C874" s="1"/>
      <c r="D874" s="1"/>
      <c r="U874" s="1"/>
      <c r="V874" s="1"/>
      <c r="X874" s="1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29"/>
      <c r="BA874" s="29"/>
      <c r="BB874" s="29"/>
    </row>
    <row r="875" spans="3:54" customFormat="1">
      <c r="C875" s="1"/>
      <c r="D875" s="1"/>
      <c r="U875" s="1"/>
      <c r="V875" s="1"/>
      <c r="X875" s="1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29"/>
      <c r="BA875" s="29"/>
      <c r="BB875" s="29"/>
    </row>
    <row r="876" spans="3:54" customFormat="1">
      <c r="C876" s="1"/>
      <c r="D876" s="1"/>
      <c r="U876" s="1"/>
      <c r="V876" s="1"/>
      <c r="X876" s="1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29"/>
      <c r="BA876" s="29"/>
      <c r="BB876" s="29"/>
    </row>
    <row r="877" spans="3:54" customFormat="1">
      <c r="C877" s="1"/>
      <c r="D877" s="1"/>
      <c r="U877" s="1"/>
      <c r="V877" s="1"/>
      <c r="X877" s="1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29"/>
      <c r="BA877" s="29"/>
      <c r="BB877" s="29"/>
    </row>
    <row r="878" spans="3:54" customFormat="1">
      <c r="C878" s="1"/>
      <c r="D878" s="1"/>
      <c r="U878" s="1"/>
      <c r="V878" s="1"/>
      <c r="X878" s="1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29"/>
      <c r="BA878" s="29"/>
      <c r="BB878" s="29"/>
    </row>
    <row r="879" spans="3:54" customFormat="1">
      <c r="C879" s="1"/>
      <c r="D879" s="1"/>
      <c r="U879" s="1"/>
      <c r="V879" s="1"/>
      <c r="X879" s="1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29"/>
      <c r="BA879" s="29"/>
      <c r="BB879" s="29"/>
    </row>
    <row r="880" spans="3:54" customFormat="1">
      <c r="C880" s="1"/>
      <c r="D880" s="1"/>
      <c r="U880" s="1"/>
      <c r="V880" s="1"/>
      <c r="X880" s="1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29"/>
      <c r="BA880" s="29"/>
      <c r="BB880" s="29"/>
    </row>
    <row r="881" spans="3:54" customFormat="1">
      <c r="C881" s="1"/>
      <c r="D881" s="1"/>
      <c r="U881" s="1"/>
      <c r="V881" s="1"/>
      <c r="X881" s="1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29"/>
      <c r="BA881" s="29"/>
      <c r="BB881" s="29"/>
    </row>
    <row r="882" spans="3:54" customFormat="1">
      <c r="C882" s="1"/>
      <c r="D882" s="1"/>
      <c r="U882" s="1"/>
      <c r="V882" s="1"/>
      <c r="X882" s="1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29"/>
      <c r="BA882" s="29"/>
      <c r="BB882" s="29"/>
    </row>
    <row r="883" spans="3:54" customFormat="1">
      <c r="C883" s="1"/>
      <c r="D883" s="1"/>
      <c r="U883" s="1"/>
      <c r="V883" s="1"/>
      <c r="X883" s="1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29"/>
      <c r="BA883" s="29"/>
      <c r="BB883" s="29"/>
    </row>
    <row r="884" spans="3:54" customFormat="1">
      <c r="C884" s="1"/>
      <c r="D884" s="1"/>
      <c r="U884" s="1"/>
      <c r="V884" s="1"/>
      <c r="X884" s="1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29"/>
      <c r="BA884" s="29"/>
      <c r="BB884" s="29"/>
    </row>
    <row r="885" spans="3:54" customFormat="1">
      <c r="C885" s="1"/>
      <c r="D885" s="1"/>
      <c r="U885" s="1"/>
      <c r="V885" s="1"/>
      <c r="X885" s="1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29"/>
      <c r="BA885" s="29"/>
      <c r="BB885" s="29"/>
    </row>
    <row r="886" spans="3:54" customFormat="1">
      <c r="C886" s="1"/>
      <c r="D886" s="1"/>
      <c r="U886" s="1"/>
      <c r="V886" s="1"/>
      <c r="X886" s="1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29"/>
      <c r="BA886" s="29"/>
      <c r="BB886" s="29"/>
    </row>
    <row r="887" spans="3:54" customFormat="1">
      <c r="C887" s="1"/>
      <c r="D887" s="1"/>
      <c r="U887" s="1"/>
      <c r="V887" s="1"/>
      <c r="X887" s="1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29"/>
      <c r="BA887" s="29"/>
      <c r="BB887" s="29"/>
    </row>
    <row r="888" spans="3:54" customFormat="1">
      <c r="C888" s="1"/>
      <c r="D888" s="1"/>
      <c r="U888" s="1"/>
      <c r="V888" s="1"/>
      <c r="X888" s="1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29"/>
      <c r="BA888" s="29"/>
      <c r="BB888" s="29"/>
    </row>
    <row r="889" spans="3:54" customFormat="1">
      <c r="C889" s="1"/>
      <c r="D889" s="1"/>
      <c r="U889" s="1"/>
      <c r="V889" s="1"/>
      <c r="X889" s="1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29"/>
      <c r="BA889" s="29"/>
      <c r="BB889" s="29"/>
    </row>
    <row r="890" spans="3:54" customFormat="1">
      <c r="C890" s="1"/>
      <c r="D890" s="1"/>
      <c r="U890" s="1"/>
      <c r="V890" s="1"/>
      <c r="X890" s="1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29"/>
      <c r="BA890" s="29"/>
      <c r="BB890" s="29"/>
    </row>
    <row r="891" spans="3:54" customFormat="1">
      <c r="C891" s="1"/>
      <c r="D891" s="1"/>
      <c r="U891" s="1"/>
      <c r="V891" s="1"/>
      <c r="X891" s="1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29"/>
      <c r="BA891" s="29"/>
      <c r="BB891" s="29"/>
    </row>
    <row r="892" spans="3:54" customFormat="1">
      <c r="C892" s="1"/>
      <c r="D892" s="1"/>
      <c r="U892" s="1"/>
      <c r="V892" s="1"/>
      <c r="X892" s="1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29"/>
      <c r="BA892" s="29"/>
      <c r="BB892" s="29"/>
    </row>
    <row r="893" spans="3:54" customFormat="1">
      <c r="C893" s="1"/>
      <c r="D893" s="1"/>
      <c r="U893" s="1"/>
      <c r="V893" s="1"/>
      <c r="X893" s="1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29"/>
      <c r="BA893" s="29"/>
      <c r="BB893" s="29"/>
    </row>
    <row r="894" spans="3:54" customFormat="1">
      <c r="C894" s="1"/>
      <c r="D894" s="1"/>
      <c r="U894" s="1"/>
      <c r="V894" s="1"/>
      <c r="X894" s="1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29"/>
      <c r="BA894" s="29"/>
      <c r="BB894" s="29"/>
    </row>
    <row r="895" spans="3:54" customFormat="1">
      <c r="C895" s="1"/>
      <c r="D895" s="1"/>
      <c r="U895" s="1"/>
      <c r="V895" s="1"/>
      <c r="X895" s="1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29"/>
      <c r="BA895" s="29"/>
      <c r="BB895" s="29"/>
    </row>
    <row r="896" spans="3:54" customFormat="1">
      <c r="C896" s="1"/>
      <c r="D896" s="1"/>
      <c r="U896" s="1"/>
      <c r="V896" s="1"/>
      <c r="X896" s="1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29"/>
      <c r="BA896" s="29"/>
      <c r="BB896" s="29"/>
    </row>
    <row r="897" spans="3:54" customFormat="1">
      <c r="C897" s="1"/>
      <c r="D897" s="1"/>
      <c r="U897" s="1"/>
      <c r="V897" s="1"/>
      <c r="X897" s="1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29"/>
      <c r="BA897" s="29"/>
      <c r="BB897" s="29"/>
    </row>
    <row r="898" spans="3:54" customFormat="1">
      <c r="C898" s="1"/>
      <c r="D898" s="1"/>
      <c r="U898" s="1"/>
      <c r="V898" s="1"/>
      <c r="X898" s="1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29"/>
      <c r="BA898" s="29"/>
      <c r="BB898" s="29"/>
    </row>
    <row r="899" spans="3:54" customFormat="1">
      <c r="C899" s="1"/>
      <c r="D899" s="1"/>
      <c r="U899" s="1"/>
      <c r="V899" s="1"/>
      <c r="X899" s="1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29"/>
      <c r="BA899" s="29"/>
      <c r="BB899" s="29"/>
    </row>
    <row r="900" spans="3:54" customFormat="1">
      <c r="C900" s="1"/>
      <c r="D900" s="1"/>
      <c r="U900" s="1"/>
      <c r="V900" s="1"/>
      <c r="X900" s="1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29"/>
      <c r="BA900" s="29"/>
      <c r="BB900" s="29"/>
    </row>
    <row r="901" spans="3:54" customFormat="1">
      <c r="C901" s="1"/>
      <c r="D901" s="1"/>
      <c r="U901" s="1"/>
      <c r="V901" s="1"/>
      <c r="X901" s="1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29"/>
      <c r="BA901" s="29"/>
      <c r="BB901" s="29"/>
    </row>
    <row r="902" spans="3:54" customFormat="1">
      <c r="C902" s="1"/>
      <c r="D902" s="1"/>
      <c r="U902" s="1"/>
      <c r="V902" s="1"/>
      <c r="X902" s="1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29"/>
      <c r="BA902" s="29"/>
      <c r="BB902" s="29"/>
    </row>
    <row r="903" spans="3:54" customFormat="1">
      <c r="C903" s="1"/>
      <c r="D903" s="1"/>
      <c r="U903" s="1"/>
      <c r="V903" s="1"/>
      <c r="X903" s="1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29"/>
      <c r="BA903" s="29"/>
      <c r="BB903" s="29"/>
    </row>
    <row r="904" spans="3:54" customFormat="1">
      <c r="C904" s="1"/>
      <c r="D904" s="1"/>
      <c r="U904" s="1"/>
      <c r="V904" s="1"/>
      <c r="X904" s="1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29"/>
      <c r="BA904" s="29"/>
      <c r="BB904" s="29"/>
    </row>
    <row r="905" spans="3:54" customFormat="1">
      <c r="C905" s="1"/>
      <c r="D905" s="1"/>
      <c r="U905" s="1"/>
      <c r="V905" s="1"/>
      <c r="X905" s="1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29"/>
      <c r="BA905" s="29"/>
      <c r="BB905" s="29"/>
    </row>
    <row r="906" spans="3:54" customFormat="1">
      <c r="C906" s="1"/>
      <c r="D906" s="1"/>
      <c r="U906" s="1"/>
      <c r="V906" s="1"/>
      <c r="X906" s="1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29"/>
      <c r="BA906" s="29"/>
      <c r="BB906" s="29"/>
    </row>
    <row r="907" spans="3:54" customFormat="1">
      <c r="C907" s="1"/>
      <c r="D907" s="1"/>
      <c r="U907" s="1"/>
      <c r="V907" s="1"/>
      <c r="X907" s="1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29"/>
      <c r="BA907" s="29"/>
      <c r="BB907" s="29"/>
    </row>
    <row r="908" spans="3:54" customFormat="1">
      <c r="C908" s="1"/>
      <c r="D908" s="1"/>
      <c r="U908" s="1"/>
      <c r="V908" s="1"/>
      <c r="X908" s="1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29"/>
      <c r="BA908" s="29"/>
      <c r="BB908" s="29"/>
    </row>
    <row r="909" spans="3:54" customFormat="1">
      <c r="C909" s="1"/>
      <c r="D909" s="1"/>
      <c r="U909" s="1"/>
      <c r="V909" s="1"/>
      <c r="X909" s="1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29"/>
      <c r="BA909" s="29"/>
      <c r="BB909" s="29"/>
    </row>
    <row r="910" spans="3:54" customFormat="1">
      <c r="C910" s="1"/>
      <c r="D910" s="1"/>
      <c r="U910" s="1"/>
      <c r="V910" s="1"/>
      <c r="X910" s="1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29"/>
      <c r="BA910" s="29"/>
      <c r="BB910" s="29"/>
    </row>
    <row r="911" spans="3:54" customFormat="1">
      <c r="C911" s="1"/>
      <c r="D911" s="1"/>
      <c r="U911" s="1"/>
      <c r="V911" s="1"/>
      <c r="X911" s="1"/>
      <c r="AM911" s="29"/>
      <c r="AN911" s="29"/>
      <c r="AO911" s="29"/>
      <c r="AP911" s="29"/>
      <c r="AQ911" s="29"/>
      <c r="AR911" s="29"/>
      <c r="AS911" s="29"/>
      <c r="AT911" s="29"/>
      <c r="AU911" s="20"/>
      <c r="AV911" s="20"/>
      <c r="AW911" s="29"/>
      <c r="AX911" s="20"/>
      <c r="AY911" s="29"/>
      <c r="AZ911" s="29"/>
      <c r="BA911" s="29"/>
      <c r="BB911" s="29"/>
    </row>
    <row r="912" spans="3:54" customFormat="1">
      <c r="C912" s="1"/>
      <c r="D912" s="1"/>
      <c r="U912" s="1"/>
      <c r="V912" s="1"/>
      <c r="X912" s="1"/>
      <c r="AM912" s="29"/>
      <c r="AN912" s="29"/>
      <c r="AO912" s="29"/>
      <c r="AP912" s="29"/>
      <c r="AQ912" s="29"/>
      <c r="AR912" s="29"/>
      <c r="AS912" s="29"/>
      <c r="AT912" s="29"/>
      <c r="AU912" s="20"/>
      <c r="AV912" s="20"/>
      <c r="AW912" s="29"/>
      <c r="AX912" s="20"/>
      <c r="AY912" s="29"/>
      <c r="AZ912" s="29"/>
      <c r="BA912" s="29"/>
      <c r="BB912" s="29"/>
    </row>
    <row r="913" spans="3:54" customFormat="1">
      <c r="C913" s="1"/>
      <c r="D913" s="1"/>
      <c r="U913" s="1"/>
      <c r="V913" s="1"/>
      <c r="X913" s="1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29"/>
      <c r="BA913" s="29"/>
      <c r="BB913" s="29"/>
    </row>
    <row r="914" spans="3:54" customFormat="1">
      <c r="C914" s="1"/>
      <c r="D914" s="1"/>
      <c r="U914" s="1"/>
      <c r="V914" s="1"/>
      <c r="X914" s="1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29"/>
      <c r="BA914" s="29"/>
      <c r="BB914" s="29"/>
    </row>
    <row r="915" spans="3:54" customFormat="1">
      <c r="C915" s="1"/>
      <c r="D915" s="1"/>
      <c r="U915" s="1"/>
      <c r="V915" s="1"/>
      <c r="X915" s="1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29"/>
      <c r="BA915" s="29"/>
      <c r="BB915" s="29"/>
    </row>
    <row r="916" spans="3:54" customFormat="1">
      <c r="C916" s="1"/>
      <c r="D916" s="1"/>
      <c r="U916" s="1"/>
      <c r="V916" s="1"/>
      <c r="X916" s="1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29"/>
      <c r="BA916" s="29"/>
      <c r="BB916" s="29"/>
    </row>
    <row r="917" spans="3:54" customFormat="1">
      <c r="C917" s="1"/>
      <c r="D917" s="1"/>
      <c r="U917" s="1"/>
      <c r="V917" s="1"/>
      <c r="X917" s="1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29"/>
      <c r="BA917" s="29"/>
      <c r="BB917" s="29"/>
    </row>
    <row r="918" spans="3:54" customFormat="1">
      <c r="C918" s="1"/>
      <c r="D918" s="1"/>
      <c r="U918" s="1"/>
      <c r="V918" s="1"/>
      <c r="X918" s="1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29"/>
      <c r="BA918" s="29"/>
      <c r="BB918" s="29"/>
    </row>
    <row r="919" spans="3:54" customFormat="1">
      <c r="C919" s="1"/>
      <c r="D919" s="1"/>
      <c r="U919" s="1"/>
      <c r="V919" s="1"/>
      <c r="X919" s="1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29"/>
      <c r="BA919" s="29"/>
      <c r="BB919" s="29"/>
    </row>
    <row r="920" spans="3:54" customFormat="1">
      <c r="C920" s="1"/>
      <c r="D920" s="1"/>
      <c r="U920" s="1"/>
      <c r="V920" s="1"/>
      <c r="X920" s="1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29"/>
      <c r="BA920" s="29"/>
      <c r="BB920" s="29"/>
    </row>
    <row r="921" spans="3:54" customFormat="1">
      <c r="C921" s="1"/>
      <c r="D921" s="1"/>
      <c r="U921" s="1"/>
      <c r="V921" s="1"/>
      <c r="X921" s="1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29"/>
      <c r="BA921" s="29"/>
      <c r="BB921" s="29"/>
    </row>
    <row r="922" spans="3:54" customFormat="1">
      <c r="C922" s="1"/>
      <c r="D922" s="1"/>
      <c r="U922" s="1"/>
      <c r="V922" s="1"/>
      <c r="X922" s="1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29"/>
      <c r="BA922" s="29"/>
      <c r="BB922" s="29"/>
    </row>
    <row r="923" spans="3:54" customFormat="1">
      <c r="C923" s="1"/>
      <c r="D923" s="1"/>
      <c r="U923" s="1"/>
      <c r="V923" s="1"/>
      <c r="X923" s="1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29"/>
      <c r="BA923" s="29"/>
      <c r="BB923" s="29"/>
    </row>
    <row r="924" spans="3:54" customFormat="1">
      <c r="C924" s="1"/>
      <c r="D924" s="1"/>
      <c r="U924" s="1"/>
      <c r="V924" s="1"/>
      <c r="X924" s="1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29"/>
      <c r="BA924" s="29"/>
      <c r="BB924" s="29"/>
    </row>
    <row r="925" spans="3:54" customFormat="1">
      <c r="C925" s="1"/>
      <c r="D925" s="1"/>
      <c r="U925" s="1"/>
      <c r="V925" s="1"/>
      <c r="X925" s="1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29"/>
      <c r="BA925" s="29"/>
      <c r="BB925" s="29"/>
    </row>
    <row r="926" spans="3:54" customFormat="1">
      <c r="C926" s="1"/>
      <c r="D926" s="1"/>
      <c r="U926" s="1"/>
      <c r="V926" s="1"/>
      <c r="X926" s="1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29"/>
      <c r="BA926" s="29"/>
      <c r="BB926" s="29"/>
    </row>
    <row r="927" spans="3:54" customFormat="1">
      <c r="C927" s="1"/>
      <c r="D927" s="1"/>
      <c r="U927" s="1"/>
      <c r="V927" s="1"/>
      <c r="X927" s="1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29"/>
      <c r="BA927" s="29"/>
      <c r="BB927" s="29"/>
    </row>
    <row r="928" spans="3:54" customFormat="1">
      <c r="C928" s="1"/>
      <c r="D928" s="1"/>
      <c r="U928" s="1"/>
      <c r="V928" s="1"/>
      <c r="X928" s="1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29"/>
      <c r="BA928" s="29"/>
      <c r="BB928" s="29"/>
    </row>
    <row r="929" spans="3:54" customFormat="1">
      <c r="C929" s="1"/>
      <c r="D929" s="1"/>
      <c r="U929" s="1"/>
      <c r="V929" s="1"/>
      <c r="X929" s="1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29"/>
      <c r="BA929" s="29"/>
      <c r="BB929" s="29"/>
    </row>
    <row r="930" spans="3:54" customFormat="1">
      <c r="C930" s="1"/>
      <c r="D930" s="1"/>
      <c r="U930" s="1"/>
      <c r="V930" s="1"/>
      <c r="X930" s="1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29"/>
      <c r="BA930" s="29"/>
      <c r="BB930" s="29"/>
    </row>
    <row r="931" spans="3:54" customFormat="1">
      <c r="C931" s="1"/>
      <c r="D931" s="1"/>
      <c r="U931" s="1"/>
      <c r="V931" s="1"/>
      <c r="X931" s="1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29"/>
      <c r="BA931" s="29"/>
      <c r="BB931" s="29"/>
    </row>
    <row r="932" spans="3:54" customFormat="1">
      <c r="C932" s="1"/>
      <c r="D932" s="1"/>
      <c r="U932" s="1"/>
      <c r="V932" s="1"/>
      <c r="X932" s="1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29"/>
      <c r="BA932" s="29"/>
      <c r="BB932" s="29"/>
    </row>
    <row r="933" spans="3:54" customFormat="1">
      <c r="C933" s="1"/>
      <c r="D933" s="1"/>
      <c r="U933" s="1"/>
      <c r="V933" s="1"/>
      <c r="X933" s="1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29"/>
      <c r="BA933" s="29"/>
      <c r="BB933" s="29"/>
    </row>
    <row r="934" spans="3:54" customFormat="1">
      <c r="C934" s="1"/>
      <c r="D934" s="1"/>
      <c r="U934" s="1"/>
      <c r="V934" s="1"/>
      <c r="X934" s="1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29"/>
      <c r="BA934" s="29"/>
      <c r="BB934" s="29"/>
    </row>
    <row r="935" spans="3:54" customFormat="1">
      <c r="C935" s="1"/>
      <c r="D935" s="1"/>
      <c r="U935" s="1"/>
      <c r="V935" s="1"/>
      <c r="X935" s="1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29"/>
      <c r="BA935" s="29"/>
      <c r="BB935" s="29"/>
    </row>
    <row r="936" spans="3:54" customFormat="1">
      <c r="C936" s="1"/>
      <c r="D936" s="1"/>
      <c r="U936" s="1"/>
      <c r="V936" s="1"/>
      <c r="X936" s="1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29"/>
      <c r="BA936" s="29"/>
      <c r="BB936" s="29"/>
    </row>
    <row r="937" spans="3:54" customFormat="1">
      <c r="C937" s="1"/>
      <c r="D937" s="1"/>
      <c r="U937" s="1"/>
      <c r="V937" s="1"/>
      <c r="X937" s="1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29"/>
      <c r="BA937" s="29"/>
      <c r="BB937" s="29"/>
    </row>
    <row r="938" spans="3:54" customFormat="1">
      <c r="C938" s="1"/>
      <c r="D938" s="1"/>
      <c r="U938" s="1"/>
      <c r="V938" s="1"/>
      <c r="X938" s="1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29"/>
      <c r="BA938" s="29"/>
      <c r="BB938" s="29"/>
    </row>
    <row r="939" spans="3:54" customFormat="1">
      <c r="C939" s="1"/>
      <c r="D939" s="1"/>
      <c r="U939" s="1"/>
      <c r="V939" s="1"/>
      <c r="X939" s="1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29"/>
      <c r="BA939" s="29"/>
      <c r="BB939" s="29"/>
    </row>
    <row r="940" spans="3:54" customFormat="1">
      <c r="C940" s="1"/>
      <c r="D940" s="1"/>
      <c r="U940" s="1"/>
      <c r="V940" s="1"/>
      <c r="X940" s="1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29"/>
      <c r="BA940" s="29"/>
      <c r="BB940" s="29"/>
    </row>
    <row r="941" spans="3:54" customFormat="1">
      <c r="C941" s="1"/>
      <c r="D941" s="1"/>
      <c r="U941" s="1"/>
      <c r="V941" s="1"/>
      <c r="X941" s="1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29"/>
      <c r="BA941" s="29"/>
      <c r="BB941" s="29"/>
    </row>
    <row r="942" spans="3:54" customFormat="1">
      <c r="C942" s="1"/>
      <c r="D942" s="1"/>
      <c r="U942" s="1"/>
      <c r="V942" s="1"/>
      <c r="X942" s="1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29"/>
      <c r="BA942" s="29"/>
      <c r="BB942" s="29"/>
    </row>
    <row r="943" spans="3:54" customFormat="1">
      <c r="C943" s="1"/>
      <c r="D943" s="1"/>
      <c r="U943" s="1"/>
      <c r="V943" s="1"/>
      <c r="X943" s="1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29"/>
      <c r="BA943" s="29"/>
      <c r="BB943" s="29"/>
    </row>
    <row r="944" spans="3:54" customFormat="1">
      <c r="C944" s="1"/>
      <c r="D944" s="1"/>
      <c r="U944" s="1"/>
      <c r="V944" s="1"/>
      <c r="X944" s="1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29"/>
      <c r="BA944" s="29"/>
      <c r="BB944" s="29"/>
    </row>
    <row r="945" spans="3:54" customFormat="1">
      <c r="C945" s="1"/>
      <c r="D945" s="1"/>
      <c r="U945" s="1"/>
      <c r="V945" s="1"/>
      <c r="X945" s="1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29"/>
      <c r="BA945" s="29"/>
      <c r="BB945" s="29"/>
    </row>
    <row r="946" spans="3:54" customFormat="1">
      <c r="C946" s="1"/>
      <c r="D946" s="1"/>
      <c r="U946" s="1"/>
      <c r="V946" s="1"/>
      <c r="X946" s="1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29"/>
      <c r="BA946" s="29"/>
      <c r="BB946" s="29"/>
    </row>
    <row r="947" spans="3:54" customFormat="1">
      <c r="C947" s="1"/>
      <c r="D947" s="1"/>
      <c r="U947" s="1"/>
      <c r="V947" s="1"/>
      <c r="X947" s="1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29"/>
      <c r="BA947" s="29"/>
      <c r="BB947" s="29"/>
    </row>
    <row r="948" spans="3:54" customFormat="1">
      <c r="C948" s="1"/>
      <c r="D948" s="1"/>
      <c r="U948" s="1"/>
      <c r="V948" s="1"/>
      <c r="X948" s="1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29"/>
      <c r="BA948" s="29"/>
      <c r="BB948" s="29"/>
    </row>
    <row r="949" spans="3:54" customFormat="1">
      <c r="C949" s="1"/>
      <c r="D949" s="1"/>
      <c r="U949" s="1"/>
      <c r="V949" s="1"/>
      <c r="X949" s="1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29"/>
      <c r="BA949" s="29"/>
      <c r="BB949" s="29"/>
    </row>
    <row r="950" spans="3:54" customFormat="1">
      <c r="C950" s="1"/>
      <c r="D950" s="1"/>
      <c r="U950" s="1"/>
      <c r="V950" s="1"/>
      <c r="X950" s="1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29"/>
      <c r="BA950" s="29"/>
      <c r="BB950" s="29"/>
    </row>
    <row r="951" spans="3:54" customFormat="1">
      <c r="C951" s="1"/>
      <c r="D951" s="1"/>
      <c r="U951" s="1"/>
      <c r="V951" s="1"/>
      <c r="X951" s="1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29"/>
      <c r="BA951" s="29"/>
      <c r="BB951" s="29"/>
    </row>
    <row r="952" spans="3:54" customFormat="1">
      <c r="C952" s="1"/>
      <c r="D952" s="1"/>
      <c r="U952" s="1"/>
      <c r="V952" s="1"/>
      <c r="X952" s="1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29"/>
      <c r="BA952" s="29"/>
      <c r="BB952" s="29"/>
    </row>
    <row r="953" spans="3:54" customFormat="1">
      <c r="C953" s="1"/>
      <c r="D953" s="1"/>
      <c r="U953" s="1"/>
      <c r="V953" s="1"/>
      <c r="X953" s="1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29"/>
      <c r="BA953" s="29"/>
      <c r="BB953" s="29"/>
    </row>
    <row r="954" spans="3:54" customFormat="1">
      <c r="C954" s="1"/>
      <c r="D954" s="1"/>
      <c r="U954" s="1"/>
      <c r="V954" s="1"/>
      <c r="X954" s="1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29"/>
      <c r="BA954" s="29"/>
      <c r="BB954" s="29"/>
    </row>
    <row r="955" spans="3:54" customFormat="1">
      <c r="C955" s="1"/>
      <c r="D955" s="1"/>
      <c r="U955" s="1"/>
      <c r="V955" s="1"/>
      <c r="X955" s="1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29"/>
      <c r="BA955" s="29"/>
      <c r="BB955" s="29"/>
    </row>
    <row r="956" spans="3:54" customFormat="1">
      <c r="C956" s="1"/>
      <c r="D956" s="1"/>
      <c r="U956" s="1"/>
      <c r="V956" s="1"/>
      <c r="X956" s="1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29"/>
      <c r="BA956" s="29"/>
      <c r="BB956" s="29"/>
    </row>
    <row r="957" spans="3:54" customFormat="1">
      <c r="C957" s="1"/>
      <c r="D957" s="1"/>
      <c r="U957" s="1"/>
      <c r="V957" s="1"/>
      <c r="X957" s="1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29"/>
      <c r="BA957" s="29"/>
      <c r="BB957" s="29"/>
    </row>
    <row r="958" spans="3:54" customFormat="1">
      <c r="C958" s="1"/>
      <c r="D958" s="1"/>
      <c r="U958" s="1"/>
      <c r="V958" s="1"/>
      <c r="X958" s="1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29"/>
      <c r="BA958" s="29"/>
      <c r="BB958" s="29"/>
    </row>
    <row r="959" spans="3:54" customFormat="1">
      <c r="C959" s="1"/>
      <c r="D959" s="1"/>
      <c r="U959" s="1"/>
      <c r="V959" s="1"/>
      <c r="X959" s="1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29"/>
      <c r="BA959" s="29"/>
      <c r="BB959" s="29"/>
    </row>
    <row r="960" spans="3:54" customFormat="1">
      <c r="C960" s="1"/>
      <c r="D960" s="1"/>
      <c r="U960" s="1"/>
      <c r="V960" s="1"/>
      <c r="X960" s="1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29"/>
      <c r="BA960" s="29"/>
      <c r="BB960" s="29"/>
    </row>
    <row r="961" spans="3:54" customFormat="1">
      <c r="C961" s="1"/>
      <c r="D961" s="1"/>
      <c r="U961" s="1"/>
      <c r="V961" s="1"/>
      <c r="X961" s="1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29"/>
      <c r="BA961" s="29"/>
      <c r="BB961" s="29"/>
    </row>
    <row r="962" spans="3:54" customFormat="1">
      <c r="C962" s="1"/>
      <c r="D962" s="1"/>
      <c r="U962" s="1"/>
      <c r="V962" s="1"/>
      <c r="X962" s="1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29"/>
      <c r="BA962" s="29"/>
      <c r="BB962" s="29"/>
    </row>
    <row r="963" spans="3:54" customFormat="1">
      <c r="C963" s="1"/>
      <c r="D963" s="1"/>
      <c r="U963" s="1"/>
      <c r="V963" s="1"/>
      <c r="X963" s="1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29"/>
      <c r="BA963" s="29"/>
      <c r="BB963" s="29"/>
    </row>
    <row r="964" spans="3:54" customFormat="1">
      <c r="C964" s="1"/>
      <c r="D964" s="1"/>
      <c r="U964" s="1"/>
      <c r="V964" s="1"/>
      <c r="X964" s="1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29"/>
      <c r="BA964" s="29"/>
      <c r="BB964" s="29"/>
    </row>
    <row r="965" spans="3:54" customFormat="1">
      <c r="C965" s="1"/>
      <c r="D965" s="1"/>
      <c r="U965" s="1"/>
      <c r="V965" s="1"/>
      <c r="X965" s="1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</row>
    <row r="966" spans="3:54" customFormat="1">
      <c r="C966" s="1"/>
      <c r="D966" s="1"/>
      <c r="U966" s="1"/>
      <c r="V966" s="1"/>
      <c r="X966" s="1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</row>
    <row r="967" spans="3:54" customFormat="1">
      <c r="C967" s="1"/>
      <c r="D967" s="1"/>
      <c r="U967" s="1"/>
      <c r="V967" s="1"/>
      <c r="X967" s="1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</row>
    <row r="968" spans="3:54" customFormat="1">
      <c r="C968" s="1"/>
      <c r="D968" s="1"/>
      <c r="U968" s="1"/>
      <c r="V968" s="1"/>
      <c r="X968" s="1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</row>
    <row r="969" spans="3:54" customFormat="1">
      <c r="C969" s="1"/>
      <c r="D969" s="1"/>
      <c r="U969" s="1"/>
      <c r="V969" s="1"/>
      <c r="X969" s="1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/>
      <c r="BB969" s="29"/>
    </row>
    <row r="970" spans="3:54" customFormat="1">
      <c r="C970" s="1"/>
      <c r="D970" s="1"/>
      <c r="U970" s="1"/>
      <c r="V970" s="1"/>
      <c r="X970" s="1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  <c r="AZ970" s="29"/>
      <c r="BA970" s="29"/>
      <c r="BB970" s="29"/>
    </row>
    <row r="971" spans="3:54" customFormat="1">
      <c r="C971" s="1"/>
      <c r="D971" s="1"/>
      <c r="U971" s="1"/>
      <c r="V971" s="1"/>
      <c r="X971" s="1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  <c r="AX971" s="29"/>
      <c r="AY971" s="29"/>
      <c r="AZ971" s="29"/>
      <c r="BA971" s="29"/>
      <c r="BB971" s="29"/>
    </row>
    <row r="972" spans="3:54" customFormat="1">
      <c r="C972" s="1"/>
      <c r="D972" s="1"/>
      <c r="U972" s="1"/>
      <c r="V972" s="1"/>
      <c r="X972" s="1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  <c r="AX972" s="29"/>
      <c r="AY972" s="29"/>
      <c r="AZ972" s="29"/>
      <c r="BA972" s="29"/>
      <c r="BB972" s="29"/>
    </row>
    <row r="973" spans="3:54" customFormat="1">
      <c r="C973" s="1"/>
      <c r="D973" s="1"/>
      <c r="U973" s="1"/>
      <c r="V973" s="1"/>
      <c r="X973" s="1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  <c r="AX973" s="29"/>
      <c r="AY973" s="29"/>
      <c r="AZ973" s="29"/>
      <c r="BA973" s="29"/>
      <c r="BB973" s="29"/>
    </row>
    <row r="974" spans="3:54" customFormat="1">
      <c r="C974" s="1"/>
      <c r="D974" s="1"/>
      <c r="U974" s="1"/>
      <c r="V974" s="1"/>
      <c r="X974" s="1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  <c r="AX974" s="29"/>
      <c r="AY974" s="29"/>
      <c r="AZ974" s="29"/>
      <c r="BA974" s="29"/>
      <c r="BB974" s="29"/>
    </row>
    <row r="975" spans="3:54" customFormat="1">
      <c r="C975" s="1"/>
      <c r="D975" s="1"/>
      <c r="U975" s="1"/>
      <c r="V975" s="1"/>
      <c r="X975" s="1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  <c r="AX975" s="29"/>
      <c r="AY975" s="29"/>
      <c r="AZ975" s="29"/>
      <c r="BA975" s="29"/>
      <c r="BB975" s="29"/>
    </row>
    <row r="976" spans="3:54" customFormat="1">
      <c r="C976" s="1"/>
      <c r="D976" s="1"/>
      <c r="U976" s="1"/>
      <c r="V976" s="1"/>
      <c r="X976" s="1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  <c r="AX976" s="29"/>
      <c r="AY976" s="29"/>
      <c r="AZ976" s="29"/>
      <c r="BA976" s="29"/>
      <c r="BB976" s="29"/>
    </row>
    <row r="977" spans="3:54" customFormat="1">
      <c r="C977" s="1"/>
      <c r="D977" s="1"/>
      <c r="U977" s="1"/>
      <c r="V977" s="1"/>
      <c r="X977" s="1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  <c r="AX977" s="29"/>
      <c r="AY977" s="29"/>
      <c r="AZ977" s="29"/>
      <c r="BA977" s="29"/>
      <c r="BB977" s="29"/>
    </row>
    <row r="978" spans="3:54" customFormat="1">
      <c r="C978" s="1"/>
      <c r="D978" s="1"/>
      <c r="U978" s="1"/>
      <c r="V978" s="1"/>
      <c r="X978" s="1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  <c r="AX978" s="29"/>
      <c r="AY978" s="29"/>
      <c r="AZ978" s="29"/>
      <c r="BA978" s="29"/>
      <c r="BB978" s="29"/>
    </row>
    <row r="979" spans="3:54" customFormat="1">
      <c r="C979" s="1"/>
      <c r="D979" s="1"/>
      <c r="U979" s="1"/>
      <c r="V979" s="1"/>
      <c r="X979" s="1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  <c r="AX979" s="29"/>
      <c r="AY979" s="29"/>
      <c r="AZ979" s="29"/>
      <c r="BA979" s="29"/>
      <c r="BB979" s="29"/>
    </row>
    <row r="980" spans="3:54" customFormat="1">
      <c r="C980" s="1"/>
      <c r="D980" s="1"/>
      <c r="U980" s="1"/>
      <c r="V980" s="1"/>
      <c r="X980" s="1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  <c r="AX980" s="29"/>
      <c r="AY980" s="29"/>
      <c r="AZ980" s="29"/>
      <c r="BA980" s="29"/>
      <c r="BB980" s="29"/>
    </row>
    <row r="981" spans="3:54" customFormat="1">
      <c r="C981" s="1"/>
      <c r="D981" s="1"/>
      <c r="U981" s="1"/>
      <c r="V981" s="1"/>
      <c r="X981" s="1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  <c r="AX981" s="29"/>
      <c r="AY981" s="29"/>
      <c r="AZ981" s="29"/>
      <c r="BA981" s="29"/>
      <c r="BB981" s="29"/>
    </row>
    <row r="982" spans="3:54" customFormat="1">
      <c r="C982" s="1"/>
      <c r="D982" s="1"/>
      <c r="U982" s="1"/>
      <c r="V982" s="1"/>
      <c r="X982" s="1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  <c r="AX982" s="29"/>
      <c r="AY982" s="29"/>
      <c r="AZ982" s="29"/>
      <c r="BA982" s="29"/>
      <c r="BB982" s="29"/>
    </row>
    <row r="983" spans="3:54" customFormat="1">
      <c r="C983" s="1"/>
      <c r="D983" s="1"/>
      <c r="U983" s="1"/>
      <c r="V983" s="1"/>
      <c r="X983" s="1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  <c r="AX983" s="29"/>
      <c r="AY983" s="29"/>
      <c r="AZ983" s="29"/>
      <c r="BA983" s="29"/>
      <c r="BB983" s="29"/>
    </row>
    <row r="984" spans="3:54" customFormat="1">
      <c r="C984" s="1"/>
      <c r="D984" s="1"/>
      <c r="U984" s="1"/>
      <c r="V984" s="1"/>
      <c r="X984" s="1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  <c r="AX984" s="29"/>
      <c r="AY984" s="29"/>
      <c r="AZ984" s="29"/>
      <c r="BA984" s="29"/>
      <c r="BB984" s="29"/>
    </row>
    <row r="985" spans="3:54" customFormat="1">
      <c r="C985" s="1"/>
      <c r="D985" s="1"/>
      <c r="U985" s="1"/>
      <c r="V985" s="1"/>
      <c r="X985" s="1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  <c r="AX985" s="29"/>
      <c r="AY985" s="29"/>
      <c r="AZ985" s="29"/>
      <c r="BA985" s="29"/>
      <c r="BB985" s="29"/>
    </row>
    <row r="986" spans="3:54" customFormat="1">
      <c r="C986" s="1"/>
      <c r="D986" s="1"/>
      <c r="U986" s="1"/>
      <c r="V986" s="1"/>
      <c r="X986" s="1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  <c r="AX986" s="29"/>
      <c r="AY986" s="29"/>
      <c r="AZ986" s="29"/>
      <c r="BA986" s="29"/>
      <c r="BB986" s="29"/>
    </row>
    <row r="987" spans="3:54" customFormat="1">
      <c r="C987" s="1"/>
      <c r="D987" s="1"/>
      <c r="U987" s="1"/>
      <c r="V987" s="1"/>
      <c r="X987" s="1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  <c r="AX987" s="29"/>
      <c r="AY987" s="29"/>
      <c r="AZ987" s="29"/>
      <c r="BA987" s="29"/>
      <c r="BB987" s="29"/>
    </row>
    <row r="988" spans="3:54" customFormat="1">
      <c r="C988" s="1"/>
      <c r="D988" s="1"/>
      <c r="U988" s="1"/>
      <c r="V988" s="1"/>
      <c r="X988" s="1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  <c r="AX988" s="29"/>
      <c r="AY988" s="29"/>
      <c r="AZ988" s="29"/>
      <c r="BA988" s="29"/>
      <c r="BB988" s="29"/>
    </row>
    <row r="989" spans="3:54" customFormat="1">
      <c r="C989" s="1"/>
      <c r="D989" s="1"/>
      <c r="U989" s="1"/>
      <c r="V989" s="1"/>
      <c r="X989" s="1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  <c r="AX989" s="29"/>
      <c r="AY989" s="29"/>
      <c r="AZ989" s="29"/>
      <c r="BA989" s="29"/>
      <c r="BB989" s="29"/>
    </row>
    <row r="990" spans="3:54" customFormat="1">
      <c r="C990" s="1"/>
      <c r="D990" s="1"/>
      <c r="U990" s="1"/>
      <c r="V990" s="1"/>
      <c r="X990" s="1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  <c r="AX990" s="29"/>
      <c r="AY990" s="29"/>
      <c r="AZ990" s="29"/>
      <c r="BA990" s="29"/>
      <c r="BB990" s="29"/>
    </row>
    <row r="991" spans="3:54" customFormat="1">
      <c r="C991" s="1"/>
      <c r="D991" s="1"/>
      <c r="U991" s="1"/>
      <c r="V991" s="1"/>
      <c r="X991" s="1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  <c r="AX991" s="29"/>
      <c r="AY991" s="29"/>
      <c r="AZ991" s="29"/>
      <c r="BA991" s="29"/>
      <c r="BB991" s="29"/>
    </row>
    <row r="992" spans="3:54" customFormat="1">
      <c r="C992" s="1"/>
      <c r="D992" s="1"/>
      <c r="U992" s="1"/>
      <c r="V992" s="1"/>
      <c r="X992" s="1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  <c r="AX992" s="29"/>
      <c r="AY992" s="29"/>
      <c r="AZ992" s="29"/>
      <c r="BA992" s="29"/>
      <c r="BB992" s="29"/>
    </row>
    <row r="993" spans="3:54" customFormat="1">
      <c r="C993" s="1"/>
      <c r="D993" s="1"/>
      <c r="U993" s="1"/>
      <c r="V993" s="1"/>
      <c r="X993" s="1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  <c r="AX993" s="29"/>
      <c r="AY993" s="29"/>
      <c r="AZ993" s="29"/>
      <c r="BA993" s="29"/>
      <c r="BB993" s="29"/>
    </row>
    <row r="994" spans="3:54" customFormat="1">
      <c r="C994" s="1"/>
      <c r="D994" s="1"/>
      <c r="U994" s="1"/>
      <c r="V994" s="1"/>
      <c r="X994" s="1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  <c r="AX994" s="29"/>
      <c r="AY994" s="29"/>
      <c r="AZ994" s="29"/>
      <c r="BA994" s="29"/>
      <c r="BB994" s="29"/>
    </row>
    <row r="995" spans="3:54" customFormat="1">
      <c r="C995" s="1"/>
      <c r="D995" s="1"/>
      <c r="U995" s="1"/>
      <c r="V995" s="1"/>
      <c r="X995" s="1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  <c r="AX995" s="29"/>
      <c r="AY995" s="29"/>
      <c r="AZ995" s="29"/>
      <c r="BA995" s="29"/>
      <c r="BB995" s="29"/>
    </row>
    <row r="996" spans="3:54" customFormat="1">
      <c r="C996" s="1"/>
      <c r="D996" s="1"/>
      <c r="U996" s="1"/>
      <c r="V996" s="1"/>
      <c r="X996" s="1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  <c r="AX996" s="29"/>
      <c r="AY996" s="29"/>
      <c r="AZ996" s="29"/>
      <c r="BA996" s="29"/>
      <c r="BB996" s="29"/>
    </row>
    <row r="997" spans="3:54" customFormat="1">
      <c r="C997" s="1"/>
      <c r="D997" s="1"/>
      <c r="U997" s="1"/>
      <c r="V997" s="1"/>
      <c r="X997" s="1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  <c r="AX997" s="29"/>
      <c r="AY997" s="29"/>
      <c r="AZ997" s="29"/>
      <c r="BA997" s="29"/>
      <c r="BB997" s="29"/>
    </row>
    <row r="998" spans="3:54" customFormat="1">
      <c r="C998" s="1"/>
      <c r="D998" s="1"/>
      <c r="U998" s="1"/>
      <c r="V998" s="1"/>
      <c r="X998" s="1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  <c r="AX998" s="29"/>
      <c r="AY998" s="29"/>
      <c r="AZ998" s="29"/>
      <c r="BA998" s="29"/>
      <c r="BB998" s="29"/>
    </row>
    <row r="999" spans="3:54" customFormat="1">
      <c r="C999" s="1"/>
      <c r="D999" s="1"/>
      <c r="U999" s="1"/>
      <c r="V999" s="1"/>
      <c r="X999" s="1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  <c r="AX999" s="29"/>
      <c r="AY999" s="29"/>
      <c r="AZ999" s="29"/>
      <c r="BA999" s="29"/>
      <c r="BB999" s="29"/>
    </row>
    <row r="1000" spans="3:54" customFormat="1">
      <c r="C1000" s="1"/>
      <c r="D1000" s="1"/>
      <c r="U1000" s="1"/>
      <c r="V1000" s="1"/>
      <c r="X1000" s="1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  <c r="AX1000" s="29"/>
      <c r="AY1000" s="29"/>
      <c r="AZ1000" s="29"/>
      <c r="BA1000" s="29"/>
      <c r="BB1000" s="29"/>
    </row>
    <row r="1001" spans="3:54" customFormat="1">
      <c r="C1001" s="1"/>
      <c r="D1001" s="1"/>
      <c r="U1001" s="1"/>
      <c r="V1001" s="1"/>
      <c r="X1001" s="1"/>
      <c r="AM1001" s="29"/>
      <c r="AN1001" s="29"/>
      <c r="AO1001" s="29"/>
      <c r="AP1001" s="29"/>
      <c r="AQ1001" s="29"/>
      <c r="AR1001" s="29"/>
      <c r="AS1001" s="29"/>
      <c r="AT1001" s="29"/>
      <c r="AU1001" s="29"/>
      <c r="AV1001" s="29"/>
      <c r="AW1001" s="29"/>
      <c r="AX1001" s="29"/>
      <c r="AY1001" s="29"/>
      <c r="AZ1001" s="29"/>
      <c r="BA1001" s="29"/>
      <c r="BB1001" s="29"/>
    </row>
    <row r="1002" spans="3:54" customFormat="1">
      <c r="C1002" s="1"/>
      <c r="D1002" s="1"/>
      <c r="U1002" s="1"/>
      <c r="V1002" s="1"/>
      <c r="X1002" s="1"/>
      <c r="AM1002" s="29"/>
      <c r="AN1002" s="29"/>
      <c r="AO1002" s="29"/>
      <c r="AP1002" s="29"/>
      <c r="AQ1002" s="29"/>
      <c r="AR1002" s="29"/>
      <c r="AS1002" s="29"/>
      <c r="AT1002" s="29"/>
      <c r="AU1002" s="29"/>
      <c r="AV1002" s="29"/>
      <c r="AW1002" s="29"/>
      <c r="AX1002" s="29"/>
      <c r="AY1002" s="29"/>
      <c r="AZ1002" s="29"/>
      <c r="BA1002" s="29"/>
      <c r="BB1002" s="29"/>
    </row>
    <row r="1003" spans="3:54" customFormat="1">
      <c r="C1003" s="1"/>
      <c r="D1003" s="1"/>
      <c r="U1003" s="1"/>
      <c r="V1003" s="1"/>
      <c r="X1003" s="1"/>
      <c r="AM1003" s="29"/>
      <c r="AN1003" s="29"/>
      <c r="AO1003" s="29"/>
      <c r="AP1003" s="29"/>
      <c r="AQ1003" s="29"/>
      <c r="AR1003" s="29"/>
      <c r="AS1003" s="29"/>
      <c r="AT1003" s="29"/>
      <c r="AU1003" s="29"/>
      <c r="AV1003" s="29"/>
      <c r="AW1003" s="29"/>
      <c r="AX1003" s="29"/>
      <c r="AY1003" s="29"/>
      <c r="AZ1003" s="29"/>
      <c r="BA1003" s="29"/>
      <c r="BB1003" s="29"/>
    </row>
    <row r="1004" spans="3:54" customFormat="1">
      <c r="C1004" s="1"/>
      <c r="D1004" s="1"/>
      <c r="U1004" s="1"/>
      <c r="V1004" s="1"/>
      <c r="X1004" s="1"/>
      <c r="AM1004" s="29"/>
      <c r="AN1004" s="29"/>
      <c r="AO1004" s="29"/>
      <c r="AP1004" s="29"/>
      <c r="AQ1004" s="29"/>
      <c r="AR1004" s="29"/>
      <c r="AS1004" s="29"/>
      <c r="AT1004" s="29"/>
      <c r="AU1004" s="29"/>
      <c r="AV1004" s="29"/>
      <c r="AW1004" s="29"/>
      <c r="AX1004" s="29"/>
      <c r="AY1004" s="29"/>
      <c r="AZ1004" s="29"/>
      <c r="BA1004" s="29"/>
      <c r="BB1004" s="29"/>
    </row>
    <row r="1005" spans="3:54" customFormat="1">
      <c r="C1005" s="1"/>
      <c r="D1005" s="1"/>
      <c r="U1005" s="1"/>
      <c r="V1005" s="1"/>
      <c r="X1005" s="1"/>
      <c r="AM1005" s="29"/>
      <c r="AN1005" s="29"/>
      <c r="AO1005" s="29"/>
      <c r="AP1005" s="29"/>
      <c r="AQ1005" s="29"/>
      <c r="AR1005" s="29"/>
      <c r="AS1005" s="29"/>
      <c r="AT1005" s="29"/>
      <c r="AU1005" s="29"/>
      <c r="AV1005" s="29"/>
      <c r="AW1005" s="29"/>
      <c r="AX1005" s="29"/>
      <c r="AY1005" s="29"/>
      <c r="AZ1005" s="29"/>
      <c r="BA1005" s="29"/>
      <c r="BB1005" s="29"/>
    </row>
    <row r="1006" spans="3:54" customFormat="1">
      <c r="C1006" s="1"/>
      <c r="D1006" s="1"/>
      <c r="U1006" s="1"/>
      <c r="V1006" s="1"/>
      <c r="X1006" s="1"/>
      <c r="AM1006" s="29"/>
      <c r="AN1006" s="29"/>
      <c r="AO1006" s="29"/>
      <c r="AP1006" s="29"/>
      <c r="AQ1006" s="29"/>
      <c r="AR1006" s="29"/>
      <c r="AS1006" s="29"/>
      <c r="AT1006" s="29"/>
      <c r="AU1006" s="29"/>
      <c r="AV1006" s="29"/>
      <c r="AW1006" s="29"/>
      <c r="AX1006" s="29"/>
      <c r="AY1006" s="29"/>
      <c r="AZ1006" s="29"/>
      <c r="BA1006" s="29"/>
      <c r="BB1006" s="29"/>
    </row>
    <row r="1007" spans="3:54" customFormat="1">
      <c r="C1007" s="1"/>
      <c r="D1007" s="1"/>
      <c r="U1007" s="1"/>
      <c r="V1007" s="1"/>
      <c r="X1007" s="1"/>
      <c r="AM1007" s="29"/>
      <c r="AN1007" s="29"/>
      <c r="AO1007" s="29"/>
      <c r="AP1007" s="29"/>
      <c r="AQ1007" s="29"/>
      <c r="AR1007" s="29"/>
      <c r="AS1007" s="29"/>
      <c r="AT1007" s="29"/>
      <c r="AU1007" s="29"/>
      <c r="AV1007" s="29"/>
      <c r="AW1007" s="29"/>
      <c r="AX1007" s="29"/>
      <c r="AY1007" s="29"/>
      <c r="AZ1007" s="29"/>
      <c r="BA1007" s="29"/>
      <c r="BB1007" s="29"/>
    </row>
    <row r="1008" spans="3:54" customFormat="1">
      <c r="C1008" s="1"/>
      <c r="D1008" s="1"/>
      <c r="U1008" s="1"/>
      <c r="V1008" s="1"/>
      <c r="X1008" s="1"/>
      <c r="AM1008" s="29"/>
      <c r="AN1008" s="29"/>
      <c r="AO1008" s="29"/>
      <c r="AP1008" s="29"/>
      <c r="AQ1008" s="29"/>
      <c r="AR1008" s="29"/>
      <c r="AS1008" s="29"/>
      <c r="AT1008" s="29"/>
      <c r="AU1008" s="29"/>
      <c r="AV1008" s="29"/>
      <c r="AW1008" s="29"/>
      <c r="AX1008" s="29"/>
      <c r="AY1008" s="29"/>
      <c r="AZ1008" s="29"/>
      <c r="BA1008" s="29"/>
      <c r="BB1008" s="29"/>
    </row>
    <row r="1009" spans="3:54" customFormat="1">
      <c r="C1009" s="1"/>
      <c r="D1009" s="1"/>
      <c r="U1009" s="1"/>
      <c r="V1009" s="1"/>
      <c r="X1009" s="1"/>
      <c r="AM1009" s="29"/>
      <c r="AN1009" s="29"/>
      <c r="AO1009" s="29"/>
      <c r="AP1009" s="29"/>
      <c r="AQ1009" s="29"/>
      <c r="AR1009" s="29"/>
      <c r="AS1009" s="29"/>
      <c r="AT1009" s="29"/>
      <c r="AU1009" s="29"/>
      <c r="AV1009" s="29"/>
      <c r="AW1009" s="29"/>
      <c r="AX1009" s="29"/>
      <c r="AY1009" s="29"/>
      <c r="AZ1009" s="29"/>
      <c r="BA1009" s="29"/>
      <c r="BB1009" s="29"/>
    </row>
    <row r="1010" spans="3:54" customFormat="1">
      <c r="C1010" s="1"/>
      <c r="D1010" s="1"/>
      <c r="U1010" s="1"/>
      <c r="V1010" s="1"/>
      <c r="X1010" s="1"/>
      <c r="AM1010" s="29"/>
      <c r="AN1010" s="29"/>
      <c r="AO1010" s="29"/>
      <c r="AP1010" s="29"/>
      <c r="AQ1010" s="29"/>
      <c r="AR1010" s="29"/>
      <c r="AS1010" s="29"/>
      <c r="AT1010" s="29"/>
      <c r="AU1010" s="29"/>
      <c r="AV1010" s="29"/>
      <c r="AW1010" s="29"/>
      <c r="AX1010" s="29"/>
      <c r="AY1010" s="29"/>
      <c r="AZ1010" s="29"/>
      <c r="BA1010" s="29"/>
      <c r="BB1010" s="29"/>
    </row>
    <row r="1011" spans="3:54" customFormat="1">
      <c r="C1011" s="1"/>
      <c r="D1011" s="1"/>
      <c r="U1011" s="1"/>
      <c r="V1011" s="1"/>
      <c r="X1011" s="1"/>
      <c r="AM1011" s="29"/>
      <c r="AN1011" s="29"/>
      <c r="AO1011" s="29"/>
      <c r="AP1011" s="29"/>
      <c r="AQ1011" s="29"/>
      <c r="AR1011" s="29"/>
      <c r="AS1011" s="29"/>
      <c r="AT1011" s="29"/>
      <c r="AU1011" s="29"/>
      <c r="AV1011" s="29"/>
      <c r="AW1011" s="29"/>
      <c r="AX1011" s="29"/>
      <c r="AY1011" s="29"/>
      <c r="AZ1011" s="29"/>
      <c r="BA1011" s="29"/>
      <c r="BB1011" s="29"/>
    </row>
    <row r="1012" spans="3:54" customFormat="1">
      <c r="C1012" s="1"/>
      <c r="D1012" s="1"/>
      <c r="U1012" s="1"/>
      <c r="V1012" s="1"/>
      <c r="X1012" s="1"/>
      <c r="AM1012" s="29"/>
      <c r="AN1012" s="29"/>
      <c r="AO1012" s="29"/>
      <c r="AP1012" s="29"/>
      <c r="AQ1012" s="29"/>
      <c r="AR1012" s="29"/>
      <c r="AS1012" s="29"/>
      <c r="AT1012" s="29"/>
      <c r="AU1012" s="29"/>
      <c r="AV1012" s="29"/>
      <c r="AW1012" s="29"/>
      <c r="AX1012" s="29"/>
      <c r="AY1012" s="29"/>
      <c r="AZ1012" s="29"/>
      <c r="BA1012" s="29"/>
      <c r="BB1012" s="29"/>
    </row>
    <row r="1013" spans="3:54" customFormat="1">
      <c r="C1013" s="1"/>
      <c r="D1013" s="1"/>
      <c r="U1013" s="1"/>
      <c r="V1013" s="1"/>
      <c r="X1013" s="1"/>
      <c r="AM1013" s="29"/>
      <c r="AN1013" s="29"/>
      <c r="AO1013" s="29"/>
      <c r="AP1013" s="29"/>
      <c r="AQ1013" s="29"/>
      <c r="AR1013" s="29"/>
      <c r="AS1013" s="29"/>
      <c r="AT1013" s="29"/>
      <c r="AU1013" s="29"/>
      <c r="AV1013" s="29"/>
      <c r="AW1013" s="29"/>
      <c r="AX1013" s="29"/>
      <c r="AY1013" s="29"/>
      <c r="AZ1013" s="29"/>
      <c r="BA1013" s="29"/>
      <c r="BB1013" s="29"/>
    </row>
    <row r="1014" spans="3:54" customFormat="1">
      <c r="C1014" s="1"/>
      <c r="D1014" s="1"/>
      <c r="U1014" s="1"/>
      <c r="V1014" s="1"/>
      <c r="X1014" s="1"/>
      <c r="AM1014" s="29"/>
      <c r="AN1014" s="29"/>
      <c r="AO1014" s="29"/>
      <c r="AP1014" s="29"/>
      <c r="AQ1014" s="29"/>
      <c r="AR1014" s="29"/>
      <c r="AS1014" s="29"/>
      <c r="AT1014" s="29"/>
      <c r="AU1014" s="29"/>
      <c r="AV1014" s="29"/>
      <c r="AW1014" s="29"/>
      <c r="AX1014" s="29"/>
      <c r="AY1014" s="29"/>
      <c r="AZ1014" s="29"/>
      <c r="BA1014" s="29"/>
      <c r="BB1014" s="29"/>
    </row>
    <row r="1015" spans="3:54" customFormat="1">
      <c r="C1015" s="1"/>
      <c r="D1015" s="1"/>
      <c r="U1015" s="1"/>
      <c r="V1015" s="1"/>
      <c r="X1015" s="1"/>
      <c r="AM1015" s="29"/>
      <c r="AN1015" s="29"/>
      <c r="AO1015" s="29"/>
      <c r="AP1015" s="29"/>
      <c r="AQ1015" s="29"/>
      <c r="AR1015" s="29"/>
      <c r="AS1015" s="29"/>
      <c r="AT1015" s="29"/>
      <c r="AU1015" s="29"/>
      <c r="AV1015" s="29"/>
      <c r="AW1015" s="29"/>
      <c r="AX1015" s="29"/>
      <c r="AY1015" s="29"/>
      <c r="AZ1015" s="29"/>
      <c r="BA1015" s="29"/>
      <c r="BB1015" s="29"/>
    </row>
    <row r="1016" spans="3:54" customFormat="1">
      <c r="C1016" s="1"/>
      <c r="D1016" s="1"/>
      <c r="U1016" s="1"/>
      <c r="V1016" s="1"/>
      <c r="X1016" s="1"/>
      <c r="AM1016" s="29"/>
      <c r="AN1016" s="29"/>
      <c r="AO1016" s="29"/>
      <c r="AP1016" s="29"/>
      <c r="AQ1016" s="29"/>
      <c r="AR1016" s="29"/>
      <c r="AS1016" s="29"/>
      <c r="AT1016" s="29"/>
      <c r="AU1016" s="29"/>
      <c r="AV1016" s="29"/>
      <c r="AW1016" s="29"/>
      <c r="AX1016" s="29"/>
      <c r="AY1016" s="29"/>
      <c r="AZ1016" s="29"/>
      <c r="BA1016" s="29"/>
      <c r="BB1016" s="29"/>
    </row>
    <row r="1017" spans="3:54" customFormat="1">
      <c r="C1017" s="1"/>
      <c r="D1017" s="1"/>
      <c r="U1017" s="1"/>
      <c r="V1017" s="1"/>
      <c r="X1017" s="1"/>
      <c r="AM1017" s="29"/>
      <c r="AN1017" s="29"/>
      <c r="AO1017" s="29"/>
      <c r="AP1017" s="29"/>
      <c r="AQ1017" s="29"/>
      <c r="AR1017" s="29"/>
      <c r="AS1017" s="29"/>
      <c r="AT1017" s="29"/>
      <c r="AU1017" s="29"/>
      <c r="AV1017" s="29"/>
      <c r="AW1017" s="29"/>
      <c r="AX1017" s="29"/>
      <c r="AY1017" s="29"/>
      <c r="AZ1017" s="29"/>
      <c r="BA1017" s="29"/>
      <c r="BB1017" s="29"/>
    </row>
    <row r="1018" spans="3:54" customFormat="1">
      <c r="C1018" s="1"/>
      <c r="D1018" s="1"/>
      <c r="U1018" s="1"/>
      <c r="V1018" s="1"/>
      <c r="X1018" s="1"/>
      <c r="AM1018" s="29"/>
      <c r="AN1018" s="29"/>
      <c r="AO1018" s="29"/>
      <c r="AP1018" s="29"/>
      <c r="AQ1018" s="29"/>
      <c r="AR1018" s="29"/>
      <c r="AS1018" s="29"/>
      <c r="AT1018" s="29"/>
      <c r="AU1018" s="29"/>
      <c r="AV1018" s="29"/>
      <c r="AW1018" s="29"/>
      <c r="AX1018" s="29"/>
      <c r="AY1018" s="29"/>
      <c r="AZ1018" s="29"/>
      <c r="BA1018" s="29"/>
      <c r="BB1018" s="29"/>
    </row>
    <row r="1019" spans="3:54" customFormat="1">
      <c r="C1019" s="1"/>
      <c r="D1019" s="1"/>
      <c r="U1019" s="1"/>
      <c r="V1019" s="1"/>
      <c r="X1019" s="1"/>
      <c r="AM1019" s="29"/>
      <c r="AN1019" s="29"/>
      <c r="AO1019" s="29"/>
      <c r="AP1019" s="29"/>
      <c r="AQ1019" s="29"/>
      <c r="AR1019" s="29"/>
      <c r="AS1019" s="29"/>
      <c r="AT1019" s="29"/>
      <c r="AU1019" s="29"/>
      <c r="AV1019" s="29"/>
      <c r="AW1019" s="29"/>
      <c r="AX1019" s="29"/>
      <c r="AY1019" s="29"/>
      <c r="AZ1019" s="29"/>
      <c r="BA1019" s="29"/>
      <c r="BB1019" s="29"/>
    </row>
    <row r="1020" spans="3:54" customFormat="1">
      <c r="C1020" s="1"/>
      <c r="D1020" s="1"/>
      <c r="U1020" s="1"/>
      <c r="V1020" s="1"/>
      <c r="X1020" s="1"/>
      <c r="AM1020" s="29"/>
      <c r="AN1020" s="29"/>
      <c r="AO1020" s="29"/>
      <c r="AP1020" s="29"/>
      <c r="AQ1020" s="29"/>
      <c r="AR1020" s="29"/>
      <c r="AS1020" s="29"/>
      <c r="AT1020" s="29"/>
      <c r="AU1020" s="29"/>
      <c r="AV1020" s="29"/>
      <c r="AW1020" s="29"/>
      <c r="AX1020" s="29"/>
      <c r="AY1020" s="29"/>
      <c r="AZ1020" s="29"/>
      <c r="BA1020" s="29"/>
      <c r="BB1020" s="29"/>
    </row>
    <row r="1021" spans="3:54" customFormat="1">
      <c r="C1021" s="1"/>
      <c r="D1021" s="1"/>
      <c r="U1021" s="1"/>
      <c r="V1021" s="1"/>
      <c r="X1021" s="1"/>
      <c r="AM1021" s="29"/>
      <c r="AN1021" s="29"/>
      <c r="AO1021" s="29"/>
      <c r="AP1021" s="29"/>
      <c r="AQ1021" s="29"/>
      <c r="AR1021" s="29"/>
      <c r="AS1021" s="29"/>
      <c r="AT1021" s="29"/>
      <c r="AU1021" s="29"/>
      <c r="AV1021" s="29"/>
      <c r="AW1021" s="29"/>
      <c r="AX1021" s="29"/>
      <c r="AY1021" s="29"/>
      <c r="AZ1021" s="29"/>
      <c r="BA1021" s="29"/>
      <c r="BB1021" s="29"/>
    </row>
    <row r="1022" spans="3:54" customFormat="1">
      <c r="C1022" s="1"/>
      <c r="D1022" s="1"/>
      <c r="U1022" s="1"/>
      <c r="V1022" s="1"/>
      <c r="X1022" s="1"/>
      <c r="AM1022" s="29"/>
      <c r="AN1022" s="29"/>
      <c r="AO1022" s="29"/>
      <c r="AP1022" s="29"/>
      <c r="AQ1022" s="29"/>
      <c r="AR1022" s="29"/>
      <c r="AS1022" s="29"/>
      <c r="AT1022" s="29"/>
      <c r="AU1022" s="29"/>
      <c r="AV1022" s="29"/>
      <c r="AW1022" s="29"/>
      <c r="AX1022" s="29"/>
      <c r="AY1022" s="29"/>
      <c r="AZ1022" s="29"/>
      <c r="BA1022" s="29"/>
      <c r="BB1022" s="29"/>
    </row>
    <row r="1023" spans="3:54" customFormat="1">
      <c r="C1023" s="1"/>
      <c r="D1023" s="1"/>
      <c r="U1023" s="1"/>
      <c r="V1023" s="1"/>
      <c r="X1023" s="1"/>
      <c r="AM1023" s="29"/>
      <c r="AN1023" s="29"/>
      <c r="AO1023" s="29"/>
      <c r="AP1023" s="29"/>
      <c r="AQ1023" s="29"/>
      <c r="AR1023" s="29"/>
      <c r="AS1023" s="29"/>
      <c r="AT1023" s="29"/>
      <c r="AU1023" s="29"/>
      <c r="AV1023" s="29"/>
      <c r="AW1023" s="29"/>
      <c r="AX1023" s="29"/>
      <c r="AY1023" s="29"/>
      <c r="AZ1023" s="29"/>
      <c r="BA1023" s="29"/>
      <c r="BB1023" s="29"/>
    </row>
    <row r="1024" spans="3:54" customFormat="1">
      <c r="C1024" s="1"/>
      <c r="D1024" s="1"/>
      <c r="U1024" s="1"/>
      <c r="V1024" s="1"/>
      <c r="X1024" s="1"/>
      <c r="AM1024" s="29"/>
      <c r="AN1024" s="29"/>
      <c r="AO1024" s="29"/>
      <c r="AP1024" s="29"/>
      <c r="AQ1024" s="29"/>
      <c r="AR1024" s="29"/>
      <c r="AS1024" s="29"/>
      <c r="AT1024" s="29"/>
      <c r="AU1024" s="29"/>
      <c r="AV1024" s="29"/>
      <c r="AW1024" s="29"/>
      <c r="AX1024" s="29"/>
      <c r="AY1024" s="29"/>
      <c r="AZ1024" s="29"/>
      <c r="BA1024" s="29"/>
      <c r="BB1024" s="29"/>
    </row>
    <row r="1025" spans="3:54" customFormat="1">
      <c r="C1025" s="1"/>
      <c r="D1025" s="1"/>
      <c r="U1025" s="1"/>
      <c r="V1025" s="1"/>
      <c r="X1025" s="1"/>
      <c r="AM1025" s="29"/>
      <c r="AN1025" s="29"/>
      <c r="AO1025" s="29"/>
      <c r="AP1025" s="29"/>
      <c r="AQ1025" s="29"/>
      <c r="AR1025" s="29"/>
      <c r="AS1025" s="29"/>
      <c r="AT1025" s="29"/>
      <c r="AU1025" s="29"/>
      <c r="AV1025" s="29"/>
      <c r="AW1025" s="29"/>
      <c r="AX1025" s="29"/>
      <c r="AY1025" s="29"/>
      <c r="AZ1025" s="29"/>
      <c r="BA1025" s="29"/>
      <c r="BB1025" s="29"/>
    </row>
    <row r="1026" spans="3:54" customFormat="1">
      <c r="C1026" s="1"/>
      <c r="D1026" s="1"/>
      <c r="U1026" s="1"/>
      <c r="V1026" s="1"/>
      <c r="X1026" s="1"/>
      <c r="AM1026" s="29"/>
      <c r="AN1026" s="29"/>
      <c r="AO1026" s="29"/>
      <c r="AP1026" s="29"/>
      <c r="AQ1026" s="29"/>
      <c r="AR1026" s="29"/>
      <c r="AS1026" s="29"/>
      <c r="AT1026" s="29"/>
      <c r="AU1026" s="29"/>
      <c r="AV1026" s="29"/>
      <c r="AW1026" s="29"/>
      <c r="AX1026" s="29"/>
      <c r="AY1026" s="29"/>
      <c r="AZ1026" s="29"/>
      <c r="BA1026" s="29"/>
      <c r="BB1026" s="29"/>
    </row>
    <row r="1027" spans="3:54" customFormat="1">
      <c r="C1027" s="1"/>
      <c r="D1027" s="1"/>
      <c r="U1027" s="1"/>
      <c r="V1027" s="1"/>
      <c r="X1027" s="1"/>
      <c r="AM1027" s="29"/>
      <c r="AN1027" s="29"/>
      <c r="AO1027" s="29"/>
      <c r="AP1027" s="29"/>
      <c r="AQ1027" s="29"/>
      <c r="AR1027" s="29"/>
      <c r="AS1027" s="29"/>
      <c r="AT1027" s="29"/>
      <c r="AU1027" s="29"/>
      <c r="AV1027" s="29"/>
      <c r="AW1027" s="29"/>
      <c r="AX1027" s="29"/>
      <c r="AY1027" s="29"/>
      <c r="AZ1027" s="29"/>
      <c r="BA1027" s="29"/>
      <c r="BB1027" s="29"/>
    </row>
    <row r="1028" spans="3:54" customFormat="1">
      <c r="C1028" s="1"/>
      <c r="D1028" s="1"/>
      <c r="U1028" s="1"/>
      <c r="V1028" s="1"/>
      <c r="X1028" s="1"/>
      <c r="AM1028" s="29"/>
      <c r="AN1028" s="29"/>
      <c r="AO1028" s="29"/>
      <c r="AP1028" s="29"/>
      <c r="AQ1028" s="29"/>
      <c r="AR1028" s="29"/>
      <c r="AS1028" s="29"/>
      <c r="AT1028" s="29"/>
      <c r="AU1028" s="29"/>
      <c r="AV1028" s="29"/>
      <c r="AW1028" s="29"/>
      <c r="AX1028" s="29"/>
      <c r="AY1028" s="29"/>
      <c r="AZ1028" s="29"/>
      <c r="BA1028" s="29"/>
      <c r="BB1028" s="29"/>
    </row>
    <row r="1029" spans="3:54" customFormat="1">
      <c r="C1029" s="1"/>
      <c r="D1029" s="1"/>
      <c r="U1029" s="1"/>
      <c r="V1029" s="1"/>
      <c r="X1029" s="1"/>
      <c r="AM1029" s="29"/>
      <c r="AN1029" s="29"/>
      <c r="AO1029" s="29"/>
      <c r="AP1029" s="29"/>
      <c r="AQ1029" s="29"/>
      <c r="AR1029" s="29"/>
      <c r="AS1029" s="29"/>
      <c r="AT1029" s="29"/>
      <c r="AU1029" s="29"/>
      <c r="AV1029" s="29"/>
      <c r="AW1029" s="29"/>
      <c r="AX1029" s="29"/>
      <c r="AY1029" s="29"/>
      <c r="AZ1029" s="29"/>
      <c r="BA1029" s="29"/>
      <c r="BB1029" s="29"/>
    </row>
    <row r="1030" spans="3:54" customFormat="1">
      <c r="C1030" s="1"/>
      <c r="D1030" s="1"/>
      <c r="U1030" s="1"/>
      <c r="V1030" s="1"/>
      <c r="X1030" s="1"/>
      <c r="AM1030" s="29"/>
      <c r="AN1030" s="29"/>
      <c r="AO1030" s="29"/>
      <c r="AP1030" s="29"/>
      <c r="AQ1030" s="29"/>
      <c r="AR1030" s="29"/>
      <c r="AS1030" s="29"/>
      <c r="AT1030" s="29"/>
      <c r="AU1030" s="29"/>
      <c r="AV1030" s="29"/>
      <c r="AW1030" s="29"/>
      <c r="AX1030" s="29"/>
      <c r="AY1030" s="29"/>
      <c r="AZ1030" s="29"/>
      <c r="BA1030" s="29"/>
      <c r="BB1030" s="29"/>
    </row>
    <row r="1031" spans="3:54" customFormat="1">
      <c r="C1031" s="1"/>
      <c r="D1031" s="1"/>
      <c r="U1031" s="1"/>
      <c r="V1031" s="1"/>
      <c r="X1031" s="1"/>
      <c r="AM1031" s="29"/>
      <c r="AN1031" s="29"/>
      <c r="AO1031" s="29"/>
      <c r="AP1031" s="29"/>
      <c r="AQ1031" s="29"/>
      <c r="AR1031" s="29"/>
      <c r="AS1031" s="29"/>
      <c r="AT1031" s="29"/>
      <c r="AU1031" s="29"/>
      <c r="AV1031" s="29"/>
      <c r="AW1031" s="29"/>
      <c r="AX1031" s="29"/>
      <c r="AY1031" s="29"/>
      <c r="AZ1031" s="29"/>
      <c r="BA1031" s="29"/>
      <c r="BB1031" s="29"/>
    </row>
    <row r="1032" spans="3:54" customFormat="1">
      <c r="C1032" s="1"/>
      <c r="D1032" s="1"/>
      <c r="U1032" s="1"/>
      <c r="V1032" s="1"/>
      <c r="X1032" s="1"/>
      <c r="AM1032" s="29"/>
      <c r="AN1032" s="29"/>
      <c r="AO1032" s="29"/>
      <c r="AP1032" s="29"/>
      <c r="AQ1032" s="29"/>
      <c r="AR1032" s="29"/>
      <c r="AS1032" s="29"/>
      <c r="AT1032" s="29"/>
      <c r="AU1032" s="29"/>
      <c r="AV1032" s="29"/>
      <c r="AW1032" s="29"/>
      <c r="AX1032" s="29"/>
      <c r="AY1032" s="29"/>
      <c r="AZ1032" s="29"/>
      <c r="BA1032" s="29"/>
      <c r="BB1032" s="29"/>
    </row>
    <row r="1033" spans="3:54" customFormat="1">
      <c r="C1033" s="1"/>
      <c r="D1033" s="1"/>
      <c r="U1033" s="1"/>
      <c r="V1033" s="1"/>
      <c r="X1033" s="1"/>
      <c r="AM1033" s="29"/>
      <c r="AN1033" s="29"/>
      <c r="AO1033" s="29"/>
      <c r="AP1033" s="29"/>
      <c r="AQ1033" s="29"/>
      <c r="AR1033" s="29"/>
      <c r="AS1033" s="29"/>
      <c r="AT1033" s="29"/>
      <c r="AU1033" s="29"/>
      <c r="AV1033" s="29"/>
      <c r="AW1033" s="29"/>
      <c r="AX1033" s="29"/>
      <c r="AY1033" s="29"/>
      <c r="AZ1033" s="29"/>
      <c r="BA1033" s="29"/>
      <c r="BB1033" s="29"/>
    </row>
    <row r="1034" spans="3:54" customFormat="1">
      <c r="C1034" s="1"/>
      <c r="D1034" s="1"/>
      <c r="U1034" s="1"/>
      <c r="V1034" s="1"/>
      <c r="X1034" s="1"/>
      <c r="AM1034" s="29"/>
      <c r="AN1034" s="29"/>
      <c r="AO1034" s="29"/>
      <c r="AP1034" s="29"/>
      <c r="AQ1034" s="29"/>
      <c r="AR1034" s="29"/>
      <c r="AS1034" s="29"/>
      <c r="AT1034" s="29"/>
      <c r="AU1034" s="29"/>
      <c r="AV1034" s="29"/>
      <c r="AW1034" s="29"/>
      <c r="AX1034" s="29"/>
      <c r="AY1034" s="29"/>
      <c r="AZ1034" s="29"/>
      <c r="BA1034" s="29"/>
      <c r="BB1034" s="29"/>
    </row>
    <row r="1035" spans="3:54" customFormat="1">
      <c r="C1035" s="1"/>
      <c r="D1035" s="1"/>
      <c r="U1035" s="1"/>
      <c r="V1035" s="1"/>
      <c r="X1035" s="1"/>
      <c r="AM1035" s="29"/>
      <c r="AN1035" s="29"/>
      <c r="AO1035" s="29"/>
      <c r="AP1035" s="29"/>
      <c r="AQ1035" s="29"/>
      <c r="AR1035" s="29"/>
      <c r="AS1035" s="29"/>
      <c r="AT1035" s="29"/>
      <c r="AU1035" s="29"/>
      <c r="AV1035" s="29"/>
      <c r="AW1035" s="29"/>
      <c r="AX1035" s="29"/>
      <c r="AY1035" s="29"/>
      <c r="AZ1035" s="29"/>
      <c r="BA1035" s="29"/>
      <c r="BB1035" s="29"/>
    </row>
    <row r="1036" spans="3:54" customFormat="1">
      <c r="C1036" s="1"/>
      <c r="D1036" s="1"/>
      <c r="U1036" s="1"/>
      <c r="V1036" s="1"/>
      <c r="X1036" s="1"/>
      <c r="AM1036" s="29"/>
      <c r="AN1036" s="29"/>
      <c r="AO1036" s="29"/>
      <c r="AP1036" s="29"/>
      <c r="AQ1036" s="29"/>
      <c r="AR1036" s="29"/>
      <c r="AS1036" s="29"/>
      <c r="AT1036" s="29"/>
      <c r="AU1036" s="29"/>
      <c r="AV1036" s="29"/>
      <c r="AW1036" s="29"/>
      <c r="AX1036" s="29"/>
      <c r="AY1036" s="29"/>
      <c r="AZ1036" s="29"/>
      <c r="BA1036" s="29"/>
      <c r="BB1036" s="29"/>
    </row>
    <row r="1037" spans="3:54" customFormat="1">
      <c r="C1037" s="1"/>
      <c r="D1037" s="1"/>
      <c r="U1037" s="1"/>
      <c r="V1037" s="1"/>
      <c r="X1037" s="1"/>
      <c r="AM1037" s="29"/>
      <c r="AN1037" s="29"/>
      <c r="AO1037" s="29"/>
      <c r="AP1037" s="29"/>
      <c r="AQ1037" s="29"/>
      <c r="AR1037" s="29"/>
      <c r="AS1037" s="29"/>
      <c r="AT1037" s="29"/>
      <c r="AU1037" s="29"/>
      <c r="AV1037" s="29"/>
      <c r="AW1037" s="29"/>
      <c r="AX1037" s="29"/>
      <c r="AY1037" s="29"/>
      <c r="AZ1037" s="29"/>
      <c r="BA1037" s="29"/>
      <c r="BB1037" s="29"/>
    </row>
    <row r="1038" spans="3:54" customFormat="1">
      <c r="C1038" s="1"/>
      <c r="D1038" s="1"/>
      <c r="U1038" s="1"/>
      <c r="V1038" s="1"/>
      <c r="X1038" s="1"/>
      <c r="AM1038" s="29"/>
      <c r="AN1038" s="29"/>
      <c r="AO1038" s="29"/>
      <c r="AP1038" s="29"/>
      <c r="AQ1038" s="29"/>
      <c r="AR1038" s="29"/>
      <c r="AS1038" s="29"/>
      <c r="AT1038" s="29"/>
      <c r="AU1038" s="29"/>
      <c r="AV1038" s="29"/>
      <c r="AW1038" s="29"/>
      <c r="AX1038" s="29"/>
      <c r="AY1038" s="29"/>
      <c r="AZ1038" s="29"/>
      <c r="BA1038" s="29"/>
      <c r="BB1038" s="29"/>
    </row>
    <row r="1039" spans="3:54" customFormat="1">
      <c r="C1039" s="1"/>
      <c r="D1039" s="1"/>
      <c r="U1039" s="1"/>
      <c r="V1039" s="1"/>
      <c r="X1039" s="1"/>
      <c r="AM1039" s="29"/>
      <c r="AN1039" s="29"/>
      <c r="AO1039" s="29"/>
      <c r="AP1039" s="29"/>
      <c r="AQ1039" s="29"/>
      <c r="AR1039" s="29"/>
      <c r="AS1039" s="29"/>
      <c r="AT1039" s="29"/>
      <c r="AU1039" s="29"/>
      <c r="AV1039" s="29"/>
      <c r="AW1039" s="29"/>
      <c r="AX1039" s="29"/>
      <c r="AY1039" s="29"/>
      <c r="AZ1039" s="29"/>
      <c r="BA1039" s="29"/>
      <c r="BB1039" s="29"/>
    </row>
    <row r="1040" spans="3:54" customFormat="1">
      <c r="C1040" s="1"/>
      <c r="D1040" s="1"/>
      <c r="U1040" s="1"/>
      <c r="V1040" s="1"/>
      <c r="X1040" s="1"/>
      <c r="AM1040" s="29"/>
      <c r="AN1040" s="29"/>
      <c r="AO1040" s="29"/>
      <c r="AP1040" s="29"/>
      <c r="AQ1040" s="29"/>
      <c r="AR1040" s="29"/>
      <c r="AS1040" s="29"/>
      <c r="AT1040" s="29"/>
      <c r="AU1040" s="29"/>
      <c r="AV1040" s="29"/>
      <c r="AW1040" s="29"/>
      <c r="AX1040" s="29"/>
      <c r="AY1040" s="29"/>
      <c r="AZ1040" s="29"/>
      <c r="BA1040" s="29"/>
      <c r="BB1040" s="29"/>
    </row>
    <row r="1041" spans="3:54" customFormat="1">
      <c r="C1041" s="1"/>
      <c r="D1041" s="1"/>
      <c r="U1041" s="1"/>
      <c r="V1041" s="1"/>
      <c r="X1041" s="1"/>
      <c r="AM1041" s="29"/>
      <c r="AN1041" s="29"/>
      <c r="AO1041" s="29"/>
      <c r="AP1041" s="29"/>
      <c r="AQ1041" s="29"/>
      <c r="AR1041" s="29"/>
      <c r="AS1041" s="29"/>
      <c r="AT1041" s="29"/>
      <c r="AU1041" s="29"/>
      <c r="AV1041" s="29"/>
      <c r="AW1041" s="29"/>
      <c r="AX1041" s="29"/>
      <c r="AY1041" s="29"/>
      <c r="AZ1041" s="29"/>
      <c r="BA1041" s="29"/>
      <c r="BB1041" s="29"/>
    </row>
    <row r="1042" spans="3:54" customFormat="1">
      <c r="C1042" s="1"/>
      <c r="D1042" s="1"/>
      <c r="U1042" s="1"/>
      <c r="V1042" s="1"/>
      <c r="X1042" s="1"/>
      <c r="AM1042" s="29"/>
      <c r="AN1042" s="29"/>
      <c r="AO1042" s="29"/>
      <c r="AP1042" s="29"/>
      <c r="AQ1042" s="29"/>
      <c r="AR1042" s="29"/>
      <c r="AS1042" s="29"/>
      <c r="AT1042" s="29"/>
      <c r="AU1042" s="29"/>
      <c r="AV1042" s="29"/>
      <c r="AW1042" s="29"/>
      <c r="AX1042" s="29"/>
      <c r="AY1042" s="29"/>
      <c r="AZ1042" s="29"/>
      <c r="BA1042" s="29"/>
      <c r="BB1042" s="29"/>
    </row>
    <row r="1043" spans="3:54" customFormat="1">
      <c r="C1043" s="1"/>
      <c r="D1043" s="1"/>
      <c r="U1043" s="1"/>
      <c r="V1043" s="1"/>
      <c r="X1043" s="1"/>
      <c r="AM1043" s="29"/>
      <c r="AN1043" s="29"/>
      <c r="AO1043" s="29"/>
      <c r="AP1043" s="29"/>
      <c r="AQ1043" s="29"/>
      <c r="AR1043" s="29"/>
      <c r="AS1043" s="29"/>
      <c r="AT1043" s="29"/>
      <c r="AU1043" s="29"/>
      <c r="AV1043" s="29"/>
      <c r="AW1043" s="29"/>
      <c r="AX1043" s="29"/>
      <c r="AY1043" s="29"/>
      <c r="AZ1043" s="29"/>
      <c r="BA1043" s="29"/>
      <c r="BB1043" s="29"/>
    </row>
    <row r="1044" spans="3:54" customFormat="1">
      <c r="C1044" s="1"/>
      <c r="D1044" s="1"/>
      <c r="U1044" s="1"/>
      <c r="V1044" s="1"/>
      <c r="X1044" s="1"/>
      <c r="AM1044" s="29"/>
      <c r="AN1044" s="29"/>
      <c r="AO1044" s="29"/>
      <c r="AP1044" s="29"/>
      <c r="AQ1044" s="29"/>
      <c r="AR1044" s="29"/>
      <c r="AS1044" s="29"/>
      <c r="AT1044" s="29"/>
      <c r="AU1044" s="29"/>
      <c r="AV1044" s="29"/>
      <c r="AW1044" s="29"/>
      <c r="AX1044" s="29"/>
      <c r="AY1044" s="29"/>
      <c r="AZ1044" s="29"/>
      <c r="BA1044" s="29"/>
      <c r="BB1044" s="29"/>
    </row>
    <row r="1045" spans="3:54" customFormat="1">
      <c r="C1045" s="1"/>
      <c r="D1045" s="1"/>
      <c r="U1045" s="1"/>
      <c r="V1045" s="1"/>
      <c r="X1045" s="1"/>
      <c r="AM1045" s="29"/>
      <c r="AN1045" s="29"/>
      <c r="AO1045" s="29"/>
      <c r="AP1045" s="29"/>
      <c r="AQ1045" s="29"/>
      <c r="AR1045" s="29"/>
      <c r="AS1045" s="29"/>
      <c r="AT1045" s="29"/>
      <c r="AU1045" s="29"/>
      <c r="AV1045" s="29"/>
      <c r="AW1045" s="29"/>
      <c r="AX1045" s="29"/>
      <c r="AY1045" s="29"/>
      <c r="AZ1045" s="29"/>
      <c r="BA1045" s="29"/>
      <c r="BB1045" s="29"/>
    </row>
    <row r="1046" spans="3:54" customFormat="1">
      <c r="C1046" s="1"/>
      <c r="D1046" s="1"/>
      <c r="U1046" s="1"/>
      <c r="V1046" s="1"/>
      <c r="X1046" s="1"/>
      <c r="AM1046" s="29"/>
      <c r="AN1046" s="29"/>
      <c r="AO1046" s="29"/>
      <c r="AP1046" s="29"/>
      <c r="AQ1046" s="29"/>
      <c r="AR1046" s="29"/>
      <c r="AS1046" s="29"/>
      <c r="AT1046" s="29"/>
      <c r="AU1046" s="29"/>
      <c r="AV1046" s="29"/>
      <c r="AW1046" s="29"/>
      <c r="AX1046" s="29"/>
      <c r="AY1046" s="29"/>
      <c r="AZ1046" s="29"/>
      <c r="BA1046" s="29"/>
      <c r="BB1046" s="29"/>
    </row>
    <row r="1047" spans="3:54" customFormat="1">
      <c r="C1047" s="1"/>
      <c r="D1047" s="1"/>
      <c r="U1047" s="1"/>
      <c r="V1047" s="1"/>
      <c r="X1047" s="1"/>
      <c r="AM1047" s="29"/>
      <c r="AN1047" s="29"/>
      <c r="AO1047" s="29"/>
      <c r="AP1047" s="29"/>
      <c r="AQ1047" s="29"/>
      <c r="AR1047" s="29"/>
      <c r="AS1047" s="29"/>
      <c r="AT1047" s="29"/>
      <c r="AU1047" s="29"/>
      <c r="AV1047" s="29"/>
      <c r="AW1047" s="29"/>
      <c r="AX1047" s="29"/>
      <c r="AY1047" s="29"/>
      <c r="AZ1047" s="29"/>
      <c r="BA1047" s="29"/>
      <c r="BB1047" s="29"/>
    </row>
    <row r="1048" spans="3:54" customFormat="1">
      <c r="C1048" s="1"/>
      <c r="D1048" s="1"/>
      <c r="U1048" s="1"/>
      <c r="V1048" s="1"/>
      <c r="X1048" s="1"/>
      <c r="AM1048" s="29"/>
      <c r="AN1048" s="29"/>
      <c r="AO1048" s="29"/>
      <c r="AP1048" s="29"/>
      <c r="AQ1048" s="29"/>
      <c r="AR1048" s="29"/>
      <c r="AS1048" s="29"/>
      <c r="AT1048" s="29"/>
      <c r="AU1048" s="29"/>
      <c r="AV1048" s="29"/>
      <c r="AW1048" s="29"/>
      <c r="AX1048" s="29"/>
      <c r="AY1048" s="29"/>
      <c r="AZ1048" s="29"/>
      <c r="BA1048" s="29"/>
      <c r="BB1048" s="29"/>
    </row>
    <row r="1049" spans="3:54" customFormat="1">
      <c r="C1049" s="1"/>
      <c r="D1049" s="1"/>
      <c r="U1049" s="1"/>
      <c r="V1049" s="1"/>
      <c r="X1049" s="1"/>
      <c r="AM1049" s="29"/>
      <c r="AN1049" s="29"/>
      <c r="AO1049" s="29"/>
      <c r="AP1049" s="29"/>
      <c r="AQ1049" s="29"/>
      <c r="AR1049" s="29"/>
      <c r="AS1049" s="29"/>
      <c r="AT1049" s="29"/>
      <c r="AU1049" s="29"/>
      <c r="AV1049" s="29"/>
      <c r="AW1049" s="29"/>
      <c r="AX1049" s="29"/>
      <c r="AY1049" s="29"/>
      <c r="AZ1049" s="29"/>
      <c r="BA1049" s="29"/>
      <c r="BB1049" s="29"/>
    </row>
    <row r="1050" spans="3:54" customFormat="1">
      <c r="C1050" s="1"/>
      <c r="D1050" s="1"/>
      <c r="U1050" s="1"/>
      <c r="V1050" s="1"/>
      <c r="X1050" s="1"/>
      <c r="AM1050" s="29"/>
      <c r="AN1050" s="29"/>
      <c r="AO1050" s="29"/>
      <c r="AP1050" s="29"/>
      <c r="AQ1050" s="29"/>
      <c r="AR1050" s="29"/>
      <c r="AS1050" s="29"/>
      <c r="AT1050" s="29"/>
      <c r="AU1050" s="29"/>
      <c r="AV1050" s="29"/>
      <c r="AW1050" s="29"/>
      <c r="AX1050" s="29"/>
      <c r="AY1050" s="29"/>
      <c r="AZ1050" s="29"/>
      <c r="BA1050" s="29"/>
      <c r="BB1050" s="29"/>
    </row>
    <row r="1051" spans="3:54" customFormat="1">
      <c r="C1051" s="1"/>
      <c r="D1051" s="1"/>
      <c r="U1051" s="1"/>
      <c r="V1051" s="1"/>
      <c r="X1051" s="1"/>
      <c r="AM1051" s="29"/>
      <c r="AN1051" s="29"/>
      <c r="AO1051" s="29"/>
      <c r="AP1051" s="29"/>
      <c r="AQ1051" s="29"/>
      <c r="AR1051" s="29"/>
      <c r="AS1051" s="29"/>
      <c r="AT1051" s="29"/>
      <c r="AU1051" s="29"/>
      <c r="AV1051" s="29"/>
      <c r="AW1051" s="29"/>
      <c r="AX1051" s="29"/>
      <c r="AY1051" s="29"/>
      <c r="AZ1051" s="29"/>
      <c r="BA1051" s="29"/>
      <c r="BB1051" s="29"/>
    </row>
    <row r="1052" spans="3:54" customFormat="1">
      <c r="C1052" s="1"/>
      <c r="D1052" s="1"/>
      <c r="U1052" s="1"/>
      <c r="V1052" s="1"/>
      <c r="X1052" s="1"/>
      <c r="AM1052" s="29"/>
      <c r="AN1052" s="29"/>
      <c r="AO1052" s="29"/>
      <c r="AP1052" s="29"/>
      <c r="AQ1052" s="29"/>
      <c r="AR1052" s="29"/>
      <c r="AS1052" s="29"/>
      <c r="AT1052" s="29"/>
      <c r="AU1052" s="29"/>
      <c r="AV1052" s="29"/>
      <c r="AW1052" s="29"/>
      <c r="AX1052" s="29"/>
      <c r="AY1052" s="29"/>
      <c r="AZ1052" s="29"/>
      <c r="BA1052" s="29"/>
      <c r="BB1052" s="29"/>
    </row>
    <row r="1053" spans="3:54" customFormat="1">
      <c r="C1053" s="1"/>
      <c r="D1053" s="1"/>
      <c r="U1053" s="1"/>
      <c r="V1053" s="1"/>
      <c r="X1053" s="1"/>
      <c r="AM1053" s="29"/>
      <c r="AN1053" s="29"/>
      <c r="AO1053" s="29"/>
      <c r="AP1053" s="29"/>
      <c r="AQ1053" s="29"/>
      <c r="AR1053" s="29"/>
      <c r="AS1053" s="29"/>
      <c r="AT1053" s="29"/>
      <c r="AU1053" s="29"/>
      <c r="AV1053" s="29"/>
      <c r="AW1053" s="29"/>
      <c r="AX1053" s="29"/>
      <c r="AY1053" s="29"/>
      <c r="AZ1053" s="29"/>
      <c r="BA1053" s="29"/>
      <c r="BB1053" s="29"/>
    </row>
    <row r="1054" spans="3:54" customFormat="1">
      <c r="C1054" s="1"/>
      <c r="D1054" s="1"/>
      <c r="U1054" s="1"/>
      <c r="V1054" s="1"/>
      <c r="X1054" s="1"/>
      <c r="AM1054" s="29"/>
      <c r="AN1054" s="29"/>
      <c r="AO1054" s="29"/>
      <c r="AP1054" s="29"/>
      <c r="AQ1054" s="29"/>
      <c r="AR1054" s="29"/>
      <c r="AS1054" s="29"/>
      <c r="AT1054" s="29"/>
      <c r="AU1054" s="29"/>
      <c r="AV1054" s="29"/>
      <c r="AW1054" s="29"/>
      <c r="AX1054" s="29"/>
      <c r="AY1054" s="29"/>
      <c r="AZ1054" s="29"/>
      <c r="BA1054" s="29"/>
      <c r="BB1054" s="29"/>
    </row>
    <row r="1055" spans="3:54" customFormat="1">
      <c r="C1055" s="1"/>
      <c r="D1055" s="1"/>
      <c r="U1055" s="1"/>
      <c r="V1055" s="1"/>
      <c r="X1055" s="1"/>
      <c r="AM1055" s="29"/>
      <c r="AN1055" s="29"/>
      <c r="AO1055" s="29"/>
      <c r="AP1055" s="29"/>
      <c r="AQ1055" s="29"/>
      <c r="AR1055" s="29"/>
      <c r="AS1055" s="29"/>
      <c r="AT1055" s="29"/>
      <c r="AU1055" s="29"/>
      <c r="AV1055" s="29"/>
      <c r="AW1055" s="29"/>
      <c r="AX1055" s="29"/>
      <c r="AY1055" s="29"/>
      <c r="AZ1055" s="29"/>
      <c r="BA1055" s="29"/>
      <c r="BB1055" s="29"/>
    </row>
    <row r="1056" spans="3:54" customFormat="1">
      <c r="C1056" s="1"/>
      <c r="D1056" s="1"/>
      <c r="U1056" s="1"/>
      <c r="V1056" s="1"/>
      <c r="X1056" s="1"/>
      <c r="AM1056" s="29"/>
      <c r="AN1056" s="29"/>
      <c r="AO1056" s="29"/>
      <c r="AP1056" s="29"/>
      <c r="AQ1056" s="29"/>
      <c r="AR1056" s="29"/>
      <c r="AS1056" s="29"/>
      <c r="AT1056" s="29"/>
      <c r="AU1056" s="29"/>
      <c r="AV1056" s="29"/>
      <c r="AW1056" s="29"/>
      <c r="AX1056" s="29"/>
      <c r="AY1056" s="29"/>
      <c r="AZ1056" s="29"/>
      <c r="BA1056" s="29"/>
      <c r="BB1056" s="29"/>
    </row>
    <row r="1057" spans="3:54" customFormat="1">
      <c r="C1057" s="1"/>
      <c r="D1057" s="1"/>
      <c r="U1057" s="1"/>
      <c r="V1057" s="1"/>
      <c r="X1057" s="1"/>
      <c r="AM1057" s="29"/>
      <c r="AN1057" s="29"/>
      <c r="AO1057" s="29"/>
      <c r="AP1057" s="29"/>
      <c r="AQ1057" s="29"/>
      <c r="AR1057" s="29"/>
      <c r="AS1057" s="29"/>
      <c r="AT1057" s="29"/>
      <c r="AU1057" s="29"/>
      <c r="AV1057" s="29"/>
      <c r="AW1057" s="29"/>
      <c r="AX1057" s="29"/>
      <c r="AY1057" s="29"/>
      <c r="AZ1057" s="29"/>
      <c r="BA1057" s="29"/>
      <c r="BB1057" s="29"/>
    </row>
    <row r="1058" spans="3:54" customFormat="1">
      <c r="C1058" s="1"/>
      <c r="D1058" s="1"/>
      <c r="U1058" s="1"/>
      <c r="V1058" s="1"/>
      <c r="X1058" s="1"/>
      <c r="AM1058" s="29"/>
      <c r="AN1058" s="29"/>
      <c r="AO1058" s="29"/>
      <c r="AP1058" s="29"/>
      <c r="AQ1058" s="29"/>
      <c r="AR1058" s="29"/>
      <c r="AS1058" s="29"/>
      <c r="AT1058" s="29"/>
      <c r="AU1058" s="29"/>
      <c r="AV1058" s="29"/>
      <c r="AW1058" s="29"/>
      <c r="AX1058" s="29"/>
      <c r="AY1058" s="29"/>
      <c r="AZ1058" s="29"/>
      <c r="BA1058" s="29"/>
      <c r="BB1058" s="29"/>
    </row>
    <row r="1059" spans="3:54" customFormat="1">
      <c r="C1059" s="1"/>
      <c r="D1059" s="1"/>
      <c r="U1059" s="1"/>
      <c r="V1059" s="1"/>
      <c r="X1059" s="1"/>
      <c r="AM1059" s="29"/>
      <c r="AN1059" s="29"/>
      <c r="AO1059" s="29"/>
      <c r="AP1059" s="29"/>
      <c r="AQ1059" s="29"/>
      <c r="AR1059" s="29"/>
      <c r="AS1059" s="29"/>
      <c r="AT1059" s="29"/>
      <c r="AU1059" s="29"/>
      <c r="AV1059" s="29"/>
      <c r="AW1059" s="29"/>
      <c r="AX1059" s="29"/>
      <c r="AY1059" s="29"/>
      <c r="AZ1059" s="29"/>
      <c r="BA1059" s="29"/>
      <c r="BB1059" s="29"/>
    </row>
    <row r="1060" spans="3:54" customFormat="1">
      <c r="C1060" s="1"/>
      <c r="D1060" s="1"/>
      <c r="U1060" s="1"/>
      <c r="V1060" s="1"/>
      <c r="X1060" s="1"/>
      <c r="AM1060" s="29"/>
      <c r="AN1060" s="29"/>
      <c r="AO1060" s="29"/>
      <c r="AP1060" s="29"/>
      <c r="AQ1060" s="29"/>
      <c r="AR1060" s="29"/>
      <c r="AS1060" s="29"/>
      <c r="AT1060" s="29"/>
      <c r="AU1060" s="29"/>
      <c r="AV1060" s="29"/>
      <c r="AW1060" s="29"/>
      <c r="AX1060" s="29"/>
      <c r="AY1060" s="29"/>
      <c r="AZ1060" s="29"/>
      <c r="BA1060" s="29"/>
      <c r="BB1060" s="29"/>
    </row>
    <row r="1061" spans="3:54" customFormat="1">
      <c r="C1061" s="1"/>
      <c r="D1061" s="1"/>
      <c r="U1061" s="1"/>
      <c r="V1061" s="1"/>
      <c r="X1061" s="1"/>
      <c r="AM1061" s="29"/>
      <c r="AN1061" s="29"/>
      <c r="AO1061" s="29"/>
      <c r="AP1061" s="29"/>
      <c r="AQ1061" s="29"/>
      <c r="AR1061" s="29"/>
      <c r="AS1061" s="29"/>
      <c r="AT1061" s="29"/>
      <c r="AU1061" s="29"/>
      <c r="AV1061" s="29"/>
      <c r="AW1061" s="29"/>
      <c r="AX1061" s="29"/>
      <c r="AY1061" s="29"/>
      <c r="AZ1061" s="29"/>
      <c r="BA1061" s="29"/>
      <c r="BB1061" s="29"/>
    </row>
    <row r="1062" spans="3:54" customFormat="1">
      <c r="C1062" s="1"/>
      <c r="D1062" s="1"/>
      <c r="U1062" s="1"/>
      <c r="V1062" s="1"/>
      <c r="X1062" s="1"/>
      <c r="AM1062" s="29"/>
      <c r="AN1062" s="29"/>
      <c r="AO1062" s="29"/>
      <c r="AP1062" s="29"/>
      <c r="AQ1062" s="29"/>
      <c r="AR1062" s="29"/>
      <c r="AS1062" s="29"/>
      <c r="AT1062" s="29"/>
      <c r="AU1062" s="29"/>
      <c r="AV1062" s="29"/>
      <c r="AW1062" s="29"/>
      <c r="AX1062" s="29"/>
      <c r="AY1062" s="29"/>
      <c r="AZ1062" s="29"/>
      <c r="BA1062" s="29"/>
      <c r="BB1062" s="29"/>
    </row>
    <row r="1063" spans="3:54" customFormat="1">
      <c r="C1063" s="1"/>
      <c r="D1063" s="1"/>
      <c r="U1063" s="1"/>
      <c r="V1063" s="1"/>
      <c r="X1063" s="1"/>
      <c r="AM1063" s="29"/>
      <c r="AN1063" s="29"/>
      <c r="AO1063" s="29"/>
      <c r="AP1063" s="29"/>
      <c r="AQ1063" s="29"/>
      <c r="AR1063" s="29"/>
      <c r="AS1063" s="29"/>
      <c r="AT1063" s="29"/>
      <c r="AU1063" s="29"/>
      <c r="AV1063" s="29"/>
      <c r="AW1063" s="29"/>
      <c r="AX1063" s="29"/>
      <c r="AY1063" s="29"/>
      <c r="AZ1063" s="29"/>
      <c r="BA1063" s="29"/>
      <c r="BB1063" s="29"/>
    </row>
    <row r="1064" spans="3:54" customFormat="1">
      <c r="C1064" s="1"/>
      <c r="D1064" s="1"/>
      <c r="U1064" s="1"/>
      <c r="V1064" s="1"/>
      <c r="X1064" s="1"/>
      <c r="AM1064" s="29"/>
      <c r="AN1064" s="29"/>
      <c r="AO1064" s="29"/>
      <c r="AP1064" s="29"/>
      <c r="AQ1064" s="29"/>
      <c r="AR1064" s="29"/>
      <c r="AS1064" s="29"/>
      <c r="AT1064" s="29"/>
      <c r="AU1064" s="29"/>
      <c r="AV1064" s="29"/>
      <c r="AW1064" s="29"/>
      <c r="AX1064" s="29"/>
      <c r="AY1064" s="29"/>
      <c r="AZ1064" s="29"/>
      <c r="BA1064" s="29"/>
      <c r="BB1064" s="29"/>
    </row>
    <row r="1065" spans="3:54" customFormat="1">
      <c r="C1065" s="1"/>
      <c r="D1065" s="1"/>
      <c r="U1065" s="1"/>
      <c r="V1065" s="1"/>
      <c r="X1065" s="1"/>
      <c r="AM1065" s="29"/>
      <c r="AN1065" s="29"/>
      <c r="AO1065" s="29"/>
      <c r="AP1065" s="29"/>
      <c r="AQ1065" s="29"/>
      <c r="AR1065" s="29"/>
      <c r="AS1065" s="29"/>
      <c r="AT1065" s="29"/>
      <c r="AU1065" s="29"/>
      <c r="AV1065" s="29"/>
      <c r="AW1065" s="29"/>
      <c r="AX1065" s="29"/>
      <c r="AY1065" s="29"/>
      <c r="AZ1065" s="29"/>
      <c r="BA1065" s="29"/>
      <c r="BB1065" s="29"/>
    </row>
    <row r="1066" spans="3:54" customFormat="1">
      <c r="C1066" s="1"/>
      <c r="D1066" s="1"/>
      <c r="U1066" s="1"/>
      <c r="V1066" s="1"/>
      <c r="X1066" s="1"/>
      <c r="AM1066" s="29"/>
      <c r="AN1066" s="29"/>
      <c r="AO1066" s="29"/>
      <c r="AP1066" s="29"/>
      <c r="AQ1066" s="29"/>
      <c r="AR1066" s="29"/>
      <c r="AS1066" s="29"/>
      <c r="AT1066" s="29"/>
      <c r="AU1066" s="29"/>
      <c r="AV1066" s="29"/>
      <c r="AW1066" s="29"/>
      <c r="AX1066" s="29"/>
      <c r="AY1066" s="29"/>
      <c r="AZ1066" s="29"/>
      <c r="BA1066" s="29"/>
      <c r="BB1066" s="29"/>
    </row>
    <row r="1067" spans="3:54" customFormat="1">
      <c r="C1067" s="1"/>
      <c r="D1067" s="1"/>
      <c r="U1067" s="1"/>
      <c r="V1067" s="1"/>
      <c r="X1067" s="1"/>
      <c r="AM1067" s="29"/>
      <c r="AN1067" s="29"/>
      <c r="AO1067" s="29"/>
      <c r="AP1067" s="29"/>
      <c r="AQ1067" s="29"/>
      <c r="AR1067" s="29"/>
      <c r="AS1067" s="29"/>
      <c r="AT1067" s="29"/>
      <c r="AU1067" s="29"/>
      <c r="AV1067" s="29"/>
      <c r="AW1067" s="29"/>
      <c r="AX1067" s="29"/>
      <c r="AY1067" s="29"/>
      <c r="AZ1067" s="29"/>
      <c r="BA1067" s="29"/>
      <c r="BB1067" s="29"/>
    </row>
    <row r="1068" spans="3:54" customFormat="1">
      <c r="C1068" s="1"/>
      <c r="D1068" s="1"/>
      <c r="U1068" s="1"/>
      <c r="V1068" s="1"/>
      <c r="X1068" s="1"/>
      <c r="AM1068" s="29"/>
      <c r="AN1068" s="29"/>
      <c r="AO1068" s="29"/>
      <c r="AP1068" s="29"/>
      <c r="AQ1068" s="29"/>
      <c r="AR1068" s="29"/>
      <c r="AS1068" s="29"/>
      <c r="AT1068" s="29"/>
      <c r="AU1068" s="29"/>
      <c r="AV1068" s="29"/>
      <c r="AW1068" s="29"/>
      <c r="AX1068" s="29"/>
      <c r="AY1068" s="29"/>
      <c r="AZ1068" s="29"/>
      <c r="BA1068" s="29"/>
      <c r="BB1068" s="29"/>
    </row>
    <row r="1069" spans="3:54" customFormat="1">
      <c r="C1069" s="1"/>
      <c r="D1069" s="1"/>
      <c r="U1069" s="1"/>
      <c r="V1069" s="1"/>
      <c r="X1069" s="1"/>
      <c r="AM1069" s="29"/>
      <c r="AN1069" s="29"/>
      <c r="AO1069" s="29"/>
      <c r="AP1069" s="29"/>
      <c r="AQ1069" s="29"/>
      <c r="AR1069" s="29"/>
      <c r="AS1069" s="29"/>
      <c r="AT1069" s="29"/>
      <c r="AU1069" s="29"/>
      <c r="AV1069" s="29"/>
      <c r="AW1069" s="29"/>
      <c r="AX1069" s="29"/>
      <c r="AY1069" s="29"/>
      <c r="AZ1069" s="29"/>
      <c r="BA1069" s="29"/>
      <c r="BB1069" s="29"/>
    </row>
    <row r="1070" spans="3:54" customFormat="1">
      <c r="C1070" s="1"/>
      <c r="D1070" s="1"/>
      <c r="U1070" s="1"/>
      <c r="V1070" s="1"/>
      <c r="X1070" s="1"/>
      <c r="AM1070" s="29"/>
      <c r="AN1070" s="29"/>
      <c r="AO1070" s="29"/>
      <c r="AP1070" s="29"/>
      <c r="AQ1070" s="29"/>
      <c r="AR1070" s="29"/>
      <c r="AS1070" s="29"/>
      <c r="AT1070" s="29"/>
      <c r="AU1070" s="29"/>
      <c r="AV1070" s="29"/>
      <c r="AW1070" s="29"/>
      <c r="AX1070" s="29"/>
      <c r="AY1070" s="29"/>
      <c r="AZ1070" s="29"/>
      <c r="BA1070" s="29"/>
      <c r="BB1070" s="29"/>
    </row>
    <row r="1071" spans="3:54" customFormat="1">
      <c r="C1071" s="1"/>
      <c r="D1071" s="1"/>
      <c r="U1071" s="1"/>
      <c r="V1071" s="1"/>
      <c r="X1071" s="1"/>
      <c r="AM1071" s="29"/>
      <c r="AN1071" s="29"/>
      <c r="AO1071" s="29"/>
      <c r="AP1071" s="29"/>
      <c r="AQ1071" s="29"/>
      <c r="AR1071" s="29"/>
      <c r="AS1071" s="29"/>
      <c r="AT1071" s="29"/>
      <c r="AU1071" s="29"/>
      <c r="AV1071" s="29"/>
      <c r="AW1071" s="29"/>
      <c r="AX1071" s="29"/>
      <c r="AY1071" s="29"/>
      <c r="AZ1071" s="29"/>
      <c r="BA1071" s="29"/>
      <c r="BB1071" s="29"/>
    </row>
    <row r="1072" spans="3:54" customFormat="1">
      <c r="C1072" s="1"/>
      <c r="D1072" s="1"/>
      <c r="U1072" s="1"/>
      <c r="V1072" s="1"/>
      <c r="X1072" s="1"/>
      <c r="AM1072" s="29"/>
      <c r="AN1072" s="29"/>
      <c r="AO1072" s="29"/>
      <c r="AP1072" s="29"/>
      <c r="AQ1072" s="29"/>
      <c r="AR1072" s="29"/>
      <c r="AS1072" s="29"/>
      <c r="AT1072" s="29"/>
      <c r="AU1072" s="29"/>
      <c r="AV1072" s="29"/>
      <c r="AW1072" s="29"/>
      <c r="AX1072" s="29"/>
      <c r="AY1072" s="29"/>
      <c r="AZ1072" s="29"/>
      <c r="BA1072" s="29"/>
      <c r="BB1072" s="29"/>
    </row>
    <row r="1073" spans="3:54" customFormat="1">
      <c r="C1073" s="1"/>
      <c r="D1073" s="1"/>
      <c r="U1073" s="1"/>
      <c r="V1073" s="1"/>
      <c r="X1073" s="1"/>
      <c r="AM1073" s="29"/>
      <c r="AN1073" s="29"/>
      <c r="AO1073" s="29"/>
      <c r="AP1073" s="29"/>
      <c r="AQ1073" s="29"/>
      <c r="AR1073" s="29"/>
      <c r="AS1073" s="29"/>
      <c r="AT1073" s="29"/>
      <c r="AU1073" s="29"/>
      <c r="AV1073" s="29"/>
      <c r="AW1073" s="29"/>
      <c r="AX1073" s="29"/>
      <c r="AY1073" s="29"/>
      <c r="AZ1073" s="29"/>
      <c r="BA1073" s="29"/>
      <c r="BB1073" s="29"/>
    </row>
    <row r="1074" spans="3:54" customFormat="1">
      <c r="C1074" s="1"/>
      <c r="D1074" s="1"/>
      <c r="U1074" s="1"/>
      <c r="V1074" s="1"/>
      <c r="X1074" s="1"/>
      <c r="AM1074" s="29"/>
      <c r="AN1074" s="29"/>
      <c r="AO1074" s="29"/>
      <c r="AP1074" s="29"/>
      <c r="AQ1074" s="29"/>
      <c r="AR1074" s="29"/>
      <c r="AS1074" s="29"/>
      <c r="AT1074" s="29"/>
      <c r="AU1074" s="29"/>
      <c r="AV1074" s="29"/>
      <c r="AW1074" s="29"/>
      <c r="AX1074" s="29"/>
      <c r="AY1074" s="29"/>
      <c r="AZ1074" s="29"/>
      <c r="BA1074" s="29"/>
      <c r="BB1074" s="29"/>
    </row>
    <row r="1075" spans="3:54" customFormat="1">
      <c r="C1075" s="1"/>
      <c r="D1075" s="1"/>
      <c r="U1075" s="1"/>
      <c r="V1075" s="1"/>
      <c r="X1075" s="1"/>
      <c r="AM1075" s="29"/>
      <c r="AN1075" s="29"/>
      <c r="AO1075" s="29"/>
      <c r="AP1075" s="29"/>
      <c r="AQ1075" s="29"/>
      <c r="AR1075" s="29"/>
      <c r="AS1075" s="29"/>
      <c r="AT1075" s="29"/>
      <c r="AU1075" s="29"/>
      <c r="AV1075" s="29"/>
      <c r="AW1075" s="29"/>
      <c r="AX1075" s="29"/>
      <c r="AY1075" s="29"/>
      <c r="AZ1075" s="29"/>
      <c r="BA1075" s="29"/>
      <c r="BB1075" s="29"/>
    </row>
    <row r="1076" spans="3:54" customFormat="1">
      <c r="C1076" s="1"/>
      <c r="D1076" s="1"/>
      <c r="U1076" s="1"/>
      <c r="V1076" s="1"/>
      <c r="X1076" s="1"/>
      <c r="AM1076" s="29"/>
      <c r="AN1076" s="29"/>
      <c r="AO1076" s="29"/>
      <c r="AP1076" s="29"/>
      <c r="AQ1076" s="29"/>
      <c r="AR1076" s="29"/>
      <c r="AS1076" s="29"/>
      <c r="AT1076" s="29"/>
      <c r="AU1076" s="29"/>
      <c r="AV1076" s="29"/>
      <c r="AW1076" s="29"/>
      <c r="AX1076" s="29"/>
      <c r="AY1076" s="29"/>
      <c r="AZ1076" s="29"/>
      <c r="BA1076" s="29"/>
      <c r="BB1076" s="29"/>
    </row>
    <row r="1077" spans="3:54" customFormat="1">
      <c r="C1077" s="1"/>
      <c r="D1077" s="1"/>
      <c r="U1077" s="1"/>
      <c r="V1077" s="1"/>
      <c r="X1077" s="1"/>
      <c r="AM1077" s="29"/>
      <c r="AN1077" s="29"/>
      <c r="AO1077" s="29"/>
      <c r="AP1077" s="29"/>
      <c r="AQ1077" s="29"/>
      <c r="AR1077" s="29"/>
      <c r="AS1077" s="29"/>
      <c r="AT1077" s="29"/>
      <c r="AU1077" s="29"/>
      <c r="AV1077" s="29"/>
      <c r="AW1077" s="29"/>
      <c r="AX1077" s="29"/>
      <c r="AY1077" s="29"/>
      <c r="AZ1077" s="29"/>
      <c r="BA1077" s="29"/>
      <c r="BB1077" s="29"/>
    </row>
    <row r="1078" spans="3:54" customFormat="1">
      <c r="C1078" s="1"/>
      <c r="D1078" s="1"/>
      <c r="U1078" s="1"/>
      <c r="V1078" s="1"/>
      <c r="X1078" s="1"/>
      <c r="AM1078" s="29"/>
      <c r="AN1078" s="29"/>
      <c r="AO1078" s="29"/>
      <c r="AP1078" s="29"/>
      <c r="AQ1078" s="29"/>
      <c r="AR1078" s="29"/>
      <c r="AS1078" s="29"/>
      <c r="AT1078" s="29"/>
      <c r="AU1078" s="29"/>
      <c r="AV1078" s="29"/>
      <c r="AW1078" s="29"/>
      <c r="AX1078" s="29"/>
      <c r="AY1078" s="29"/>
      <c r="AZ1078" s="29"/>
      <c r="BA1078" s="29"/>
      <c r="BB1078" s="29"/>
    </row>
    <row r="1079" spans="3:54" customFormat="1">
      <c r="C1079" s="1"/>
      <c r="D1079" s="1"/>
      <c r="U1079" s="1"/>
      <c r="V1079" s="1"/>
      <c r="X1079" s="1"/>
      <c r="AM1079" s="29"/>
      <c r="AN1079" s="29"/>
      <c r="AO1079" s="29"/>
      <c r="AP1079" s="29"/>
      <c r="AQ1079" s="29"/>
      <c r="AR1079" s="29"/>
      <c r="AS1079" s="29"/>
      <c r="AT1079" s="29"/>
      <c r="AU1079" s="29"/>
      <c r="AV1079" s="29"/>
      <c r="AW1079" s="29"/>
      <c r="AX1079" s="29"/>
      <c r="AY1079" s="29"/>
      <c r="AZ1079" s="29"/>
      <c r="BA1079" s="29"/>
      <c r="BB1079" s="29"/>
    </row>
    <row r="1080" spans="3:54" customFormat="1">
      <c r="C1080" s="1"/>
      <c r="D1080" s="1"/>
      <c r="U1080" s="1"/>
      <c r="V1080" s="1"/>
      <c r="X1080" s="1"/>
      <c r="AM1080" s="29"/>
      <c r="AN1080" s="29"/>
      <c r="AO1080" s="29"/>
      <c r="AP1080" s="29"/>
      <c r="AQ1080" s="29"/>
      <c r="AR1080" s="29"/>
      <c r="AS1080" s="29"/>
      <c r="AT1080" s="29"/>
      <c r="AU1080" s="29"/>
      <c r="AV1080" s="29"/>
      <c r="AW1080" s="29"/>
      <c r="AX1080" s="29"/>
      <c r="AY1080" s="29"/>
      <c r="AZ1080" s="29"/>
      <c r="BA1080" s="29"/>
      <c r="BB1080" s="29"/>
    </row>
    <row r="1081" spans="3:54" customFormat="1">
      <c r="C1081" s="1"/>
      <c r="D1081" s="1"/>
      <c r="U1081" s="1"/>
      <c r="V1081" s="1"/>
      <c r="X1081" s="1"/>
      <c r="AM1081" s="29"/>
      <c r="AN1081" s="29"/>
      <c r="AO1081" s="29"/>
      <c r="AP1081" s="29"/>
      <c r="AQ1081" s="29"/>
      <c r="AR1081" s="29"/>
      <c r="AS1081" s="29"/>
      <c r="AT1081" s="29"/>
      <c r="AU1081" s="29"/>
      <c r="AV1081" s="29"/>
      <c r="AW1081" s="29"/>
      <c r="AX1081" s="29"/>
      <c r="AY1081" s="29"/>
      <c r="AZ1081" s="29"/>
      <c r="BA1081" s="29"/>
      <c r="BB1081" s="29"/>
    </row>
    <row r="1082" spans="3:54" customFormat="1">
      <c r="C1082" s="1"/>
      <c r="D1082" s="1"/>
      <c r="U1082" s="1"/>
      <c r="V1082" s="1"/>
      <c r="X1082" s="1"/>
      <c r="AM1082" s="29"/>
      <c r="AN1082" s="29"/>
      <c r="AO1082" s="29"/>
      <c r="AP1082" s="29"/>
      <c r="AQ1082" s="29"/>
      <c r="AR1082" s="29"/>
      <c r="AS1082" s="29"/>
      <c r="AT1082" s="29"/>
      <c r="AU1082" s="29"/>
      <c r="AV1082" s="29"/>
      <c r="AW1082" s="29"/>
      <c r="AX1082" s="29"/>
      <c r="AY1082" s="29"/>
      <c r="AZ1082" s="29"/>
      <c r="BA1082" s="29"/>
      <c r="BB1082" s="29"/>
    </row>
    <row r="1083" spans="3:54" customFormat="1">
      <c r="C1083" s="1"/>
      <c r="D1083" s="1"/>
      <c r="U1083" s="1"/>
      <c r="V1083" s="1"/>
      <c r="X1083" s="1"/>
      <c r="AM1083" s="29"/>
      <c r="AN1083" s="29"/>
      <c r="AO1083" s="29"/>
      <c r="AP1083" s="29"/>
      <c r="AQ1083" s="29"/>
      <c r="AR1083" s="29"/>
      <c r="AS1083" s="29"/>
      <c r="AT1083" s="29"/>
      <c r="AU1083" s="29"/>
      <c r="AV1083" s="29"/>
      <c r="AW1083" s="29"/>
      <c r="AX1083" s="29"/>
      <c r="AY1083" s="29"/>
      <c r="AZ1083" s="29"/>
      <c r="BA1083" s="29"/>
      <c r="BB1083" s="29"/>
    </row>
    <row r="1084" spans="3:54" customFormat="1">
      <c r="C1084" s="1"/>
      <c r="D1084" s="1"/>
      <c r="U1084" s="1"/>
      <c r="V1084" s="1"/>
      <c r="X1084" s="1"/>
      <c r="AM1084" s="29"/>
      <c r="AN1084" s="29"/>
      <c r="AO1084" s="29"/>
      <c r="AP1084" s="29"/>
      <c r="AQ1084" s="29"/>
      <c r="AR1084" s="29"/>
      <c r="AS1084" s="29"/>
      <c r="AT1084" s="29"/>
      <c r="AU1084" s="29"/>
      <c r="AV1084" s="29"/>
      <c r="AW1084" s="29"/>
      <c r="AX1084" s="29"/>
      <c r="AY1084" s="29"/>
      <c r="AZ1084" s="29"/>
      <c r="BA1084" s="29"/>
      <c r="BB1084" s="29"/>
    </row>
    <row r="1085" spans="3:54" customFormat="1">
      <c r="C1085" s="1"/>
      <c r="D1085" s="1"/>
      <c r="U1085" s="1"/>
      <c r="V1085" s="1"/>
      <c r="X1085" s="1"/>
      <c r="AM1085" s="29"/>
      <c r="AN1085" s="29"/>
      <c r="AO1085" s="29"/>
      <c r="AP1085" s="29"/>
      <c r="AQ1085" s="29"/>
      <c r="AR1085" s="29"/>
      <c r="AS1085" s="29"/>
      <c r="AT1085" s="29"/>
      <c r="AU1085" s="29"/>
      <c r="AV1085" s="29"/>
      <c r="AW1085" s="29"/>
      <c r="AX1085" s="29"/>
      <c r="AY1085" s="29"/>
      <c r="AZ1085" s="29"/>
      <c r="BA1085" s="29"/>
      <c r="BB1085" s="29"/>
    </row>
    <row r="1086" spans="3:54" customFormat="1">
      <c r="C1086" s="1"/>
      <c r="D1086" s="1"/>
      <c r="U1086" s="1"/>
      <c r="V1086" s="1"/>
      <c r="X1086" s="1"/>
      <c r="AM1086" s="29"/>
      <c r="AN1086" s="29"/>
      <c r="AO1086" s="29"/>
      <c r="AP1086" s="29"/>
      <c r="AQ1086" s="29"/>
      <c r="AR1086" s="29"/>
      <c r="AS1086" s="29"/>
      <c r="AT1086" s="29"/>
      <c r="AU1086" s="20"/>
      <c r="AV1086" s="20"/>
      <c r="AW1086" s="29"/>
      <c r="AX1086" s="20"/>
      <c r="AY1086" s="29"/>
      <c r="AZ1086" s="29"/>
      <c r="BA1086" s="29"/>
      <c r="BB1086" s="29"/>
    </row>
    <row r="1087" spans="3:54" customFormat="1">
      <c r="C1087" s="1"/>
      <c r="D1087" s="1"/>
      <c r="U1087" s="1"/>
      <c r="V1087" s="1"/>
      <c r="X1087" s="1"/>
      <c r="AM1087" s="29"/>
      <c r="AN1087" s="29"/>
      <c r="AO1087" s="29"/>
      <c r="AP1087" s="29"/>
      <c r="AQ1087" s="29"/>
      <c r="AR1087" s="29"/>
      <c r="AS1087" s="29"/>
      <c r="AT1087" s="29"/>
      <c r="AU1087" s="20"/>
      <c r="AV1087" s="20"/>
      <c r="AW1087" s="29"/>
      <c r="AX1087" s="20"/>
      <c r="AY1087" s="29"/>
      <c r="AZ1087" s="29"/>
      <c r="BA1087" s="29"/>
      <c r="BB1087" s="29"/>
    </row>
    <row r="1088" spans="3:54" customFormat="1">
      <c r="C1088" s="1"/>
      <c r="D1088" s="1"/>
      <c r="U1088" s="1"/>
      <c r="V1088" s="1"/>
      <c r="X1088" s="1"/>
      <c r="AM1088" s="29"/>
      <c r="AN1088" s="29"/>
      <c r="AO1088" s="29"/>
      <c r="AP1088" s="29"/>
      <c r="AQ1088" s="29"/>
      <c r="AR1088" s="29"/>
      <c r="AS1088" s="29"/>
      <c r="AT1088" s="29"/>
      <c r="AU1088" s="20"/>
      <c r="AV1088" s="20"/>
      <c r="AW1088" s="29"/>
      <c r="AX1088" s="20"/>
      <c r="AY1088" s="29"/>
      <c r="AZ1088" s="29"/>
      <c r="BA1088" s="29"/>
      <c r="BB1088" s="29"/>
    </row>
    <row r="1089" spans="3:54" customFormat="1">
      <c r="C1089" s="1"/>
      <c r="D1089" s="1"/>
      <c r="U1089" s="1"/>
      <c r="V1089" s="1"/>
      <c r="X1089" s="1"/>
      <c r="AM1089" s="29"/>
      <c r="AN1089" s="29"/>
      <c r="AO1089" s="29"/>
      <c r="AP1089" s="29"/>
      <c r="AQ1089" s="29"/>
      <c r="AR1089" s="29"/>
      <c r="AS1089" s="29"/>
      <c r="AT1089" s="29"/>
      <c r="AU1089" s="20"/>
      <c r="AV1089" s="20"/>
      <c r="AW1089" s="29"/>
      <c r="AX1089" s="20"/>
      <c r="AY1089" s="29"/>
      <c r="AZ1089" s="29"/>
      <c r="BA1089" s="29"/>
      <c r="BB1089" s="29"/>
    </row>
    <row r="1090" spans="3:54" customFormat="1">
      <c r="C1090" s="1"/>
      <c r="D1090" s="1"/>
      <c r="U1090" s="1"/>
      <c r="V1090" s="1"/>
      <c r="X1090" s="1"/>
      <c r="AM1090" s="29"/>
      <c r="AN1090" s="29"/>
      <c r="AO1090" s="29"/>
      <c r="AP1090" s="29"/>
      <c r="AQ1090" s="29"/>
      <c r="AR1090" s="29"/>
      <c r="AS1090" s="29"/>
      <c r="AT1090" s="29"/>
      <c r="AU1090" s="20"/>
      <c r="AV1090" s="20"/>
      <c r="AW1090" s="29"/>
      <c r="AX1090" s="20"/>
      <c r="AY1090" s="29"/>
      <c r="AZ1090" s="29"/>
      <c r="BA1090" s="29"/>
      <c r="BB1090" s="29"/>
    </row>
    <row r="1091" spans="3:54" customFormat="1">
      <c r="C1091" s="1"/>
      <c r="D1091" s="1"/>
      <c r="U1091" s="1"/>
      <c r="V1091" s="1"/>
      <c r="X1091" s="1"/>
      <c r="AM1091" s="29"/>
      <c r="AN1091" s="29"/>
      <c r="AO1091" s="29"/>
      <c r="AP1091" s="29"/>
      <c r="AQ1091" s="29"/>
      <c r="AR1091" s="29"/>
      <c r="AS1091" s="29"/>
      <c r="AT1091" s="29"/>
      <c r="AU1091" s="20"/>
      <c r="AV1091" s="20"/>
      <c r="AW1091" s="29"/>
      <c r="AX1091" s="20"/>
      <c r="AY1091" s="29"/>
      <c r="AZ1091" s="29"/>
      <c r="BA1091" s="29"/>
      <c r="BB1091" s="29"/>
    </row>
    <row r="1092" spans="3:54" customFormat="1">
      <c r="C1092" s="1"/>
      <c r="D1092" s="1"/>
      <c r="U1092" s="1"/>
      <c r="V1092" s="1"/>
      <c r="X1092" s="1"/>
      <c r="AM1092" s="29"/>
      <c r="AN1092" s="29"/>
      <c r="AO1092" s="29"/>
      <c r="AP1092" s="29"/>
      <c r="AQ1092" s="29"/>
      <c r="AR1092" s="29"/>
      <c r="AS1092" s="29"/>
      <c r="AT1092" s="29"/>
      <c r="AU1092" s="20"/>
      <c r="AV1092" s="20"/>
      <c r="AW1092" s="29"/>
      <c r="AX1092" s="20"/>
      <c r="AY1092" s="29"/>
      <c r="AZ1092" s="29"/>
      <c r="BA1092" s="29"/>
      <c r="BB1092" s="29"/>
    </row>
    <row r="1093" spans="3:54" customFormat="1">
      <c r="C1093" s="1"/>
      <c r="D1093" s="1"/>
      <c r="U1093" s="1"/>
      <c r="V1093" s="1"/>
      <c r="X1093" s="1"/>
      <c r="AM1093" s="29"/>
      <c r="AN1093" s="29"/>
      <c r="AO1093" s="29"/>
      <c r="AP1093" s="29"/>
      <c r="AQ1093" s="29"/>
      <c r="AR1093" s="29"/>
      <c r="AS1093" s="29"/>
      <c r="AT1093" s="29"/>
      <c r="AU1093" s="20"/>
      <c r="AV1093" s="20"/>
      <c r="AW1093" s="29"/>
      <c r="AX1093" s="20"/>
      <c r="AY1093" s="29"/>
      <c r="AZ1093" s="29"/>
      <c r="BA1093" s="29"/>
      <c r="BB1093" s="29"/>
    </row>
    <row r="1094" spans="3:54" customFormat="1">
      <c r="C1094" s="1"/>
      <c r="D1094" s="1"/>
      <c r="U1094" s="1"/>
      <c r="V1094" s="1"/>
      <c r="X1094" s="1"/>
      <c r="AM1094" s="29"/>
      <c r="AN1094" s="29"/>
      <c r="AO1094" s="29"/>
      <c r="AP1094" s="29"/>
      <c r="AQ1094" s="29"/>
      <c r="AR1094" s="29"/>
      <c r="AS1094" s="29"/>
      <c r="AT1094" s="29"/>
      <c r="AU1094" s="20"/>
      <c r="AV1094" s="20"/>
      <c r="AW1094" s="29"/>
      <c r="AX1094" s="20"/>
      <c r="AY1094" s="29"/>
      <c r="AZ1094" s="29"/>
      <c r="BA1094" s="29"/>
      <c r="BB1094" s="29"/>
    </row>
    <row r="1095" spans="3:54" customFormat="1">
      <c r="C1095" s="1"/>
      <c r="D1095" s="1"/>
      <c r="U1095" s="1"/>
      <c r="V1095" s="1"/>
      <c r="X1095" s="1"/>
      <c r="AM1095" s="29"/>
      <c r="AN1095" s="29"/>
      <c r="AO1095" s="29"/>
      <c r="AP1095" s="29"/>
      <c r="AQ1095" s="29"/>
      <c r="AR1095" s="29"/>
      <c r="AS1095" s="29"/>
      <c r="AT1095" s="29"/>
      <c r="AU1095" s="20"/>
      <c r="AV1095" s="20"/>
      <c r="AW1095" s="29"/>
      <c r="AX1095" s="20"/>
      <c r="AY1095" s="29"/>
      <c r="AZ1095" s="29"/>
      <c r="BA1095" s="29"/>
      <c r="BB1095" s="29"/>
    </row>
    <row r="1096" spans="3:54" customFormat="1">
      <c r="C1096" s="1"/>
      <c r="D1096" s="1"/>
      <c r="U1096" s="1"/>
      <c r="V1096" s="1"/>
      <c r="X1096" s="1"/>
      <c r="AM1096" s="29"/>
      <c r="AN1096" s="29"/>
      <c r="AO1096" s="29"/>
      <c r="AP1096" s="29"/>
      <c r="AQ1096" s="29"/>
      <c r="AR1096" s="29"/>
      <c r="AS1096" s="29"/>
      <c r="AT1096" s="29"/>
      <c r="AU1096" s="20"/>
      <c r="AV1096" s="20"/>
      <c r="AW1096" s="29"/>
      <c r="AX1096" s="20"/>
      <c r="AY1096" s="29"/>
      <c r="AZ1096" s="29"/>
      <c r="BA1096" s="29"/>
      <c r="BB1096" s="29"/>
    </row>
    <row r="1097" spans="3:54" customFormat="1">
      <c r="C1097" s="1"/>
      <c r="D1097" s="1"/>
      <c r="U1097" s="1"/>
      <c r="V1097" s="1"/>
      <c r="X1097" s="1"/>
      <c r="AM1097" s="29"/>
      <c r="AN1097" s="29"/>
      <c r="AO1097" s="29"/>
      <c r="AP1097" s="29"/>
      <c r="AQ1097" s="29"/>
      <c r="AR1097" s="29"/>
      <c r="AS1097" s="29"/>
      <c r="AT1097" s="29"/>
      <c r="AU1097" s="20"/>
      <c r="AV1097" s="20"/>
      <c r="AW1097" s="29"/>
      <c r="AX1097" s="20"/>
      <c r="AY1097" s="29"/>
      <c r="AZ1097" s="29"/>
      <c r="BA1097" s="29"/>
      <c r="BB1097" s="29"/>
    </row>
    <row r="1098" spans="3:54" customFormat="1">
      <c r="C1098" s="1"/>
      <c r="D1098" s="1"/>
      <c r="U1098" s="1"/>
      <c r="V1098" s="1"/>
      <c r="X1098" s="1"/>
      <c r="AM1098" s="29"/>
      <c r="AN1098" s="29"/>
      <c r="AO1098" s="29"/>
      <c r="AP1098" s="29"/>
      <c r="AQ1098" s="29"/>
      <c r="AR1098" s="29"/>
      <c r="AS1098" s="29"/>
      <c r="AT1098" s="29"/>
      <c r="AU1098" s="20"/>
      <c r="AV1098" s="20"/>
      <c r="AW1098" s="29"/>
      <c r="AX1098" s="20"/>
      <c r="AY1098" s="29"/>
      <c r="AZ1098" s="29"/>
      <c r="BA1098" s="29"/>
      <c r="BB1098" s="29"/>
    </row>
    <row r="1099" spans="3:54" customFormat="1">
      <c r="C1099" s="1"/>
      <c r="D1099" s="1"/>
      <c r="U1099" s="1"/>
      <c r="V1099" s="1"/>
      <c r="X1099" s="1"/>
      <c r="AM1099" s="29"/>
      <c r="AN1099" s="29"/>
      <c r="AO1099" s="29"/>
      <c r="AP1099" s="29"/>
      <c r="AQ1099" s="29"/>
      <c r="AR1099" s="29"/>
      <c r="AS1099" s="29"/>
      <c r="AT1099" s="29"/>
      <c r="AU1099" s="20"/>
      <c r="AV1099" s="20"/>
      <c r="AW1099" s="29"/>
      <c r="AX1099" s="20"/>
      <c r="AY1099" s="29"/>
      <c r="AZ1099" s="29"/>
      <c r="BA1099" s="29"/>
      <c r="BB1099" s="29"/>
    </row>
    <row r="1100" spans="3:54" customFormat="1">
      <c r="C1100" s="1"/>
      <c r="D1100" s="1"/>
      <c r="U1100" s="1"/>
      <c r="V1100" s="1"/>
      <c r="X1100" s="1"/>
      <c r="AM1100" s="29"/>
      <c r="AN1100" s="29"/>
      <c r="AO1100" s="29"/>
      <c r="AP1100" s="29"/>
      <c r="AQ1100" s="29"/>
      <c r="AR1100" s="29"/>
      <c r="AS1100" s="29"/>
      <c r="AT1100" s="29"/>
      <c r="AU1100" s="20"/>
      <c r="AV1100" s="20"/>
      <c r="AW1100" s="29"/>
      <c r="AX1100" s="20"/>
      <c r="AY1100" s="29"/>
      <c r="AZ1100" s="29"/>
      <c r="BA1100" s="29"/>
      <c r="BB1100" s="29"/>
    </row>
    <row r="1101" spans="3:54" customFormat="1">
      <c r="C1101" s="1"/>
      <c r="D1101" s="1"/>
      <c r="U1101" s="1"/>
      <c r="V1101" s="1"/>
      <c r="X1101" s="1"/>
      <c r="AM1101" s="29"/>
      <c r="AN1101" s="29"/>
      <c r="AO1101" s="29"/>
      <c r="AP1101" s="29"/>
      <c r="AQ1101" s="29"/>
      <c r="AR1101" s="29"/>
      <c r="AS1101" s="29"/>
      <c r="AT1101" s="29"/>
      <c r="AU1101" s="20"/>
      <c r="AV1101" s="20"/>
      <c r="AW1101" s="29"/>
      <c r="AX1101" s="20"/>
      <c r="AY1101" s="29"/>
      <c r="AZ1101" s="29"/>
      <c r="BA1101" s="29"/>
      <c r="BB1101" s="29"/>
    </row>
    <row r="1102" spans="3:54" customFormat="1">
      <c r="C1102" s="1"/>
      <c r="D1102" s="1"/>
      <c r="U1102" s="1"/>
      <c r="V1102" s="1"/>
      <c r="X1102" s="1"/>
      <c r="AM1102" s="29"/>
      <c r="AN1102" s="29"/>
      <c r="AO1102" s="29"/>
      <c r="AP1102" s="29"/>
      <c r="AQ1102" s="29"/>
      <c r="AR1102" s="29"/>
      <c r="AS1102" s="29"/>
      <c r="AT1102" s="29"/>
      <c r="AU1102" s="20"/>
      <c r="AV1102" s="20"/>
      <c r="AW1102" s="29"/>
      <c r="AX1102" s="20"/>
      <c r="AY1102" s="29"/>
      <c r="AZ1102" s="29"/>
      <c r="BA1102" s="29"/>
      <c r="BB1102" s="29"/>
    </row>
    <row r="1103" spans="3:54" customFormat="1">
      <c r="C1103" s="1"/>
      <c r="D1103" s="1"/>
      <c r="U1103" s="1"/>
      <c r="V1103" s="1"/>
      <c r="X1103" s="1"/>
      <c r="AM1103" s="29"/>
      <c r="AN1103" s="29"/>
      <c r="AO1103" s="29"/>
      <c r="AP1103" s="29"/>
      <c r="AQ1103" s="29"/>
      <c r="AR1103" s="29"/>
      <c r="AS1103" s="29"/>
      <c r="AT1103" s="29"/>
      <c r="AU1103" s="20"/>
      <c r="AV1103" s="20"/>
      <c r="AW1103" s="29"/>
      <c r="AX1103" s="20"/>
      <c r="AY1103" s="29"/>
      <c r="AZ1103" s="29"/>
      <c r="BA1103" s="29"/>
      <c r="BB1103" s="29"/>
    </row>
    <row r="1104" spans="3:54" customFormat="1">
      <c r="C1104" s="1"/>
      <c r="D1104" s="1"/>
      <c r="U1104" s="1"/>
      <c r="V1104" s="1"/>
      <c r="X1104" s="1"/>
      <c r="AM1104" s="29"/>
      <c r="AN1104" s="29"/>
      <c r="AO1104" s="29"/>
      <c r="AP1104" s="29"/>
      <c r="AQ1104" s="29"/>
      <c r="AR1104" s="29"/>
      <c r="AS1104" s="29"/>
      <c r="AT1104" s="29"/>
      <c r="AU1104" s="29"/>
      <c r="AV1104" s="29"/>
      <c r="AW1104" s="29"/>
      <c r="AX1104" s="29"/>
      <c r="AY1104" s="29"/>
      <c r="AZ1104" s="29"/>
      <c r="BA1104" s="29"/>
      <c r="BB1104" s="29"/>
    </row>
    <row r="1105" spans="3:54" customFormat="1">
      <c r="C1105" s="1"/>
      <c r="D1105" s="1"/>
      <c r="U1105" s="1"/>
      <c r="V1105" s="1"/>
      <c r="X1105" s="1"/>
      <c r="AM1105" s="29"/>
      <c r="AN1105" s="29"/>
      <c r="AO1105" s="29"/>
      <c r="AP1105" s="29"/>
      <c r="AQ1105" s="29"/>
      <c r="AR1105" s="29"/>
      <c r="AS1105" s="29"/>
      <c r="AT1105" s="29"/>
      <c r="AU1105" s="29"/>
      <c r="AV1105" s="29"/>
      <c r="AW1105" s="29"/>
      <c r="AX1105" s="29"/>
      <c r="AY1105" s="29"/>
      <c r="AZ1105" s="29"/>
      <c r="BA1105" s="29"/>
      <c r="BB1105" s="29"/>
    </row>
    <row r="1106" spans="3:54" customFormat="1">
      <c r="C1106" s="1"/>
      <c r="D1106" s="1"/>
      <c r="U1106" s="1"/>
      <c r="V1106" s="1"/>
      <c r="X1106" s="1"/>
      <c r="AM1106" s="29"/>
      <c r="AN1106" s="29"/>
      <c r="AO1106" s="29"/>
      <c r="AP1106" s="29"/>
      <c r="AQ1106" s="29"/>
      <c r="AR1106" s="29"/>
      <c r="AS1106" s="29"/>
      <c r="AT1106" s="29"/>
      <c r="AU1106" s="29"/>
      <c r="AV1106" s="29"/>
      <c r="AW1106" s="29"/>
      <c r="AX1106" s="29"/>
      <c r="AY1106" s="29"/>
      <c r="AZ1106" s="29"/>
      <c r="BA1106" s="29"/>
      <c r="BB1106" s="29"/>
    </row>
    <row r="1107" spans="3:54" customFormat="1">
      <c r="C1107" s="1"/>
      <c r="D1107" s="1"/>
      <c r="U1107" s="1"/>
      <c r="V1107" s="1"/>
      <c r="X1107" s="1"/>
      <c r="AM1107" s="29"/>
      <c r="AN1107" s="29"/>
      <c r="AO1107" s="29"/>
      <c r="AP1107" s="29"/>
      <c r="AQ1107" s="29"/>
      <c r="AR1107" s="29"/>
      <c r="AS1107" s="29"/>
      <c r="AT1107" s="29"/>
      <c r="AU1107" s="29"/>
      <c r="AV1107" s="29"/>
      <c r="AW1107" s="29"/>
      <c r="AX1107" s="29"/>
      <c r="AY1107" s="29"/>
      <c r="AZ1107" s="29"/>
      <c r="BA1107" s="29"/>
      <c r="BB1107" s="29"/>
    </row>
    <row r="1108" spans="3:54" customFormat="1">
      <c r="C1108" s="1"/>
      <c r="D1108" s="1"/>
      <c r="U1108" s="1"/>
      <c r="V1108" s="1"/>
      <c r="X1108" s="1"/>
      <c r="AM1108" s="29"/>
      <c r="AN1108" s="29"/>
      <c r="AO1108" s="29"/>
      <c r="AP1108" s="29"/>
      <c r="AQ1108" s="29"/>
      <c r="AR1108" s="29"/>
      <c r="AS1108" s="29"/>
      <c r="AT1108" s="29"/>
      <c r="AU1108" s="29"/>
      <c r="AV1108" s="29"/>
      <c r="AW1108" s="29"/>
      <c r="AX1108" s="29"/>
      <c r="AY1108" s="29"/>
      <c r="AZ1108" s="29"/>
      <c r="BA1108" s="29"/>
      <c r="BB1108" s="29"/>
    </row>
    <row r="1109" spans="3:54" customFormat="1">
      <c r="C1109" s="1"/>
      <c r="D1109" s="1"/>
      <c r="U1109" s="1"/>
      <c r="V1109" s="1"/>
      <c r="X1109" s="1"/>
      <c r="AM1109" s="29"/>
      <c r="AN1109" s="29"/>
      <c r="AO1109" s="29"/>
      <c r="AP1109" s="29"/>
      <c r="AQ1109" s="29"/>
      <c r="AR1109" s="29"/>
      <c r="AS1109" s="29"/>
      <c r="AT1109" s="29"/>
      <c r="AU1109" s="29"/>
      <c r="AV1109" s="29"/>
      <c r="AW1109" s="29"/>
      <c r="AX1109" s="29"/>
      <c r="AY1109" s="29"/>
      <c r="AZ1109" s="29"/>
      <c r="BA1109" s="29"/>
      <c r="BB1109" s="29"/>
    </row>
    <row r="1110" spans="3:54" customFormat="1">
      <c r="C1110" s="1"/>
      <c r="D1110" s="1"/>
      <c r="U1110" s="1"/>
      <c r="V1110" s="1"/>
      <c r="X1110" s="1"/>
      <c r="AM1110" s="29"/>
      <c r="AN1110" s="29"/>
      <c r="AO1110" s="29"/>
      <c r="AP1110" s="29"/>
      <c r="AQ1110" s="29"/>
      <c r="AR1110" s="29"/>
      <c r="AS1110" s="29"/>
      <c r="AT1110" s="29"/>
      <c r="AU1110" s="29"/>
      <c r="AV1110" s="29"/>
      <c r="AW1110" s="29"/>
      <c r="AX1110" s="29"/>
      <c r="AY1110" s="29"/>
      <c r="AZ1110" s="29"/>
      <c r="BA1110" s="29"/>
      <c r="BB1110" s="29"/>
    </row>
    <row r="1111" spans="3:54" customFormat="1">
      <c r="C1111" s="1"/>
      <c r="D1111" s="1"/>
      <c r="U1111" s="1"/>
      <c r="V1111" s="1"/>
      <c r="X1111" s="1"/>
      <c r="AM1111" s="29"/>
      <c r="AN1111" s="29"/>
      <c r="AO1111" s="29"/>
      <c r="AP1111" s="29"/>
      <c r="AQ1111" s="29"/>
      <c r="AR1111" s="29"/>
      <c r="AS1111" s="29"/>
      <c r="AT1111" s="29"/>
      <c r="AU1111" s="29"/>
      <c r="AV1111" s="29"/>
      <c r="AW1111" s="29"/>
      <c r="AX1111" s="29"/>
      <c r="AY1111" s="29"/>
      <c r="AZ1111" s="29"/>
      <c r="BA1111" s="29"/>
      <c r="BB1111" s="29"/>
    </row>
    <row r="1112" spans="3:54" customFormat="1">
      <c r="C1112" s="1"/>
      <c r="D1112" s="1"/>
      <c r="U1112" s="1"/>
      <c r="V1112" s="1"/>
      <c r="X1112" s="1"/>
      <c r="AM1112" s="29"/>
      <c r="AN1112" s="29"/>
      <c r="AO1112" s="29"/>
      <c r="AP1112" s="29"/>
      <c r="AQ1112" s="29"/>
      <c r="AR1112" s="29"/>
      <c r="AS1112" s="29"/>
      <c r="AT1112" s="29"/>
      <c r="AU1112" s="29"/>
      <c r="AV1112" s="29"/>
      <c r="AW1112" s="29"/>
      <c r="AX1112" s="29"/>
      <c r="AY1112" s="29"/>
      <c r="AZ1112" s="29"/>
      <c r="BA1112" s="29"/>
      <c r="BB1112" s="29"/>
    </row>
    <row r="1113" spans="3:54" customFormat="1">
      <c r="C1113" s="1"/>
      <c r="D1113" s="1"/>
      <c r="U1113" s="1"/>
      <c r="V1113" s="1"/>
      <c r="X1113" s="1"/>
      <c r="AM1113" s="29"/>
      <c r="AN1113" s="29"/>
      <c r="AO1113" s="29"/>
      <c r="AP1113" s="29"/>
      <c r="AQ1113" s="29"/>
      <c r="AR1113" s="29"/>
      <c r="AS1113" s="29"/>
      <c r="AT1113" s="29"/>
      <c r="AU1113" s="29"/>
      <c r="AV1113" s="29"/>
      <c r="AW1113" s="29"/>
      <c r="AX1113" s="29"/>
      <c r="AY1113" s="29"/>
      <c r="AZ1113" s="29"/>
      <c r="BA1113" s="29"/>
      <c r="BB1113" s="29"/>
    </row>
    <row r="1114" spans="3:54" customFormat="1">
      <c r="C1114" s="1"/>
      <c r="D1114" s="1"/>
      <c r="U1114" s="1"/>
      <c r="V1114" s="1"/>
      <c r="X1114" s="1"/>
      <c r="AM1114" s="29"/>
      <c r="AN1114" s="29"/>
      <c r="AO1114" s="29"/>
      <c r="AP1114" s="29"/>
      <c r="AQ1114" s="29"/>
      <c r="AR1114" s="29"/>
      <c r="AS1114" s="29"/>
      <c r="AT1114" s="29"/>
      <c r="AU1114" s="29"/>
      <c r="AV1114" s="29"/>
      <c r="AW1114" s="29"/>
      <c r="AX1114" s="29"/>
      <c r="AY1114" s="29"/>
      <c r="AZ1114" s="29"/>
      <c r="BA1114" s="29"/>
      <c r="BB1114" s="29"/>
    </row>
    <row r="1115" spans="3:54" customFormat="1">
      <c r="C1115" s="1"/>
      <c r="D1115" s="1"/>
      <c r="U1115" s="1"/>
      <c r="V1115" s="1"/>
      <c r="X1115" s="1"/>
      <c r="AM1115" s="29"/>
      <c r="AN1115" s="29"/>
      <c r="AO1115" s="29"/>
      <c r="AP1115" s="29"/>
      <c r="AQ1115" s="29"/>
      <c r="AR1115" s="29"/>
      <c r="AS1115" s="29"/>
      <c r="AT1115" s="29"/>
      <c r="AU1115" s="29"/>
      <c r="AV1115" s="29"/>
      <c r="AW1115" s="29"/>
      <c r="AX1115" s="29"/>
      <c r="AY1115" s="29"/>
      <c r="AZ1115" s="29"/>
      <c r="BA1115" s="29"/>
      <c r="BB1115" s="29"/>
    </row>
    <row r="1116" spans="3:54" customFormat="1">
      <c r="C1116" s="1"/>
      <c r="D1116" s="1"/>
      <c r="U1116" s="1"/>
      <c r="V1116" s="1"/>
      <c r="X1116" s="1"/>
      <c r="AM1116" s="29"/>
      <c r="AN1116" s="29"/>
      <c r="AO1116" s="29"/>
      <c r="AP1116" s="29"/>
      <c r="AQ1116" s="29"/>
      <c r="AR1116" s="29"/>
      <c r="AS1116" s="29"/>
      <c r="AT1116" s="29"/>
      <c r="AU1116" s="29"/>
      <c r="AV1116" s="29"/>
      <c r="AW1116" s="29"/>
      <c r="AX1116" s="29"/>
      <c r="AY1116" s="29"/>
      <c r="AZ1116" s="29"/>
      <c r="BA1116" s="29"/>
      <c r="BB1116" s="29"/>
    </row>
    <row r="1117" spans="3:54" customFormat="1">
      <c r="C1117" s="1"/>
      <c r="D1117" s="1"/>
      <c r="U1117" s="1"/>
      <c r="V1117" s="1"/>
      <c r="X1117" s="1"/>
      <c r="AM1117" s="29"/>
      <c r="AN1117" s="29"/>
      <c r="AO1117" s="29"/>
      <c r="AP1117" s="29"/>
      <c r="AQ1117" s="29"/>
      <c r="AR1117" s="29"/>
      <c r="AS1117" s="29"/>
      <c r="AT1117" s="29"/>
      <c r="AU1117" s="29"/>
      <c r="AV1117" s="29"/>
      <c r="AW1117" s="29"/>
      <c r="AX1117" s="29"/>
      <c r="AY1117" s="29"/>
      <c r="AZ1117" s="29"/>
      <c r="BA1117" s="29"/>
      <c r="BB1117" s="29"/>
    </row>
    <row r="1118" spans="3:54" customFormat="1">
      <c r="C1118" s="1"/>
      <c r="D1118" s="1"/>
      <c r="U1118" s="1"/>
      <c r="V1118" s="1"/>
      <c r="X1118" s="1"/>
      <c r="AM1118" s="29"/>
      <c r="AN1118" s="29"/>
      <c r="AO1118" s="29"/>
      <c r="AP1118" s="29"/>
      <c r="AQ1118" s="29"/>
      <c r="AR1118" s="29"/>
      <c r="AS1118" s="29"/>
      <c r="AT1118" s="29"/>
      <c r="AU1118" s="29"/>
      <c r="AV1118" s="29"/>
      <c r="AW1118" s="29"/>
      <c r="AX1118" s="29"/>
      <c r="AY1118" s="29"/>
      <c r="AZ1118" s="29"/>
      <c r="BA1118" s="29"/>
      <c r="BB1118" s="29"/>
    </row>
    <row r="1119" spans="3:54" customFormat="1">
      <c r="C1119" s="1"/>
      <c r="D1119" s="1"/>
      <c r="U1119" s="1"/>
      <c r="V1119" s="1"/>
      <c r="X1119" s="1"/>
      <c r="AM1119" s="29"/>
      <c r="AN1119" s="29"/>
      <c r="AO1119" s="29"/>
      <c r="AP1119" s="29"/>
      <c r="AQ1119" s="29"/>
      <c r="AR1119" s="29"/>
      <c r="AS1119" s="29"/>
      <c r="AT1119" s="29"/>
      <c r="AU1119" s="109"/>
      <c r="AV1119" s="109"/>
      <c r="AW1119" s="29"/>
      <c r="AX1119" s="109"/>
      <c r="AY1119" s="29"/>
      <c r="AZ1119" s="29"/>
      <c r="BA1119" s="29"/>
      <c r="BB1119" s="29"/>
    </row>
    <row r="1120" spans="3:54" customFormat="1">
      <c r="C1120" s="1"/>
      <c r="D1120" s="1"/>
      <c r="U1120" s="1"/>
      <c r="V1120" s="1"/>
      <c r="X1120" s="1"/>
      <c r="AM1120" s="29"/>
      <c r="AN1120" s="29"/>
      <c r="AO1120" s="29"/>
      <c r="AP1120" s="29"/>
      <c r="AQ1120" s="29"/>
      <c r="AR1120" s="29"/>
      <c r="AS1120" s="29"/>
      <c r="AT1120" s="29"/>
      <c r="AU1120" s="109"/>
      <c r="AV1120" s="109"/>
      <c r="AW1120" s="29"/>
      <c r="AX1120" s="109"/>
      <c r="AY1120" s="29"/>
      <c r="AZ1120" s="29"/>
      <c r="BA1120" s="29"/>
      <c r="BB1120" s="29"/>
    </row>
    <row r="1121" spans="3:54" customFormat="1">
      <c r="C1121" s="1"/>
      <c r="D1121" s="1"/>
      <c r="U1121" s="1"/>
      <c r="V1121" s="1"/>
      <c r="X1121" s="1"/>
      <c r="AM1121" s="29"/>
      <c r="AN1121" s="29"/>
      <c r="AO1121" s="29"/>
      <c r="AP1121" s="29"/>
      <c r="AQ1121" s="29"/>
      <c r="AR1121" s="29"/>
      <c r="AS1121" s="29"/>
      <c r="AT1121" s="29"/>
      <c r="AU1121" s="20"/>
      <c r="AV1121" s="20"/>
      <c r="AW1121" s="29"/>
      <c r="AX1121" s="20"/>
      <c r="AY1121" s="29"/>
      <c r="AZ1121" s="29"/>
      <c r="BA1121" s="29"/>
      <c r="BB1121" s="29"/>
    </row>
    <row r="1122" spans="3:54" customFormat="1">
      <c r="C1122" s="1"/>
      <c r="D1122" s="1"/>
      <c r="U1122" s="1"/>
      <c r="V1122" s="1"/>
      <c r="X1122" s="1"/>
      <c r="AM1122" s="29"/>
      <c r="AN1122" s="29"/>
      <c r="AO1122" s="29"/>
      <c r="AP1122" s="29"/>
      <c r="AQ1122" s="29"/>
      <c r="AR1122" s="29"/>
      <c r="AS1122" s="29"/>
      <c r="AT1122" s="29"/>
      <c r="AU1122" s="20"/>
      <c r="AV1122" s="20"/>
      <c r="AW1122" s="29"/>
      <c r="AX1122" s="20"/>
      <c r="AY1122" s="29"/>
      <c r="AZ1122" s="29"/>
      <c r="BA1122" s="29"/>
      <c r="BB1122" s="29"/>
    </row>
    <row r="1123" spans="3:54" customFormat="1">
      <c r="C1123" s="1"/>
      <c r="D1123" s="1"/>
      <c r="U1123" s="1"/>
      <c r="V1123" s="1"/>
      <c r="X1123" s="1"/>
      <c r="AM1123" s="29"/>
      <c r="AN1123" s="29"/>
      <c r="AO1123" s="29"/>
      <c r="AP1123" s="29"/>
      <c r="AQ1123" s="29"/>
      <c r="AR1123" s="29"/>
      <c r="AS1123" s="29"/>
      <c r="AT1123" s="29"/>
      <c r="AU1123" s="20"/>
      <c r="AV1123" s="20"/>
      <c r="AW1123" s="29"/>
      <c r="AX1123" s="20"/>
      <c r="AY1123" s="29"/>
      <c r="AZ1123" s="29"/>
      <c r="BA1123" s="29"/>
      <c r="BB1123" s="29"/>
    </row>
    <row r="1124" spans="3:54" customFormat="1">
      <c r="C1124" s="1"/>
      <c r="D1124" s="1"/>
      <c r="U1124" s="1"/>
      <c r="V1124" s="1"/>
      <c r="X1124" s="1"/>
      <c r="AM1124" s="29"/>
      <c r="AN1124" s="29"/>
      <c r="AO1124" s="29"/>
      <c r="AP1124" s="29"/>
      <c r="AQ1124" s="29"/>
      <c r="AR1124" s="29"/>
      <c r="AS1124" s="29"/>
      <c r="AT1124" s="29"/>
      <c r="AU1124" s="20"/>
      <c r="AV1124" s="20"/>
      <c r="AW1124" s="29"/>
      <c r="AX1124" s="20"/>
      <c r="AY1124" s="29"/>
      <c r="AZ1124" s="29"/>
      <c r="BA1124" s="29"/>
      <c r="BB1124" s="29"/>
    </row>
    <row r="1125" spans="3:54" customFormat="1">
      <c r="C1125" s="1"/>
      <c r="D1125" s="1"/>
      <c r="U1125" s="1"/>
      <c r="V1125" s="1"/>
      <c r="X1125" s="1"/>
      <c r="AM1125" s="29"/>
      <c r="AN1125" s="29"/>
      <c r="AO1125" s="29"/>
      <c r="AP1125" s="29"/>
      <c r="AQ1125" s="29"/>
      <c r="AR1125" s="29"/>
      <c r="AS1125" s="29"/>
      <c r="AT1125" s="29"/>
      <c r="AU1125" s="20"/>
      <c r="AV1125" s="20"/>
      <c r="AW1125" s="29"/>
      <c r="AX1125" s="20"/>
      <c r="AY1125" s="29"/>
      <c r="AZ1125" s="29"/>
      <c r="BA1125" s="29"/>
      <c r="BB1125" s="29"/>
    </row>
    <row r="1126" spans="3:54" customFormat="1">
      <c r="C1126" s="1"/>
      <c r="D1126" s="1"/>
      <c r="U1126" s="1"/>
      <c r="V1126" s="1"/>
      <c r="X1126" s="1"/>
      <c r="AM1126" s="29"/>
      <c r="AN1126" s="29"/>
      <c r="AO1126" s="29"/>
      <c r="AP1126" s="29"/>
      <c r="AQ1126" s="29"/>
      <c r="AR1126" s="29"/>
      <c r="AS1126" s="29"/>
      <c r="AT1126" s="29"/>
      <c r="AU1126" s="20"/>
      <c r="AV1126" s="20"/>
      <c r="AW1126" s="29"/>
      <c r="AX1126" s="20"/>
      <c r="AY1126" s="29"/>
      <c r="AZ1126" s="29"/>
      <c r="BA1126" s="29"/>
      <c r="BB1126" s="29"/>
    </row>
    <row r="1127" spans="3:54" customFormat="1">
      <c r="C1127" s="1"/>
      <c r="D1127" s="1"/>
      <c r="U1127" s="1"/>
      <c r="V1127" s="1"/>
      <c r="X1127" s="1"/>
      <c r="AM1127" s="29"/>
      <c r="AN1127" s="29"/>
      <c r="AO1127" s="29"/>
      <c r="AP1127" s="29"/>
      <c r="AQ1127" s="29"/>
      <c r="AR1127" s="29"/>
      <c r="AS1127" s="29"/>
      <c r="AT1127" s="29"/>
      <c r="AU1127" s="20"/>
      <c r="AV1127" s="20"/>
      <c r="AW1127" s="29"/>
      <c r="AX1127" s="20"/>
      <c r="AY1127" s="29"/>
      <c r="AZ1127" s="29"/>
      <c r="BA1127" s="29"/>
      <c r="BB1127" s="29"/>
    </row>
    <row r="1128" spans="3:54" customFormat="1">
      <c r="C1128" s="1"/>
      <c r="D1128" s="1"/>
      <c r="U1128" s="1"/>
      <c r="V1128" s="1"/>
      <c r="X1128" s="1"/>
      <c r="AM1128" s="29"/>
      <c r="AN1128" s="29"/>
      <c r="AO1128" s="29"/>
      <c r="AP1128" s="29"/>
      <c r="AQ1128" s="29"/>
      <c r="AR1128" s="29"/>
      <c r="AS1128" s="29"/>
      <c r="AT1128" s="29"/>
      <c r="AU1128" s="20"/>
      <c r="AV1128" s="20"/>
      <c r="AW1128" s="29"/>
      <c r="AX1128" s="20"/>
      <c r="AY1128" s="29"/>
      <c r="AZ1128" s="29"/>
      <c r="BA1128" s="29"/>
      <c r="BB1128" s="29"/>
    </row>
    <row r="1129" spans="3:54" customFormat="1">
      <c r="C1129" s="1"/>
      <c r="D1129" s="1"/>
      <c r="U1129" s="1"/>
      <c r="V1129" s="1"/>
      <c r="X1129" s="1"/>
      <c r="AM1129" s="29"/>
      <c r="AN1129" s="29"/>
      <c r="AO1129" s="29"/>
      <c r="AP1129" s="29"/>
      <c r="AQ1129" s="29"/>
      <c r="AR1129" s="29"/>
      <c r="AS1129" s="29"/>
      <c r="AT1129" s="29"/>
      <c r="AU1129" s="20"/>
      <c r="AV1129" s="20"/>
      <c r="AW1129" s="29"/>
      <c r="AX1129" s="20"/>
      <c r="AY1129" s="29"/>
      <c r="AZ1129" s="29"/>
      <c r="BA1129" s="29"/>
      <c r="BB1129" s="29"/>
    </row>
    <row r="1130" spans="3:54" customFormat="1">
      <c r="C1130" s="1"/>
      <c r="D1130" s="1"/>
      <c r="U1130" s="1"/>
      <c r="V1130" s="1"/>
      <c r="X1130" s="1"/>
      <c r="AM1130" s="29"/>
      <c r="AN1130" s="29"/>
      <c r="AO1130" s="29"/>
      <c r="AP1130" s="29"/>
      <c r="AQ1130" s="29"/>
      <c r="AR1130" s="29"/>
      <c r="AS1130" s="29"/>
      <c r="AT1130" s="29"/>
      <c r="AU1130" s="20"/>
      <c r="AV1130" s="20"/>
      <c r="AW1130" s="29"/>
      <c r="AX1130" s="20"/>
      <c r="AY1130" s="29"/>
      <c r="AZ1130" s="29"/>
      <c r="BA1130" s="29"/>
      <c r="BB1130" s="29"/>
    </row>
    <row r="1131" spans="3:54" customFormat="1">
      <c r="C1131" s="1"/>
      <c r="D1131" s="1"/>
      <c r="U1131" s="1"/>
      <c r="V1131" s="1"/>
      <c r="X1131" s="1"/>
      <c r="AM1131" s="29"/>
      <c r="AN1131" s="29"/>
      <c r="AO1131" s="29"/>
      <c r="AP1131" s="29"/>
      <c r="AQ1131" s="29"/>
      <c r="AR1131" s="29"/>
      <c r="AS1131" s="29"/>
      <c r="AT1131" s="29"/>
      <c r="AU1131" s="20"/>
      <c r="AV1131" s="20"/>
      <c r="AW1131" s="29"/>
      <c r="AX1131" s="20"/>
      <c r="AY1131" s="29"/>
      <c r="AZ1131" s="29"/>
      <c r="BA1131" s="29"/>
      <c r="BB1131" s="29"/>
    </row>
    <row r="1132" spans="3:54" customFormat="1">
      <c r="C1132" s="1"/>
      <c r="D1132" s="1"/>
      <c r="U1132" s="1"/>
      <c r="V1132" s="1"/>
      <c r="X1132" s="1"/>
      <c r="AM1132" s="29"/>
      <c r="AN1132" s="29"/>
      <c r="AO1132" s="29"/>
      <c r="AP1132" s="29"/>
      <c r="AQ1132" s="29"/>
      <c r="AR1132" s="29"/>
      <c r="AS1132" s="29"/>
      <c r="AT1132" s="29"/>
      <c r="AU1132" s="20"/>
      <c r="AV1132" s="20"/>
      <c r="AW1132" s="29"/>
      <c r="AX1132" s="20"/>
      <c r="AY1132" s="29"/>
      <c r="AZ1132" s="29"/>
      <c r="BA1132" s="29"/>
      <c r="BB1132" s="29"/>
    </row>
    <row r="1133" spans="3:54" customFormat="1">
      <c r="C1133" s="1"/>
      <c r="D1133" s="1"/>
      <c r="U1133" s="1"/>
      <c r="V1133" s="1"/>
      <c r="X1133" s="1"/>
      <c r="AM1133" s="29"/>
      <c r="AN1133" s="29"/>
      <c r="AO1133" s="29"/>
      <c r="AP1133" s="29"/>
      <c r="AQ1133" s="29"/>
      <c r="AR1133" s="29"/>
      <c r="AS1133" s="29"/>
      <c r="AT1133" s="29"/>
      <c r="AU1133" s="20"/>
      <c r="AV1133" s="20"/>
      <c r="AW1133" s="29"/>
      <c r="AX1133" s="20"/>
      <c r="AY1133" s="29"/>
      <c r="AZ1133" s="29"/>
      <c r="BA1133" s="29"/>
      <c r="BB1133" s="29"/>
    </row>
    <row r="1134" spans="3:54" customFormat="1">
      <c r="C1134" s="1"/>
      <c r="D1134" s="1"/>
      <c r="U1134" s="1"/>
      <c r="V1134" s="1"/>
      <c r="X1134" s="1"/>
      <c r="AM1134" s="29"/>
      <c r="AN1134" s="29"/>
      <c r="AO1134" s="29"/>
      <c r="AP1134" s="29"/>
      <c r="AQ1134" s="29"/>
      <c r="AR1134" s="29"/>
      <c r="AS1134" s="29"/>
      <c r="AT1134" s="29"/>
      <c r="AU1134" s="20"/>
      <c r="AV1134" s="20"/>
      <c r="AW1134" s="29"/>
      <c r="AX1134" s="20"/>
      <c r="AY1134" s="29"/>
      <c r="AZ1134" s="29"/>
      <c r="BA1134" s="29"/>
      <c r="BB1134" s="29"/>
    </row>
    <row r="1135" spans="3:54" customFormat="1">
      <c r="C1135" s="1"/>
      <c r="D1135" s="1"/>
      <c r="U1135" s="1"/>
      <c r="V1135" s="1"/>
      <c r="X1135" s="1"/>
      <c r="AM1135" s="29"/>
      <c r="AN1135" s="29"/>
      <c r="AO1135" s="29"/>
      <c r="AP1135" s="29"/>
      <c r="AQ1135" s="29"/>
      <c r="AR1135" s="29"/>
      <c r="AS1135" s="29"/>
      <c r="AT1135" s="29"/>
      <c r="AU1135" s="20"/>
      <c r="AV1135" s="20"/>
      <c r="AW1135" s="29"/>
      <c r="AX1135" s="20"/>
      <c r="AY1135" s="29"/>
      <c r="AZ1135" s="29"/>
      <c r="BA1135" s="29"/>
      <c r="BB1135" s="29"/>
    </row>
    <row r="1136" spans="3:54" customFormat="1">
      <c r="C1136" s="1"/>
      <c r="D1136" s="1"/>
      <c r="U1136" s="1"/>
      <c r="V1136" s="1"/>
      <c r="X1136" s="1"/>
      <c r="AM1136" s="29"/>
      <c r="AN1136" s="29"/>
      <c r="AO1136" s="29"/>
      <c r="AP1136" s="29"/>
      <c r="AQ1136" s="29"/>
      <c r="AR1136" s="29"/>
      <c r="AS1136" s="29"/>
      <c r="AT1136" s="29"/>
      <c r="AU1136" s="20"/>
      <c r="AV1136" s="20"/>
      <c r="AW1136" s="29"/>
      <c r="AX1136" s="20"/>
      <c r="AY1136" s="29"/>
      <c r="AZ1136" s="29"/>
      <c r="BA1136" s="29"/>
      <c r="BB1136" s="29"/>
    </row>
    <row r="1137" spans="3:54" customFormat="1">
      <c r="C1137" s="1"/>
      <c r="D1137" s="1"/>
      <c r="U1137" s="1"/>
      <c r="V1137" s="1"/>
      <c r="X1137" s="1"/>
      <c r="AM1137" s="29"/>
      <c r="AN1137" s="29"/>
      <c r="AO1137" s="29"/>
      <c r="AP1137" s="29"/>
      <c r="AQ1137" s="29"/>
      <c r="AR1137" s="29"/>
      <c r="AS1137" s="29"/>
      <c r="AT1137" s="29"/>
      <c r="AU1137" s="20"/>
      <c r="AV1137" s="20"/>
      <c r="AW1137" s="29"/>
      <c r="AX1137" s="20"/>
      <c r="AY1137" s="29"/>
      <c r="AZ1137" s="29"/>
      <c r="BA1137" s="29"/>
      <c r="BB1137" s="29"/>
    </row>
    <row r="1138" spans="3:54" customFormat="1">
      <c r="C1138" s="1"/>
      <c r="D1138" s="1"/>
      <c r="U1138" s="1"/>
      <c r="V1138" s="1"/>
      <c r="X1138" s="1"/>
      <c r="AM1138" s="29"/>
      <c r="AN1138" s="29"/>
      <c r="AO1138" s="29"/>
      <c r="AP1138" s="29"/>
      <c r="AQ1138" s="29"/>
      <c r="AR1138" s="29"/>
      <c r="AS1138" s="29"/>
      <c r="AT1138" s="29"/>
      <c r="AU1138" s="20"/>
      <c r="AV1138" s="20"/>
      <c r="AW1138" s="29"/>
      <c r="AX1138" s="20"/>
      <c r="AY1138" s="29"/>
      <c r="AZ1138" s="29"/>
      <c r="BA1138" s="29"/>
      <c r="BB1138" s="29"/>
    </row>
    <row r="1139" spans="3:54" customFormat="1">
      <c r="C1139" s="1"/>
      <c r="D1139" s="1"/>
      <c r="U1139" s="1"/>
      <c r="V1139" s="1"/>
      <c r="X1139" s="1"/>
      <c r="AM1139" s="29"/>
      <c r="AN1139" s="29"/>
      <c r="AO1139" s="29"/>
      <c r="AP1139" s="29"/>
      <c r="AQ1139" s="29"/>
      <c r="AR1139" s="29"/>
      <c r="AS1139" s="29"/>
      <c r="AT1139" s="29"/>
      <c r="AU1139" s="20"/>
      <c r="AV1139" s="20"/>
      <c r="AW1139" s="29"/>
      <c r="AX1139" s="20"/>
      <c r="AY1139" s="29"/>
      <c r="AZ1139" s="29"/>
      <c r="BA1139" s="29"/>
      <c r="BB1139" s="29"/>
    </row>
    <row r="1140" spans="3:54" customFormat="1">
      <c r="C1140" s="1"/>
      <c r="D1140" s="1"/>
      <c r="U1140" s="1"/>
      <c r="V1140" s="1"/>
      <c r="X1140" s="1"/>
      <c r="AM1140" s="29"/>
      <c r="AN1140" s="29"/>
      <c r="AO1140" s="29"/>
      <c r="AP1140" s="29"/>
      <c r="AQ1140" s="29"/>
      <c r="AR1140" s="29"/>
      <c r="AS1140" s="29"/>
      <c r="AT1140" s="29"/>
      <c r="AU1140" s="20"/>
      <c r="AV1140" s="20"/>
      <c r="AW1140" s="29"/>
      <c r="AX1140" s="20"/>
      <c r="AY1140" s="29"/>
      <c r="AZ1140" s="29"/>
      <c r="BA1140" s="29"/>
      <c r="BB1140" s="29"/>
    </row>
    <row r="1141" spans="3:54" customFormat="1">
      <c r="C1141" s="1"/>
      <c r="D1141" s="1"/>
      <c r="U1141" s="1"/>
      <c r="V1141" s="1"/>
      <c r="X1141" s="1"/>
      <c r="AM1141" s="29"/>
      <c r="AN1141" s="29"/>
      <c r="AO1141" s="29"/>
      <c r="AP1141" s="29"/>
      <c r="AQ1141" s="29"/>
      <c r="AR1141" s="29"/>
      <c r="AS1141" s="29"/>
      <c r="AT1141" s="29"/>
      <c r="AU1141" s="20"/>
      <c r="AV1141" s="20"/>
      <c r="AW1141" s="29"/>
      <c r="AX1141" s="20"/>
      <c r="AY1141" s="29"/>
      <c r="AZ1141" s="29"/>
      <c r="BA1141" s="29"/>
      <c r="BB1141" s="29"/>
    </row>
    <row r="1142" spans="3:54" customFormat="1">
      <c r="C1142" s="1"/>
      <c r="D1142" s="1"/>
      <c r="U1142" s="1"/>
      <c r="V1142" s="1"/>
      <c r="X1142" s="1"/>
      <c r="AM1142" s="29"/>
      <c r="AN1142" s="29"/>
      <c r="AO1142" s="29"/>
      <c r="AP1142" s="29"/>
      <c r="AQ1142" s="29"/>
      <c r="AR1142" s="29"/>
      <c r="AS1142" s="29"/>
      <c r="AT1142" s="29"/>
      <c r="AU1142" s="20"/>
      <c r="AV1142" s="20"/>
      <c r="AW1142" s="29"/>
      <c r="AX1142" s="20"/>
      <c r="AY1142" s="29"/>
      <c r="AZ1142" s="29"/>
      <c r="BA1142" s="29"/>
      <c r="BB1142" s="29"/>
    </row>
    <row r="1143" spans="3:54" customFormat="1">
      <c r="C1143" s="1"/>
      <c r="D1143" s="1"/>
      <c r="U1143" s="1"/>
      <c r="V1143" s="1"/>
      <c r="X1143" s="1"/>
      <c r="AM1143" s="29"/>
      <c r="AN1143" s="29"/>
      <c r="AO1143" s="29"/>
      <c r="AP1143" s="29"/>
      <c r="AQ1143" s="29"/>
      <c r="AR1143" s="29"/>
      <c r="AS1143" s="29"/>
      <c r="AT1143" s="29"/>
      <c r="AU1143" s="20"/>
      <c r="AV1143" s="20"/>
      <c r="AW1143" s="29"/>
      <c r="AX1143" s="20"/>
      <c r="AY1143" s="29"/>
      <c r="AZ1143" s="29"/>
      <c r="BA1143" s="29"/>
      <c r="BB1143" s="29"/>
    </row>
    <row r="1144" spans="3:54" customFormat="1">
      <c r="C1144" s="1"/>
      <c r="D1144" s="1"/>
      <c r="U1144" s="1"/>
      <c r="V1144" s="1"/>
      <c r="X1144" s="1"/>
      <c r="AM1144" s="29"/>
      <c r="AN1144" s="29"/>
      <c r="AO1144" s="29"/>
      <c r="AP1144" s="29"/>
      <c r="AQ1144" s="29"/>
      <c r="AR1144" s="29"/>
      <c r="AS1144" s="29"/>
      <c r="AT1144" s="29"/>
      <c r="AU1144" s="20"/>
      <c r="AV1144" s="20"/>
      <c r="AW1144" s="29"/>
      <c r="AX1144" s="20"/>
      <c r="AY1144" s="29"/>
      <c r="AZ1144" s="29"/>
      <c r="BA1144" s="29"/>
      <c r="BB1144" s="29"/>
    </row>
    <row r="1145" spans="3:54" customFormat="1">
      <c r="C1145" s="1"/>
      <c r="D1145" s="1"/>
      <c r="U1145" s="1"/>
      <c r="V1145" s="1"/>
      <c r="X1145" s="1"/>
      <c r="AM1145" s="29"/>
      <c r="AN1145" s="29"/>
      <c r="AO1145" s="29"/>
      <c r="AP1145" s="29"/>
      <c r="AQ1145" s="29"/>
      <c r="AR1145" s="29"/>
      <c r="AS1145" s="29"/>
      <c r="AT1145" s="29"/>
      <c r="AU1145" s="20"/>
      <c r="AV1145" s="20"/>
      <c r="AW1145" s="29"/>
      <c r="AX1145" s="20"/>
      <c r="AY1145" s="29"/>
      <c r="AZ1145" s="29"/>
      <c r="BA1145" s="29"/>
      <c r="BB1145" s="29"/>
    </row>
    <row r="1146" spans="3:54" customFormat="1">
      <c r="C1146" s="1"/>
      <c r="D1146" s="1"/>
      <c r="U1146" s="1"/>
      <c r="V1146" s="1"/>
      <c r="X1146" s="1"/>
      <c r="AM1146" s="29"/>
      <c r="AN1146" s="29"/>
      <c r="AO1146" s="29"/>
      <c r="AP1146" s="29"/>
      <c r="AQ1146" s="29"/>
      <c r="AR1146" s="29"/>
      <c r="AS1146" s="29"/>
      <c r="AT1146" s="29"/>
      <c r="AU1146" s="20"/>
      <c r="AV1146" s="20"/>
      <c r="AW1146" s="29"/>
      <c r="AX1146" s="20"/>
      <c r="AY1146" s="29"/>
      <c r="AZ1146" s="29"/>
      <c r="BA1146" s="29"/>
      <c r="BB1146" s="29"/>
    </row>
    <row r="1147" spans="3:54" customFormat="1">
      <c r="C1147" s="1"/>
      <c r="D1147" s="1"/>
      <c r="U1147" s="1"/>
      <c r="V1147" s="1"/>
      <c r="X1147" s="1"/>
      <c r="AM1147" s="29"/>
      <c r="AN1147" s="29"/>
      <c r="AO1147" s="29"/>
      <c r="AP1147" s="29"/>
      <c r="AQ1147" s="29"/>
      <c r="AR1147" s="29"/>
      <c r="AS1147" s="29"/>
      <c r="AT1147" s="29"/>
      <c r="AU1147" s="20"/>
      <c r="AV1147" s="20"/>
      <c r="AW1147" s="29"/>
      <c r="AX1147" s="20"/>
      <c r="AY1147" s="29"/>
      <c r="AZ1147" s="29"/>
      <c r="BA1147" s="29"/>
      <c r="BB1147" s="29"/>
    </row>
    <row r="1148" spans="3:54" customFormat="1">
      <c r="C1148" s="1"/>
      <c r="D1148" s="1"/>
      <c r="U1148" s="1"/>
      <c r="V1148" s="1"/>
      <c r="X1148" s="1"/>
      <c r="AM1148" s="29"/>
      <c r="AN1148" s="29"/>
      <c r="AO1148" s="29"/>
      <c r="AP1148" s="29"/>
      <c r="AQ1148" s="29"/>
      <c r="AR1148" s="29"/>
      <c r="AS1148" s="29"/>
      <c r="AT1148" s="29"/>
      <c r="AU1148" s="109"/>
      <c r="AV1148" s="109"/>
      <c r="AW1148" s="29"/>
      <c r="AX1148" s="109"/>
      <c r="AY1148" s="29"/>
      <c r="AZ1148" s="29"/>
      <c r="BA1148" s="29"/>
      <c r="BB1148" s="29"/>
    </row>
    <row r="1149" spans="3:54" customFormat="1">
      <c r="C1149" s="1"/>
      <c r="D1149" s="1"/>
      <c r="U1149" s="1"/>
      <c r="V1149" s="1"/>
      <c r="X1149" s="1"/>
      <c r="AM1149" s="29"/>
      <c r="AN1149" s="29"/>
      <c r="AO1149" s="29"/>
      <c r="AP1149" s="29"/>
      <c r="AQ1149" s="29"/>
      <c r="AR1149" s="29"/>
      <c r="AS1149" s="29"/>
      <c r="AT1149" s="29"/>
      <c r="AU1149" s="109"/>
      <c r="AV1149" s="109"/>
      <c r="AW1149" s="29"/>
      <c r="AX1149" s="109"/>
      <c r="AY1149" s="29"/>
      <c r="AZ1149" s="29"/>
      <c r="BA1149" s="29"/>
      <c r="BB1149" s="29"/>
    </row>
    <row r="1150" spans="3:54" customFormat="1">
      <c r="C1150" s="1"/>
      <c r="D1150" s="1"/>
      <c r="U1150" s="1"/>
      <c r="V1150" s="1"/>
      <c r="X1150" s="1"/>
      <c r="AM1150" s="29"/>
      <c r="AN1150" s="29"/>
      <c r="AO1150" s="29"/>
      <c r="AP1150" s="29"/>
      <c r="AQ1150" s="29"/>
      <c r="AR1150" s="29"/>
      <c r="AS1150" s="29"/>
      <c r="AT1150" s="29"/>
      <c r="AU1150" s="109"/>
      <c r="AV1150" s="109"/>
      <c r="AW1150" s="29"/>
      <c r="AX1150" s="109"/>
      <c r="AY1150" s="29"/>
      <c r="AZ1150" s="29"/>
      <c r="BA1150" s="29"/>
      <c r="BB1150" s="29"/>
    </row>
    <row r="1151" spans="3:54" customFormat="1">
      <c r="C1151" s="1"/>
      <c r="D1151" s="1"/>
      <c r="U1151" s="1"/>
      <c r="V1151" s="1"/>
      <c r="X1151" s="1"/>
      <c r="AM1151" s="29"/>
      <c r="AN1151" s="29"/>
      <c r="AO1151" s="29"/>
      <c r="AP1151" s="29"/>
      <c r="AQ1151" s="29"/>
      <c r="AR1151" s="29"/>
      <c r="AS1151" s="29"/>
      <c r="AT1151" s="29"/>
      <c r="AU1151" s="29"/>
      <c r="AV1151" s="29"/>
      <c r="AW1151" s="29"/>
      <c r="AX1151" s="29"/>
      <c r="AY1151" s="29"/>
      <c r="AZ1151" s="29"/>
      <c r="BA1151" s="29"/>
      <c r="BB1151" s="29"/>
    </row>
    <row r="1152" spans="3:54" customFormat="1">
      <c r="C1152" s="1"/>
      <c r="D1152" s="1"/>
      <c r="U1152" s="1"/>
      <c r="V1152" s="1"/>
      <c r="X1152" s="1"/>
      <c r="AM1152" s="29"/>
      <c r="AN1152" s="29"/>
      <c r="AO1152" s="29"/>
      <c r="AP1152" s="29"/>
      <c r="AQ1152" s="29"/>
      <c r="AR1152" s="29"/>
      <c r="AS1152" s="29"/>
      <c r="AT1152" s="29"/>
      <c r="AU1152" s="29"/>
      <c r="AV1152" s="29"/>
      <c r="AW1152" s="29"/>
      <c r="AX1152" s="29"/>
      <c r="AY1152" s="29"/>
      <c r="AZ1152" s="29"/>
      <c r="BA1152" s="29"/>
      <c r="BB1152" s="29"/>
    </row>
    <row r="1153" spans="3:54" customFormat="1">
      <c r="C1153" s="1"/>
      <c r="D1153" s="1"/>
      <c r="U1153" s="1"/>
      <c r="V1153" s="1"/>
      <c r="X1153" s="1"/>
      <c r="AM1153" s="29"/>
      <c r="AN1153" s="29"/>
      <c r="AO1153" s="29"/>
      <c r="AP1153" s="29"/>
      <c r="AQ1153" s="29"/>
      <c r="AR1153" s="29"/>
      <c r="AS1153" s="29"/>
      <c r="AT1153" s="29"/>
      <c r="AU1153" s="29"/>
      <c r="AV1153" s="29"/>
      <c r="AW1153" s="29"/>
      <c r="AX1153" s="29"/>
      <c r="AY1153" s="29"/>
      <c r="AZ1153" s="29"/>
      <c r="BA1153" s="29"/>
      <c r="BB1153" s="29"/>
    </row>
    <row r="1154" spans="3:54" customFormat="1">
      <c r="C1154" s="1"/>
      <c r="D1154" s="1"/>
      <c r="U1154" s="1"/>
      <c r="V1154" s="1"/>
      <c r="X1154" s="1"/>
      <c r="AM1154" s="29"/>
      <c r="AN1154" s="29"/>
      <c r="AO1154" s="29"/>
      <c r="AP1154" s="29"/>
      <c r="AQ1154" s="29"/>
      <c r="AR1154" s="29"/>
      <c r="AS1154" s="29"/>
      <c r="AT1154" s="29"/>
      <c r="AU1154" s="29"/>
      <c r="AV1154" s="29"/>
      <c r="AW1154" s="29"/>
      <c r="AX1154" s="29"/>
      <c r="AY1154" s="29"/>
      <c r="AZ1154" s="29"/>
      <c r="BA1154" s="29"/>
      <c r="BB1154" s="29"/>
    </row>
    <row r="1155" spans="3:54" customFormat="1">
      <c r="C1155" s="1"/>
      <c r="D1155" s="1"/>
      <c r="U1155" s="1"/>
      <c r="V1155" s="1"/>
      <c r="X1155" s="1"/>
      <c r="AM1155" s="29"/>
      <c r="AN1155" s="29"/>
      <c r="AO1155" s="29"/>
      <c r="AP1155" s="29"/>
      <c r="AQ1155" s="29"/>
      <c r="AR1155" s="29"/>
      <c r="AS1155" s="29"/>
      <c r="AT1155" s="29"/>
      <c r="AU1155" s="29"/>
      <c r="AV1155" s="29"/>
      <c r="AW1155" s="29"/>
      <c r="AX1155" s="29"/>
      <c r="AY1155" s="29"/>
      <c r="AZ1155" s="29"/>
      <c r="BA1155" s="29"/>
      <c r="BB1155" s="29"/>
    </row>
    <row r="1156" spans="3:54" customFormat="1">
      <c r="C1156" s="1"/>
      <c r="D1156" s="1"/>
      <c r="U1156" s="1"/>
      <c r="V1156" s="1"/>
      <c r="X1156" s="1"/>
      <c r="AM1156" s="29"/>
      <c r="AN1156" s="29"/>
      <c r="AO1156" s="29"/>
      <c r="AP1156" s="29"/>
      <c r="AQ1156" s="29"/>
      <c r="AR1156" s="29"/>
      <c r="AS1156" s="29"/>
      <c r="AT1156" s="29"/>
      <c r="AU1156" s="29"/>
      <c r="AV1156" s="29"/>
      <c r="AW1156" s="29"/>
      <c r="AX1156" s="29"/>
      <c r="AY1156" s="29"/>
      <c r="AZ1156" s="29"/>
      <c r="BA1156" s="29"/>
      <c r="BB1156" s="29"/>
    </row>
    <row r="1157" spans="3:54" customFormat="1">
      <c r="C1157" s="1"/>
      <c r="D1157" s="1"/>
      <c r="U1157" s="1"/>
      <c r="V1157" s="1"/>
      <c r="X1157" s="1"/>
      <c r="AM1157" s="29"/>
      <c r="AN1157" s="29"/>
      <c r="AO1157" s="29"/>
      <c r="AP1157" s="29"/>
      <c r="AQ1157" s="29"/>
      <c r="AR1157" s="29"/>
      <c r="AS1157" s="29"/>
      <c r="AT1157" s="29"/>
      <c r="AU1157" s="29"/>
      <c r="AV1157" s="29"/>
      <c r="AW1157" s="29"/>
      <c r="AX1157" s="29"/>
      <c r="AY1157" s="29"/>
      <c r="AZ1157" s="29"/>
      <c r="BA1157" s="29"/>
      <c r="BB1157" s="29"/>
    </row>
    <row r="1158" spans="3:54" customFormat="1">
      <c r="C1158" s="1"/>
      <c r="D1158" s="1"/>
      <c r="U1158" s="1"/>
      <c r="V1158" s="1"/>
      <c r="X1158" s="1"/>
      <c r="AM1158" s="29"/>
      <c r="AN1158" s="29"/>
      <c r="AO1158" s="29"/>
      <c r="AP1158" s="29"/>
      <c r="AQ1158" s="29"/>
      <c r="AR1158" s="29"/>
      <c r="AS1158" s="29"/>
      <c r="AT1158" s="29"/>
      <c r="AU1158" s="29"/>
      <c r="AV1158" s="29"/>
      <c r="AW1158" s="29"/>
      <c r="AX1158" s="29"/>
      <c r="AY1158" s="29"/>
      <c r="AZ1158" s="29"/>
      <c r="BA1158" s="29"/>
      <c r="BB1158" s="29"/>
    </row>
    <row r="1159" spans="3:54" customFormat="1">
      <c r="C1159" s="1"/>
      <c r="D1159" s="1"/>
      <c r="U1159" s="1"/>
      <c r="V1159" s="1"/>
      <c r="X1159" s="1"/>
      <c r="AM1159" s="29"/>
      <c r="AN1159" s="29"/>
      <c r="AO1159" s="29"/>
      <c r="AP1159" s="29"/>
      <c r="AQ1159" s="29"/>
      <c r="AR1159" s="29"/>
      <c r="AS1159" s="29"/>
      <c r="AT1159" s="29"/>
      <c r="AU1159" s="29"/>
      <c r="AV1159" s="29"/>
      <c r="AW1159" s="29"/>
      <c r="AX1159" s="29"/>
      <c r="AY1159" s="29"/>
      <c r="AZ1159" s="29"/>
      <c r="BA1159" s="29"/>
      <c r="BB1159" s="29"/>
    </row>
    <row r="1160" spans="3:54" customFormat="1">
      <c r="C1160" s="1"/>
      <c r="D1160" s="1"/>
      <c r="U1160" s="1"/>
      <c r="V1160" s="1"/>
      <c r="X1160" s="1"/>
      <c r="AM1160" s="29"/>
      <c r="AN1160" s="29"/>
      <c r="AO1160" s="29"/>
      <c r="AP1160" s="29"/>
      <c r="AQ1160" s="29"/>
      <c r="AR1160" s="29"/>
      <c r="AS1160" s="29"/>
      <c r="AT1160" s="29"/>
      <c r="AU1160" s="29"/>
      <c r="AV1160" s="29"/>
      <c r="AW1160" s="29"/>
      <c r="AX1160" s="29"/>
      <c r="AY1160" s="29"/>
      <c r="AZ1160" s="29"/>
      <c r="BA1160" s="29"/>
      <c r="BB1160" s="29"/>
    </row>
    <row r="1161" spans="3:54" customFormat="1">
      <c r="C1161" s="1"/>
      <c r="D1161" s="1"/>
      <c r="U1161" s="1"/>
      <c r="V1161" s="1"/>
      <c r="X1161" s="1"/>
      <c r="AM1161" s="29"/>
      <c r="AN1161" s="29"/>
      <c r="AO1161" s="29"/>
      <c r="AP1161" s="29"/>
      <c r="AQ1161" s="29"/>
      <c r="AR1161" s="29"/>
      <c r="AS1161" s="29"/>
      <c r="AT1161" s="29"/>
      <c r="AU1161" s="29"/>
      <c r="AV1161" s="29"/>
      <c r="AW1161" s="29"/>
      <c r="AX1161" s="29"/>
      <c r="AY1161" s="29"/>
      <c r="AZ1161" s="29"/>
      <c r="BA1161" s="29"/>
      <c r="BB1161" s="29"/>
    </row>
    <row r="1162" spans="3:54" customFormat="1">
      <c r="C1162" s="1"/>
      <c r="D1162" s="1"/>
      <c r="U1162" s="1"/>
      <c r="V1162" s="1"/>
      <c r="X1162" s="1"/>
      <c r="AM1162" s="29"/>
      <c r="AN1162" s="29"/>
      <c r="AO1162" s="29"/>
      <c r="AP1162" s="29"/>
      <c r="AQ1162" s="29"/>
      <c r="AR1162" s="29"/>
      <c r="AS1162" s="29"/>
      <c r="AT1162" s="29"/>
      <c r="AU1162" s="29"/>
      <c r="AV1162" s="29"/>
      <c r="AW1162" s="29"/>
      <c r="AX1162" s="29"/>
      <c r="AY1162" s="29"/>
      <c r="AZ1162" s="29"/>
      <c r="BA1162" s="29"/>
      <c r="BB1162" s="29"/>
    </row>
    <row r="1163" spans="3:54" customFormat="1">
      <c r="C1163" s="1"/>
      <c r="D1163" s="1"/>
      <c r="U1163" s="1"/>
      <c r="V1163" s="1"/>
      <c r="X1163" s="1"/>
      <c r="AM1163" s="29"/>
      <c r="AN1163" s="29"/>
      <c r="AO1163" s="29"/>
      <c r="AP1163" s="29"/>
      <c r="AQ1163" s="29"/>
      <c r="AR1163" s="29"/>
      <c r="AS1163" s="29"/>
      <c r="AT1163" s="29"/>
      <c r="AU1163" s="29"/>
      <c r="AV1163" s="29"/>
      <c r="AW1163" s="29"/>
      <c r="AX1163" s="29"/>
      <c r="AY1163" s="29"/>
      <c r="AZ1163" s="29"/>
      <c r="BA1163" s="29"/>
      <c r="BB1163" s="29"/>
    </row>
    <row r="1164" spans="3:54" customFormat="1">
      <c r="C1164" s="1"/>
      <c r="D1164" s="1"/>
      <c r="U1164" s="1"/>
      <c r="V1164" s="1"/>
      <c r="X1164" s="1"/>
      <c r="AM1164" s="29"/>
      <c r="AN1164" s="29"/>
      <c r="AO1164" s="29"/>
      <c r="AP1164" s="29"/>
      <c r="AQ1164" s="29"/>
      <c r="AR1164" s="29"/>
      <c r="AS1164" s="29"/>
      <c r="AT1164" s="29"/>
      <c r="AU1164" s="29"/>
      <c r="AV1164" s="29"/>
      <c r="AW1164" s="29"/>
      <c r="AX1164" s="29"/>
      <c r="AY1164" s="29"/>
      <c r="AZ1164" s="29"/>
      <c r="BA1164" s="29"/>
      <c r="BB1164" s="29"/>
    </row>
    <row r="1165" spans="3:54" customFormat="1">
      <c r="C1165" s="1"/>
      <c r="D1165" s="1"/>
      <c r="U1165" s="1"/>
      <c r="V1165" s="1"/>
      <c r="X1165" s="1"/>
      <c r="AM1165" s="29"/>
      <c r="AN1165" s="29"/>
      <c r="AO1165" s="29"/>
      <c r="AP1165" s="29"/>
      <c r="AQ1165" s="29"/>
      <c r="AR1165" s="29"/>
      <c r="AS1165" s="29"/>
      <c r="AT1165" s="29"/>
      <c r="AU1165" s="29"/>
      <c r="AV1165" s="29"/>
      <c r="AW1165" s="29"/>
      <c r="AX1165" s="29"/>
      <c r="AY1165" s="29"/>
      <c r="AZ1165" s="29"/>
      <c r="BA1165" s="29"/>
      <c r="BB1165" s="29"/>
    </row>
    <row r="1166" spans="3:54" customFormat="1">
      <c r="C1166" s="1"/>
      <c r="D1166" s="1"/>
      <c r="U1166" s="1"/>
      <c r="V1166" s="1"/>
      <c r="X1166" s="1"/>
      <c r="AM1166" s="29"/>
      <c r="AN1166" s="29"/>
      <c r="AO1166" s="29"/>
      <c r="AP1166" s="29"/>
      <c r="AQ1166" s="29"/>
      <c r="AR1166" s="29"/>
      <c r="AS1166" s="29"/>
      <c r="AT1166" s="29"/>
      <c r="AU1166" s="29"/>
      <c r="AV1166" s="29"/>
      <c r="AW1166" s="29"/>
      <c r="AX1166" s="29"/>
      <c r="AY1166" s="29"/>
      <c r="AZ1166" s="29"/>
      <c r="BA1166" s="29"/>
      <c r="BB1166" s="29"/>
    </row>
    <row r="1167" spans="3:54" customFormat="1">
      <c r="C1167" s="1"/>
      <c r="D1167" s="1"/>
      <c r="U1167" s="1"/>
      <c r="V1167" s="1"/>
      <c r="X1167" s="1"/>
      <c r="AM1167" s="29"/>
      <c r="AN1167" s="29"/>
      <c r="AO1167" s="29"/>
      <c r="AP1167" s="29"/>
      <c r="AQ1167" s="29"/>
      <c r="AR1167" s="29"/>
      <c r="AS1167" s="29"/>
      <c r="AT1167" s="29"/>
      <c r="AU1167" s="29"/>
      <c r="AV1167" s="29"/>
      <c r="AW1167" s="29"/>
      <c r="AX1167" s="29"/>
      <c r="AY1167" s="29"/>
      <c r="AZ1167" s="29"/>
      <c r="BA1167" s="29"/>
      <c r="BB1167" s="29"/>
    </row>
    <row r="1168" spans="3:54" customFormat="1">
      <c r="C1168" s="1"/>
      <c r="D1168" s="1"/>
      <c r="U1168" s="1"/>
      <c r="V1168" s="1"/>
      <c r="X1168" s="1"/>
      <c r="AM1168" s="29"/>
      <c r="AN1168" s="29"/>
      <c r="AO1168" s="29"/>
      <c r="AP1168" s="29"/>
      <c r="AQ1168" s="29"/>
      <c r="AR1168" s="29"/>
      <c r="AS1168" s="29"/>
      <c r="AT1168" s="29"/>
      <c r="AU1168" s="29"/>
      <c r="AV1168" s="29"/>
      <c r="AW1168" s="29"/>
      <c r="AX1168" s="29"/>
      <c r="AY1168" s="29"/>
      <c r="AZ1168" s="29"/>
      <c r="BA1168" s="29"/>
      <c r="BB1168" s="29"/>
    </row>
    <row r="1169" spans="3:54" customFormat="1">
      <c r="C1169" s="1"/>
      <c r="D1169" s="1"/>
      <c r="U1169" s="1"/>
      <c r="V1169" s="1"/>
      <c r="X1169" s="1"/>
      <c r="AM1169" s="29"/>
      <c r="AN1169" s="29"/>
      <c r="AO1169" s="29"/>
      <c r="AP1169" s="29"/>
      <c r="AQ1169" s="29"/>
      <c r="AR1169" s="29"/>
      <c r="AS1169" s="29"/>
      <c r="AT1169" s="29"/>
      <c r="AU1169" s="29"/>
      <c r="AV1169" s="29"/>
      <c r="AW1169" s="29"/>
      <c r="AX1169" s="29"/>
      <c r="AY1169" s="29"/>
      <c r="AZ1169" s="29"/>
      <c r="BA1169" s="29"/>
      <c r="BB1169" s="29"/>
    </row>
    <row r="1170" spans="3:54" customFormat="1">
      <c r="C1170" s="1"/>
      <c r="D1170" s="1"/>
      <c r="U1170" s="1"/>
      <c r="V1170" s="1"/>
      <c r="X1170" s="1"/>
      <c r="AM1170" s="29"/>
      <c r="AN1170" s="29"/>
      <c r="AO1170" s="29"/>
      <c r="AP1170" s="29"/>
      <c r="AQ1170" s="29"/>
      <c r="AR1170" s="29"/>
      <c r="AS1170" s="29"/>
      <c r="AT1170" s="29"/>
      <c r="AU1170" s="29"/>
      <c r="AV1170" s="29"/>
      <c r="AW1170" s="29"/>
      <c r="AX1170" s="29"/>
      <c r="AY1170" s="29"/>
      <c r="AZ1170" s="29"/>
      <c r="BA1170" s="29"/>
      <c r="BB1170" s="29"/>
    </row>
    <row r="1171" spans="3:54" customFormat="1">
      <c r="C1171" s="1"/>
      <c r="D1171" s="1"/>
      <c r="U1171" s="1"/>
      <c r="V1171" s="1"/>
      <c r="X1171" s="1"/>
      <c r="AM1171" s="29"/>
      <c r="AN1171" s="29"/>
      <c r="AO1171" s="29"/>
      <c r="AP1171" s="29"/>
      <c r="AQ1171" s="29"/>
      <c r="AR1171" s="29"/>
      <c r="AS1171" s="29"/>
      <c r="AT1171" s="29"/>
      <c r="AU1171" s="29"/>
      <c r="AV1171" s="29"/>
      <c r="AW1171" s="29"/>
      <c r="AX1171" s="29"/>
      <c r="AY1171" s="29"/>
      <c r="AZ1171" s="29"/>
      <c r="BA1171" s="29"/>
      <c r="BB1171" s="29"/>
    </row>
    <row r="1172" spans="3:54" customFormat="1">
      <c r="C1172" s="1"/>
      <c r="D1172" s="1"/>
      <c r="U1172" s="1"/>
      <c r="V1172" s="1"/>
      <c r="X1172" s="1"/>
      <c r="AM1172" s="29"/>
      <c r="AN1172" s="29"/>
      <c r="AO1172" s="29"/>
      <c r="AP1172" s="29"/>
      <c r="AQ1172" s="29"/>
      <c r="AR1172" s="29"/>
      <c r="AS1172" s="29"/>
      <c r="AT1172" s="29"/>
      <c r="AU1172" s="29"/>
      <c r="AV1172" s="29"/>
      <c r="AW1172" s="29"/>
      <c r="AX1172" s="29"/>
      <c r="AY1172" s="29"/>
      <c r="AZ1172" s="29"/>
      <c r="BA1172" s="29"/>
      <c r="BB1172" s="29"/>
    </row>
    <row r="1173" spans="3:54" customFormat="1">
      <c r="C1173" s="1"/>
      <c r="D1173" s="1"/>
      <c r="U1173" s="1"/>
      <c r="V1173" s="1"/>
      <c r="X1173" s="1"/>
      <c r="AM1173" s="29"/>
      <c r="AN1173" s="29"/>
      <c r="AO1173" s="29"/>
      <c r="AP1173" s="29"/>
      <c r="AQ1173" s="29"/>
      <c r="AR1173" s="29"/>
      <c r="AS1173" s="29"/>
      <c r="AT1173" s="29"/>
      <c r="AU1173" s="29"/>
      <c r="AV1173" s="29"/>
      <c r="AW1173" s="29"/>
      <c r="AX1173" s="29"/>
      <c r="AY1173" s="29"/>
      <c r="AZ1173" s="29"/>
      <c r="BA1173" s="29"/>
      <c r="BB1173" s="29"/>
    </row>
    <row r="1174" spans="3:54" customFormat="1">
      <c r="C1174" s="1"/>
      <c r="D1174" s="1"/>
      <c r="U1174" s="1"/>
      <c r="V1174" s="1"/>
      <c r="X1174" s="1"/>
      <c r="AM1174" s="29"/>
      <c r="AN1174" s="29"/>
      <c r="AO1174" s="29"/>
      <c r="AP1174" s="29"/>
      <c r="AQ1174" s="29"/>
      <c r="AR1174" s="29"/>
      <c r="AS1174" s="29"/>
      <c r="AT1174" s="29"/>
      <c r="AU1174" s="29"/>
      <c r="AV1174" s="29"/>
      <c r="AW1174" s="29"/>
      <c r="AX1174" s="29"/>
      <c r="AY1174" s="29"/>
      <c r="AZ1174" s="29"/>
      <c r="BA1174" s="29"/>
      <c r="BB1174" s="29"/>
    </row>
    <row r="1175" spans="3:54" customFormat="1">
      <c r="C1175" s="1"/>
      <c r="D1175" s="1"/>
      <c r="U1175" s="1"/>
      <c r="V1175" s="1"/>
      <c r="X1175" s="1"/>
      <c r="AM1175" s="29"/>
      <c r="AN1175" s="29"/>
      <c r="AO1175" s="29"/>
      <c r="AP1175" s="29"/>
      <c r="AQ1175" s="29"/>
      <c r="AR1175" s="29"/>
      <c r="AS1175" s="29"/>
      <c r="AT1175" s="29"/>
      <c r="AU1175" s="29"/>
      <c r="AV1175" s="29"/>
      <c r="AW1175" s="29"/>
      <c r="AX1175" s="29"/>
      <c r="AY1175" s="29"/>
      <c r="AZ1175" s="29"/>
      <c r="BA1175" s="29"/>
      <c r="BB1175" s="29"/>
    </row>
    <row r="1176" spans="3:54" customFormat="1">
      <c r="C1176" s="1"/>
      <c r="D1176" s="1"/>
      <c r="U1176" s="1"/>
      <c r="V1176" s="1"/>
      <c r="X1176" s="1"/>
      <c r="AM1176" s="29"/>
      <c r="AN1176" s="29"/>
      <c r="AO1176" s="29"/>
      <c r="AP1176" s="29"/>
      <c r="AQ1176" s="29"/>
      <c r="AR1176" s="29"/>
      <c r="AS1176" s="29"/>
      <c r="AT1176" s="29"/>
      <c r="AU1176" s="29"/>
      <c r="AV1176" s="29"/>
      <c r="AW1176" s="29"/>
      <c r="AX1176" s="29"/>
      <c r="AY1176" s="29"/>
      <c r="AZ1176" s="29"/>
      <c r="BA1176" s="29"/>
      <c r="BB1176" s="29"/>
    </row>
    <row r="1177" spans="3:54" customFormat="1">
      <c r="C1177" s="1"/>
      <c r="D1177" s="1"/>
      <c r="U1177" s="1"/>
      <c r="V1177" s="1"/>
      <c r="X1177" s="1"/>
      <c r="AM1177" s="29"/>
      <c r="AN1177" s="29"/>
      <c r="AO1177" s="29"/>
      <c r="AP1177" s="29"/>
      <c r="AQ1177" s="29"/>
      <c r="AR1177" s="29"/>
      <c r="AS1177" s="29"/>
      <c r="AT1177" s="29"/>
      <c r="AU1177" s="29"/>
      <c r="AV1177" s="29"/>
      <c r="AW1177" s="29"/>
      <c r="AX1177" s="29"/>
      <c r="AY1177" s="29"/>
      <c r="AZ1177" s="29"/>
      <c r="BA1177" s="29"/>
      <c r="BB1177" s="29"/>
    </row>
    <row r="1178" spans="3:54" customFormat="1">
      <c r="C1178" s="1"/>
      <c r="D1178" s="1"/>
      <c r="U1178" s="1"/>
      <c r="V1178" s="1"/>
      <c r="X1178" s="1"/>
      <c r="AM1178" s="29"/>
      <c r="AN1178" s="29"/>
      <c r="AO1178" s="29"/>
      <c r="AP1178" s="29"/>
      <c r="AQ1178" s="29"/>
      <c r="AR1178" s="29"/>
      <c r="AS1178" s="29"/>
      <c r="AT1178" s="29"/>
      <c r="AU1178" s="29"/>
      <c r="AV1178" s="29"/>
      <c r="AW1178" s="29"/>
      <c r="AX1178" s="29"/>
      <c r="AY1178" s="29"/>
      <c r="AZ1178" s="29"/>
      <c r="BA1178" s="29"/>
      <c r="BB1178" s="29"/>
    </row>
    <row r="1179" spans="3:54" customFormat="1">
      <c r="C1179" s="1"/>
      <c r="D1179" s="1"/>
      <c r="U1179" s="1"/>
      <c r="V1179" s="1"/>
      <c r="X1179" s="1"/>
      <c r="AM1179" s="29"/>
      <c r="AN1179" s="29"/>
      <c r="AO1179" s="29"/>
      <c r="AP1179" s="29"/>
      <c r="AQ1179" s="29"/>
      <c r="AR1179" s="29"/>
      <c r="AS1179" s="29"/>
      <c r="AT1179" s="29"/>
      <c r="AU1179" s="109"/>
      <c r="AV1179" s="109"/>
      <c r="AW1179" s="29"/>
      <c r="AX1179" s="109"/>
      <c r="AY1179" s="29"/>
      <c r="AZ1179" s="29"/>
      <c r="BA1179" s="29"/>
      <c r="BB1179" s="29"/>
    </row>
    <row r="1180" spans="3:54" customFormat="1">
      <c r="C1180" s="1"/>
      <c r="D1180" s="1"/>
      <c r="U1180" s="1"/>
      <c r="V1180" s="1"/>
      <c r="X1180" s="1"/>
      <c r="AM1180" s="29"/>
      <c r="AN1180" s="29"/>
      <c r="AO1180" s="29"/>
      <c r="AP1180" s="29"/>
      <c r="AQ1180" s="29"/>
      <c r="AR1180" s="29"/>
      <c r="AS1180" s="29"/>
      <c r="AT1180" s="29"/>
      <c r="AU1180" s="109"/>
      <c r="AV1180" s="109"/>
      <c r="AW1180" s="29"/>
      <c r="AX1180" s="109"/>
      <c r="AY1180" s="29"/>
      <c r="AZ1180" s="29"/>
      <c r="BA1180" s="29"/>
      <c r="BB1180" s="29"/>
    </row>
    <row r="1181" spans="3:54" customFormat="1">
      <c r="C1181" s="1"/>
      <c r="D1181" s="1"/>
      <c r="U1181" s="1"/>
      <c r="V1181" s="1"/>
      <c r="X1181" s="1"/>
      <c r="AM1181" s="29"/>
      <c r="AN1181" s="29"/>
      <c r="AO1181" s="29"/>
      <c r="AP1181" s="29"/>
      <c r="AQ1181" s="29"/>
      <c r="AR1181" s="29"/>
      <c r="AS1181" s="29"/>
      <c r="AT1181" s="29"/>
      <c r="AU1181" s="109"/>
      <c r="AV1181" s="109"/>
      <c r="AW1181" s="29"/>
      <c r="AX1181" s="109"/>
      <c r="AY1181" s="29"/>
      <c r="AZ1181" s="29"/>
      <c r="BA1181" s="29"/>
      <c r="BB1181" s="29"/>
    </row>
    <row r="1182" spans="3:54" customFormat="1">
      <c r="C1182" s="1"/>
      <c r="D1182" s="1"/>
      <c r="U1182" s="1"/>
      <c r="V1182" s="1"/>
      <c r="X1182" s="1"/>
      <c r="AM1182" s="29"/>
      <c r="AN1182" s="29"/>
      <c r="AO1182" s="29"/>
      <c r="AP1182" s="29"/>
      <c r="AQ1182" s="29"/>
      <c r="AR1182" s="29"/>
      <c r="AS1182" s="29"/>
      <c r="AT1182" s="29"/>
      <c r="AU1182" s="109"/>
      <c r="AV1182" s="109"/>
      <c r="AW1182" s="29"/>
      <c r="AX1182" s="109"/>
      <c r="AY1182" s="29"/>
      <c r="AZ1182" s="29"/>
      <c r="BA1182" s="29"/>
      <c r="BB1182" s="29"/>
    </row>
    <row r="1183" spans="3:54" customFormat="1">
      <c r="C1183" s="1"/>
      <c r="D1183" s="1"/>
      <c r="U1183" s="1"/>
      <c r="V1183" s="1"/>
      <c r="X1183" s="1"/>
      <c r="AM1183" s="29"/>
      <c r="AN1183" s="29"/>
      <c r="AO1183" s="29"/>
      <c r="AP1183" s="29"/>
      <c r="AQ1183" s="29"/>
      <c r="AR1183" s="29"/>
      <c r="AS1183" s="29"/>
      <c r="AT1183" s="29"/>
      <c r="AU1183" s="109"/>
      <c r="AV1183" s="109"/>
      <c r="AW1183" s="29"/>
      <c r="AX1183" s="109"/>
      <c r="AY1183" s="29"/>
      <c r="AZ1183" s="29"/>
      <c r="BA1183" s="29"/>
      <c r="BB1183" s="29"/>
    </row>
    <row r="1184" spans="3:54" customFormat="1">
      <c r="C1184" s="1"/>
      <c r="D1184" s="1"/>
      <c r="U1184" s="1"/>
      <c r="V1184" s="1"/>
      <c r="X1184" s="1"/>
      <c r="AM1184" s="29"/>
      <c r="AN1184" s="29"/>
      <c r="AO1184" s="29"/>
      <c r="AP1184" s="29"/>
      <c r="AQ1184" s="29"/>
      <c r="AR1184" s="29"/>
      <c r="AS1184" s="29"/>
      <c r="AT1184" s="29"/>
      <c r="AU1184" s="109"/>
      <c r="AV1184" s="109"/>
      <c r="AW1184" s="29"/>
      <c r="AX1184" s="109"/>
      <c r="AY1184" s="29"/>
      <c r="AZ1184" s="29"/>
      <c r="BA1184" s="29"/>
      <c r="BB1184" s="29"/>
    </row>
    <row r="1185" spans="3:54" customFormat="1">
      <c r="C1185" s="1"/>
      <c r="D1185" s="1"/>
      <c r="U1185" s="1"/>
      <c r="V1185" s="1"/>
      <c r="X1185" s="1"/>
      <c r="AM1185" s="29"/>
      <c r="AN1185" s="29"/>
      <c r="AO1185" s="29"/>
      <c r="AP1185" s="29"/>
      <c r="AQ1185" s="29"/>
      <c r="AR1185" s="29"/>
      <c r="AS1185" s="29"/>
      <c r="AT1185" s="29"/>
      <c r="AU1185" s="109"/>
      <c r="AV1185" s="109"/>
      <c r="AW1185" s="29"/>
      <c r="AX1185" s="109"/>
      <c r="AY1185" s="29"/>
      <c r="AZ1185" s="29"/>
      <c r="BA1185" s="29"/>
      <c r="BB1185" s="29"/>
    </row>
    <row r="1186" spans="3:54" customFormat="1">
      <c r="C1186" s="1"/>
      <c r="D1186" s="1"/>
      <c r="U1186" s="1"/>
      <c r="V1186" s="1"/>
      <c r="X1186" s="1"/>
      <c r="AM1186" s="29"/>
      <c r="AN1186" s="29"/>
      <c r="AO1186" s="29"/>
      <c r="AP1186" s="29"/>
      <c r="AQ1186" s="29"/>
      <c r="AR1186" s="29"/>
      <c r="AS1186" s="29"/>
      <c r="AT1186" s="29"/>
      <c r="AU1186" s="109"/>
      <c r="AV1186" s="109"/>
      <c r="AW1186" s="29"/>
      <c r="AX1186" s="109"/>
      <c r="AY1186" s="29"/>
      <c r="AZ1186" s="29"/>
      <c r="BA1186" s="29"/>
      <c r="BB1186" s="29"/>
    </row>
    <row r="1187" spans="3:54" customFormat="1">
      <c r="C1187" s="1"/>
      <c r="D1187" s="1"/>
      <c r="U1187" s="1"/>
      <c r="V1187" s="1"/>
      <c r="X1187" s="1"/>
      <c r="AM1187" s="29"/>
      <c r="AN1187" s="29"/>
      <c r="AO1187" s="29"/>
      <c r="AP1187" s="29"/>
      <c r="AQ1187" s="29"/>
      <c r="AR1187" s="29"/>
      <c r="AS1187" s="29"/>
      <c r="AT1187" s="29"/>
      <c r="AU1187" s="29"/>
      <c r="AV1187" s="29"/>
      <c r="AW1187" s="29"/>
      <c r="AX1187" s="29"/>
      <c r="AY1187" s="29"/>
      <c r="AZ1187" s="29"/>
      <c r="BA1187" s="29"/>
      <c r="BB1187" s="29"/>
    </row>
    <row r="1188" spans="3:54" customFormat="1">
      <c r="C1188" s="1"/>
      <c r="D1188" s="1"/>
      <c r="U1188" s="1"/>
      <c r="V1188" s="1"/>
      <c r="X1188" s="1"/>
      <c r="AM1188" s="29"/>
      <c r="AN1188" s="29"/>
      <c r="AO1188" s="29"/>
      <c r="AP1188" s="29"/>
      <c r="AQ1188" s="29"/>
      <c r="AR1188" s="29"/>
      <c r="AS1188" s="29"/>
      <c r="AT1188" s="29"/>
      <c r="AU1188" s="29"/>
      <c r="AV1188" s="29"/>
      <c r="AW1188" s="29"/>
      <c r="AX1188" s="29"/>
      <c r="AY1188" s="29"/>
      <c r="AZ1188" s="29"/>
      <c r="BA1188" s="29"/>
      <c r="BB1188" s="29"/>
    </row>
    <row r="1189" spans="3:54" customFormat="1">
      <c r="C1189" s="1"/>
      <c r="D1189" s="1"/>
      <c r="U1189" s="1"/>
      <c r="V1189" s="1"/>
      <c r="X1189" s="1"/>
      <c r="AM1189" s="29"/>
      <c r="AN1189" s="29"/>
      <c r="AO1189" s="29"/>
      <c r="AP1189" s="29"/>
      <c r="AQ1189" s="29"/>
      <c r="AR1189" s="29"/>
      <c r="AS1189" s="29"/>
      <c r="AT1189" s="29"/>
      <c r="AU1189" s="29"/>
      <c r="AV1189" s="29"/>
      <c r="AW1189" s="29"/>
      <c r="AX1189" s="29"/>
      <c r="AY1189" s="29"/>
      <c r="AZ1189" s="29"/>
      <c r="BA1189" s="29"/>
      <c r="BB1189" s="29"/>
    </row>
    <row r="1190" spans="3:54" customFormat="1">
      <c r="C1190" s="1"/>
      <c r="D1190" s="1"/>
      <c r="U1190" s="1"/>
      <c r="V1190" s="1"/>
      <c r="X1190" s="1"/>
      <c r="AM1190" s="29"/>
      <c r="AN1190" s="29"/>
      <c r="AO1190" s="29"/>
      <c r="AP1190" s="29"/>
      <c r="AQ1190" s="29"/>
      <c r="AR1190" s="29"/>
      <c r="AS1190" s="29"/>
      <c r="AT1190" s="29"/>
      <c r="AU1190" s="29"/>
      <c r="AV1190" s="29"/>
      <c r="AW1190" s="29"/>
      <c r="AX1190" s="29"/>
      <c r="AY1190" s="29"/>
      <c r="AZ1190" s="29"/>
      <c r="BA1190" s="29"/>
      <c r="BB1190" s="29"/>
    </row>
    <row r="1191" spans="3:54" customFormat="1">
      <c r="C1191" s="1"/>
      <c r="D1191" s="1"/>
      <c r="U1191" s="1"/>
      <c r="V1191" s="1"/>
      <c r="X1191" s="1"/>
      <c r="AM1191" s="29"/>
      <c r="AN1191" s="29"/>
      <c r="AO1191" s="29"/>
      <c r="AP1191" s="29"/>
      <c r="AQ1191" s="29"/>
      <c r="AR1191" s="29"/>
      <c r="AS1191" s="29"/>
      <c r="AT1191" s="29"/>
      <c r="AU1191" s="29"/>
      <c r="AV1191" s="29"/>
      <c r="AW1191" s="29"/>
      <c r="AX1191" s="29"/>
      <c r="AY1191" s="29"/>
      <c r="AZ1191" s="29"/>
      <c r="BA1191" s="29"/>
      <c r="BB1191" s="29"/>
    </row>
    <row r="1192" spans="3:54" customFormat="1">
      <c r="C1192" s="1"/>
      <c r="D1192" s="1"/>
      <c r="U1192" s="1"/>
      <c r="V1192" s="1"/>
      <c r="X1192" s="1"/>
      <c r="AM1192" s="29"/>
      <c r="AN1192" s="29"/>
      <c r="AO1192" s="29"/>
      <c r="AP1192" s="29"/>
      <c r="AQ1192" s="29"/>
      <c r="AR1192" s="29"/>
      <c r="AS1192" s="29"/>
      <c r="AT1192" s="29"/>
      <c r="AU1192" s="29"/>
      <c r="AV1192" s="118"/>
      <c r="AW1192" s="29"/>
      <c r="AX1192" s="29"/>
      <c r="AY1192" s="29"/>
      <c r="AZ1192" s="29"/>
      <c r="BA1192" s="29"/>
      <c r="BB1192" s="29"/>
    </row>
    <row r="1193" spans="3:54" customFormat="1">
      <c r="C1193" s="1"/>
      <c r="D1193" s="1"/>
      <c r="U1193" s="1"/>
      <c r="V1193" s="1"/>
      <c r="X1193" s="1"/>
      <c r="AM1193" s="29"/>
      <c r="AN1193" s="29"/>
      <c r="AO1193" s="29"/>
      <c r="AP1193" s="29"/>
      <c r="AQ1193" s="29"/>
      <c r="AR1193" s="29"/>
      <c r="AS1193" s="29"/>
      <c r="AT1193" s="29"/>
      <c r="AU1193" s="29"/>
      <c r="AV1193" s="29"/>
      <c r="AW1193" s="29"/>
      <c r="AX1193" s="29"/>
      <c r="AY1193" s="29"/>
      <c r="AZ1193" s="29"/>
      <c r="BA1193" s="29"/>
      <c r="BB1193" s="29"/>
    </row>
    <row r="1194" spans="3:54" customFormat="1">
      <c r="C1194" s="1"/>
      <c r="D1194" s="1"/>
      <c r="U1194" s="1"/>
      <c r="V1194" s="1"/>
      <c r="X1194" s="1"/>
      <c r="AM1194" s="29"/>
      <c r="AN1194" s="29"/>
      <c r="AO1194" s="29"/>
      <c r="AP1194" s="29"/>
      <c r="AQ1194" s="29"/>
      <c r="AR1194" s="29"/>
      <c r="AS1194" s="29"/>
      <c r="AT1194" s="29"/>
      <c r="AU1194" s="29"/>
      <c r="AV1194" s="29"/>
      <c r="AW1194" s="29"/>
      <c r="AX1194" s="29"/>
      <c r="AY1194" s="29"/>
      <c r="AZ1194" s="29"/>
      <c r="BA1194" s="29"/>
      <c r="BB1194" s="29"/>
    </row>
    <row r="1195" spans="3:54" customFormat="1">
      <c r="C1195" s="1"/>
      <c r="D1195" s="1"/>
      <c r="U1195" s="1"/>
      <c r="V1195" s="1"/>
      <c r="X1195" s="1"/>
      <c r="AM1195" s="29"/>
      <c r="AN1195" s="29"/>
      <c r="AO1195" s="29"/>
      <c r="AP1195" s="29"/>
      <c r="AQ1195" s="29"/>
      <c r="AR1195" s="29"/>
      <c r="AS1195" s="29"/>
      <c r="AT1195" s="29"/>
      <c r="AU1195" s="29"/>
      <c r="AV1195" s="29"/>
      <c r="AW1195" s="29"/>
      <c r="AX1195" s="29"/>
      <c r="AY1195" s="29"/>
      <c r="AZ1195" s="29"/>
      <c r="BA1195" s="29"/>
      <c r="BB1195" s="29"/>
    </row>
    <row r="1196" spans="3:54" customFormat="1">
      <c r="C1196" s="1"/>
      <c r="D1196" s="1"/>
      <c r="U1196" s="1"/>
      <c r="V1196" s="1"/>
      <c r="X1196" s="1"/>
      <c r="AM1196" s="29"/>
      <c r="AN1196" s="29"/>
      <c r="AO1196" s="29"/>
      <c r="AP1196" s="29"/>
      <c r="AQ1196" s="29"/>
      <c r="AR1196" s="29"/>
      <c r="AS1196" s="29"/>
      <c r="AT1196" s="29"/>
      <c r="AU1196" s="29"/>
      <c r="AV1196" s="29"/>
      <c r="AW1196" s="29"/>
      <c r="AX1196" s="29"/>
      <c r="AY1196" s="29"/>
      <c r="AZ1196" s="29"/>
      <c r="BA1196" s="29"/>
      <c r="BB1196" s="29"/>
    </row>
    <row r="1197" spans="3:54" customFormat="1">
      <c r="C1197" s="1"/>
      <c r="D1197" s="1"/>
      <c r="U1197" s="1"/>
      <c r="V1197" s="1"/>
      <c r="X1197" s="1"/>
      <c r="AM1197" s="29"/>
      <c r="AN1197" s="29"/>
      <c r="AO1197" s="29"/>
      <c r="AP1197" s="29"/>
      <c r="AQ1197" s="29"/>
      <c r="AR1197" s="29"/>
      <c r="AS1197" s="29"/>
      <c r="AT1197" s="29"/>
      <c r="AU1197" s="29"/>
      <c r="AV1197" s="29"/>
      <c r="AW1197" s="29"/>
      <c r="AX1197" s="29"/>
      <c r="AY1197" s="29"/>
      <c r="AZ1197" s="29"/>
      <c r="BA1197" s="29"/>
      <c r="BB1197" s="29"/>
    </row>
    <row r="1198" spans="3:54" customFormat="1">
      <c r="C1198" s="1"/>
      <c r="D1198" s="1"/>
      <c r="U1198" s="1"/>
      <c r="V1198" s="1"/>
      <c r="X1198" s="1"/>
      <c r="AM1198" s="29"/>
      <c r="AN1198" s="29"/>
      <c r="AO1198" s="29"/>
      <c r="AP1198" s="29"/>
      <c r="AQ1198" s="29"/>
      <c r="AR1198" s="29"/>
      <c r="AS1198" s="29"/>
      <c r="AT1198" s="29"/>
      <c r="AU1198" s="29"/>
      <c r="AV1198" s="29"/>
      <c r="AW1198" s="29"/>
      <c r="AX1198" s="29"/>
      <c r="AY1198" s="29"/>
      <c r="AZ1198" s="29"/>
      <c r="BA1198" s="29"/>
      <c r="BB1198" s="29"/>
    </row>
    <row r="1199" spans="3:54" customFormat="1">
      <c r="C1199" s="1"/>
      <c r="D1199" s="1"/>
      <c r="U1199" s="1"/>
      <c r="V1199" s="1"/>
      <c r="X1199" s="1"/>
      <c r="AM1199" s="29"/>
      <c r="AN1199" s="29"/>
      <c r="AO1199" s="29"/>
      <c r="AP1199" s="29"/>
      <c r="AQ1199" s="29"/>
      <c r="AR1199" s="29"/>
      <c r="AS1199" s="29"/>
      <c r="AT1199" s="29"/>
      <c r="AU1199" s="29"/>
      <c r="AV1199" s="29"/>
      <c r="AW1199" s="29"/>
      <c r="AX1199" s="29"/>
      <c r="AY1199" s="29"/>
      <c r="AZ1199" s="29"/>
      <c r="BA1199" s="29"/>
      <c r="BB1199" s="29"/>
    </row>
    <row r="1200" spans="3:54" customFormat="1">
      <c r="C1200" s="1"/>
      <c r="D1200" s="1"/>
      <c r="U1200" s="1"/>
      <c r="V1200" s="1"/>
      <c r="X1200" s="1"/>
      <c r="AM1200" s="29"/>
      <c r="AN1200" s="29"/>
      <c r="AO1200" s="29"/>
      <c r="AP1200" s="29"/>
      <c r="AQ1200" s="29"/>
      <c r="AR1200" s="29"/>
      <c r="AS1200" s="29"/>
      <c r="AT1200" s="29"/>
      <c r="AU1200" s="29"/>
      <c r="AV1200" s="29"/>
      <c r="AW1200" s="29"/>
      <c r="AX1200" s="29"/>
      <c r="AY1200" s="29"/>
      <c r="AZ1200" s="29"/>
      <c r="BA1200" s="29"/>
      <c r="BB1200" s="29"/>
    </row>
    <row r="1201" spans="3:54" customFormat="1">
      <c r="C1201" s="1"/>
      <c r="D1201" s="1"/>
      <c r="U1201" s="1"/>
      <c r="V1201" s="1"/>
      <c r="X1201" s="1"/>
      <c r="AM1201" s="29"/>
      <c r="AN1201" s="29"/>
      <c r="AO1201" s="29"/>
      <c r="AP1201" s="29"/>
      <c r="AQ1201" s="29"/>
      <c r="AR1201" s="29"/>
      <c r="AS1201" s="29"/>
      <c r="AT1201" s="29"/>
      <c r="AU1201" s="29"/>
      <c r="AV1201" s="29"/>
      <c r="AW1201" s="29"/>
      <c r="AX1201" s="29"/>
      <c r="AY1201" s="29"/>
      <c r="AZ1201" s="29"/>
      <c r="BA1201" s="29"/>
      <c r="BB1201" s="29"/>
    </row>
    <row r="1202" spans="3:54" customFormat="1">
      <c r="C1202" s="1"/>
      <c r="D1202" s="1"/>
      <c r="U1202" s="1"/>
      <c r="V1202" s="1"/>
      <c r="X1202" s="1"/>
      <c r="AM1202" s="29"/>
      <c r="AN1202" s="29"/>
      <c r="AO1202" s="29"/>
      <c r="AP1202" s="29"/>
      <c r="AQ1202" s="29"/>
      <c r="AR1202" s="29"/>
      <c r="AS1202" s="29"/>
      <c r="AT1202" s="29"/>
      <c r="AU1202" s="29"/>
      <c r="AV1202" s="29"/>
      <c r="AW1202" s="29"/>
      <c r="AX1202" s="29"/>
      <c r="AY1202" s="29"/>
      <c r="AZ1202" s="29"/>
      <c r="BA1202" s="29"/>
      <c r="BB1202" s="29"/>
    </row>
    <row r="1203" spans="3:54" customFormat="1">
      <c r="C1203" s="1"/>
      <c r="D1203" s="1"/>
      <c r="U1203" s="1"/>
      <c r="V1203" s="1"/>
      <c r="X1203" s="1"/>
      <c r="AM1203" s="29"/>
      <c r="AN1203" s="29"/>
      <c r="AO1203" s="29"/>
      <c r="AP1203" s="29"/>
      <c r="AQ1203" s="29"/>
      <c r="AR1203" s="29"/>
      <c r="AS1203" s="29"/>
      <c r="AT1203" s="29"/>
      <c r="AU1203" s="29"/>
      <c r="AV1203" s="29"/>
      <c r="AW1203" s="29"/>
      <c r="AX1203" s="29"/>
      <c r="AY1203" s="29"/>
      <c r="AZ1203" s="29"/>
      <c r="BA1203" s="29"/>
      <c r="BB1203" s="29"/>
    </row>
    <row r="1204" spans="3:54" customFormat="1">
      <c r="C1204" s="1"/>
      <c r="D1204" s="1"/>
      <c r="U1204" s="1"/>
      <c r="V1204" s="1"/>
      <c r="X1204" s="1"/>
      <c r="AM1204" s="29"/>
      <c r="AN1204" s="29"/>
      <c r="AO1204" s="29"/>
      <c r="AP1204" s="29"/>
      <c r="AQ1204" s="29"/>
      <c r="AR1204" s="29"/>
      <c r="AS1204" s="29"/>
      <c r="AT1204" s="29"/>
      <c r="AU1204" s="29"/>
      <c r="AV1204" s="29"/>
      <c r="AW1204" s="29"/>
      <c r="AX1204" s="29"/>
      <c r="AY1204" s="29"/>
      <c r="AZ1204" s="29"/>
      <c r="BA1204" s="29"/>
      <c r="BB1204" s="29"/>
    </row>
    <row r="1205" spans="3:54" customFormat="1">
      <c r="C1205" s="1"/>
      <c r="D1205" s="1"/>
      <c r="U1205" s="1"/>
      <c r="V1205" s="1"/>
      <c r="X1205" s="1"/>
      <c r="AM1205" s="29"/>
      <c r="AN1205" s="29"/>
      <c r="AO1205" s="29"/>
      <c r="AP1205" s="29"/>
      <c r="AQ1205" s="29"/>
      <c r="AR1205" s="29"/>
      <c r="AS1205" s="29"/>
      <c r="AT1205" s="29"/>
      <c r="AU1205" s="29"/>
      <c r="AV1205" s="29"/>
      <c r="AW1205" s="29"/>
      <c r="AX1205" s="29"/>
      <c r="AY1205" s="29"/>
      <c r="AZ1205" s="29"/>
      <c r="BA1205" s="29"/>
      <c r="BB1205" s="29"/>
    </row>
    <row r="1206" spans="3:54" customFormat="1">
      <c r="C1206" s="1"/>
      <c r="D1206" s="1"/>
      <c r="U1206" s="1"/>
      <c r="V1206" s="1"/>
      <c r="X1206" s="1"/>
      <c r="AM1206" s="29"/>
      <c r="AN1206" s="29"/>
      <c r="AO1206" s="29"/>
      <c r="AP1206" s="29"/>
      <c r="AQ1206" s="29"/>
      <c r="AR1206" s="29"/>
      <c r="AS1206" s="29"/>
      <c r="AT1206" s="29"/>
      <c r="AU1206" s="29"/>
      <c r="AV1206" s="29"/>
      <c r="AW1206" s="29"/>
      <c r="AX1206" s="29"/>
      <c r="AY1206" s="29"/>
      <c r="AZ1206" s="29"/>
      <c r="BA1206" s="29"/>
      <c r="BB1206" s="29"/>
    </row>
    <row r="1207" spans="3:54" customFormat="1">
      <c r="C1207" s="1"/>
      <c r="D1207" s="1"/>
      <c r="U1207" s="1"/>
      <c r="V1207" s="1"/>
      <c r="X1207" s="1"/>
      <c r="AM1207" s="29"/>
      <c r="AN1207" s="29"/>
      <c r="AO1207" s="29"/>
      <c r="AP1207" s="29"/>
      <c r="AQ1207" s="29"/>
      <c r="AR1207" s="29"/>
      <c r="AS1207" s="29"/>
      <c r="AT1207" s="29"/>
      <c r="AU1207" s="29"/>
      <c r="AV1207" s="29"/>
      <c r="AW1207" s="29"/>
      <c r="AX1207" s="29"/>
      <c r="AY1207" s="29"/>
      <c r="AZ1207" s="29"/>
      <c r="BA1207" s="29"/>
      <c r="BB1207" s="29"/>
    </row>
    <row r="1208" spans="3:54" customFormat="1">
      <c r="C1208" s="1"/>
      <c r="D1208" s="1"/>
      <c r="U1208" s="1"/>
      <c r="V1208" s="1"/>
      <c r="X1208" s="1"/>
      <c r="AM1208" s="29"/>
      <c r="AN1208" s="29"/>
      <c r="AO1208" s="29"/>
      <c r="AP1208" s="29"/>
      <c r="AQ1208" s="29"/>
      <c r="AR1208" s="29"/>
      <c r="AS1208" s="29"/>
      <c r="AT1208" s="29"/>
      <c r="AU1208" s="29"/>
      <c r="AV1208" s="29"/>
      <c r="AW1208" s="29"/>
      <c r="AX1208" s="29"/>
      <c r="AY1208" s="29"/>
      <c r="AZ1208" s="29"/>
      <c r="BA1208" s="29"/>
      <c r="BB1208" s="29"/>
    </row>
    <row r="1209" spans="3:54" customFormat="1">
      <c r="C1209" s="1"/>
      <c r="D1209" s="1"/>
      <c r="U1209" s="1"/>
      <c r="V1209" s="1"/>
      <c r="X1209" s="1"/>
      <c r="AM1209" s="29"/>
      <c r="AN1209" s="29"/>
      <c r="AO1209" s="29"/>
      <c r="AP1209" s="29"/>
      <c r="AQ1209" s="29"/>
      <c r="AR1209" s="29"/>
      <c r="AS1209" s="29"/>
      <c r="AT1209" s="29"/>
      <c r="AU1209" s="29"/>
      <c r="AV1209" s="29"/>
      <c r="AW1209" s="29"/>
      <c r="AX1209" s="29"/>
      <c r="AY1209" s="29"/>
      <c r="AZ1209" s="29"/>
      <c r="BA1209" s="29"/>
      <c r="BB1209" s="29"/>
    </row>
    <row r="1210" spans="3:54" customFormat="1">
      <c r="C1210" s="1"/>
      <c r="D1210" s="1"/>
      <c r="U1210" s="1"/>
      <c r="V1210" s="1"/>
      <c r="X1210" s="1"/>
      <c r="AM1210" s="29"/>
      <c r="AN1210" s="29"/>
      <c r="AO1210" s="29"/>
      <c r="AP1210" s="29"/>
      <c r="AQ1210" s="29"/>
      <c r="AR1210" s="29"/>
      <c r="AS1210" s="29"/>
      <c r="AT1210" s="29"/>
      <c r="AU1210" s="29"/>
      <c r="AV1210" s="29"/>
      <c r="AW1210" s="29"/>
      <c r="AX1210" s="29"/>
      <c r="AY1210" s="29"/>
      <c r="AZ1210" s="29"/>
      <c r="BA1210" s="29"/>
      <c r="BB1210" s="29"/>
    </row>
    <row r="1211" spans="3:54" customFormat="1">
      <c r="C1211" s="1"/>
      <c r="D1211" s="1"/>
      <c r="U1211" s="1"/>
      <c r="V1211" s="1"/>
      <c r="X1211" s="1"/>
      <c r="AM1211" s="29"/>
      <c r="AN1211" s="29"/>
      <c r="AO1211" s="29"/>
      <c r="AP1211" s="29"/>
      <c r="AQ1211" s="29"/>
      <c r="AR1211" s="29"/>
      <c r="AS1211" s="29"/>
      <c r="AT1211" s="29"/>
      <c r="AU1211" s="29"/>
      <c r="AV1211" s="29"/>
      <c r="AW1211" s="29"/>
      <c r="AX1211" s="29"/>
      <c r="AY1211" s="29"/>
      <c r="AZ1211" s="29"/>
      <c r="BA1211" s="29"/>
      <c r="BB1211" s="29"/>
    </row>
    <row r="1212" spans="3:54" customFormat="1">
      <c r="C1212" s="1"/>
      <c r="D1212" s="1"/>
      <c r="U1212" s="1"/>
      <c r="V1212" s="1"/>
      <c r="X1212" s="1"/>
      <c r="AM1212" s="29"/>
      <c r="AN1212" s="29"/>
      <c r="AO1212" s="29"/>
      <c r="AP1212" s="29"/>
      <c r="AQ1212" s="29"/>
      <c r="AR1212" s="29"/>
      <c r="AS1212" s="29"/>
      <c r="AT1212" s="29"/>
      <c r="AU1212" s="29"/>
      <c r="AV1212" s="29"/>
      <c r="AW1212" s="29"/>
      <c r="AX1212" s="29"/>
      <c r="AY1212" s="29"/>
      <c r="AZ1212" s="29"/>
      <c r="BA1212" s="29"/>
      <c r="BB1212" s="29"/>
    </row>
    <row r="1213" spans="3:54" customFormat="1">
      <c r="C1213" s="1"/>
      <c r="D1213" s="1"/>
      <c r="U1213" s="1"/>
      <c r="V1213" s="1"/>
      <c r="X1213" s="1"/>
      <c r="AM1213" s="29"/>
      <c r="AN1213" s="29"/>
      <c r="AO1213" s="29"/>
      <c r="AP1213" s="29"/>
      <c r="AQ1213" s="29"/>
      <c r="AR1213" s="29"/>
      <c r="AS1213" s="29"/>
      <c r="AT1213" s="29"/>
      <c r="AU1213" s="29"/>
      <c r="AV1213" s="29"/>
      <c r="AW1213" s="29"/>
      <c r="AX1213" s="29"/>
      <c r="AY1213" s="29"/>
      <c r="AZ1213" s="29"/>
      <c r="BA1213" s="29"/>
      <c r="BB1213" s="29"/>
    </row>
    <row r="1214" spans="3:54" customFormat="1">
      <c r="C1214" s="1"/>
      <c r="D1214" s="1"/>
      <c r="U1214" s="1"/>
      <c r="V1214" s="1"/>
      <c r="X1214" s="1"/>
      <c r="AM1214" s="29"/>
      <c r="AN1214" s="29"/>
      <c r="AO1214" s="29"/>
      <c r="AP1214" s="29"/>
      <c r="AQ1214" s="29"/>
      <c r="AR1214" s="29"/>
      <c r="AS1214" s="29"/>
      <c r="AT1214" s="29"/>
      <c r="AU1214" s="29"/>
      <c r="AV1214" s="29"/>
      <c r="AW1214" s="29"/>
      <c r="AX1214" s="29"/>
      <c r="AY1214" s="29"/>
      <c r="AZ1214" s="29"/>
      <c r="BA1214" s="29"/>
      <c r="BB1214" s="29"/>
    </row>
    <row r="1215" spans="3:54" customFormat="1">
      <c r="C1215" s="1"/>
      <c r="D1215" s="1"/>
      <c r="U1215" s="1"/>
      <c r="V1215" s="1"/>
      <c r="X1215" s="1"/>
      <c r="AM1215" s="29"/>
      <c r="AN1215" s="29"/>
      <c r="AO1215" s="29"/>
      <c r="AP1215" s="29"/>
      <c r="AQ1215" s="29"/>
      <c r="AR1215" s="29"/>
      <c r="AS1215" s="29"/>
      <c r="AT1215" s="29"/>
      <c r="AU1215" s="29"/>
      <c r="AV1215" s="29"/>
      <c r="AW1215" s="29"/>
      <c r="AX1215" s="29"/>
      <c r="AY1215" s="29"/>
      <c r="AZ1215" s="29"/>
      <c r="BA1215" s="29"/>
      <c r="BB1215" s="29"/>
    </row>
    <row r="1216" spans="3:54" customFormat="1">
      <c r="C1216" s="1"/>
      <c r="D1216" s="1"/>
      <c r="U1216" s="1"/>
      <c r="V1216" s="1"/>
      <c r="X1216" s="1"/>
      <c r="AM1216" s="29"/>
      <c r="AN1216" s="29"/>
      <c r="AO1216" s="29"/>
      <c r="AP1216" s="29"/>
      <c r="AQ1216" s="29"/>
      <c r="AR1216" s="29"/>
      <c r="AS1216" s="29"/>
      <c r="AT1216" s="29"/>
      <c r="AU1216" s="29"/>
      <c r="AV1216" s="29"/>
      <c r="AW1216" s="29"/>
      <c r="AX1216" s="29"/>
      <c r="AY1216" s="29"/>
      <c r="AZ1216" s="29"/>
      <c r="BA1216" s="29"/>
      <c r="BB1216" s="29"/>
    </row>
    <row r="1217" spans="3:54" customFormat="1">
      <c r="C1217" s="1"/>
      <c r="D1217" s="1"/>
      <c r="U1217" s="1"/>
      <c r="V1217" s="1"/>
      <c r="X1217" s="1"/>
      <c r="AM1217" s="29"/>
      <c r="AN1217" s="29"/>
      <c r="AO1217" s="29"/>
      <c r="AP1217" s="29"/>
      <c r="AQ1217" s="29"/>
      <c r="AR1217" s="29"/>
      <c r="AS1217" s="29"/>
      <c r="AT1217" s="29"/>
      <c r="AU1217" s="29"/>
      <c r="AV1217" s="29"/>
      <c r="AW1217" s="29"/>
      <c r="AX1217" s="29"/>
      <c r="AY1217" s="29"/>
      <c r="AZ1217" s="29"/>
      <c r="BA1217" s="29"/>
      <c r="BB1217" s="29"/>
    </row>
    <row r="1218" spans="3:54" customFormat="1">
      <c r="C1218" s="1"/>
      <c r="D1218" s="1"/>
      <c r="U1218" s="1"/>
      <c r="V1218" s="1"/>
      <c r="X1218" s="1"/>
      <c r="AM1218" s="29"/>
      <c r="AN1218" s="29"/>
      <c r="AO1218" s="29"/>
      <c r="AP1218" s="29"/>
      <c r="AQ1218" s="29"/>
      <c r="AR1218" s="29"/>
      <c r="AS1218" s="29"/>
      <c r="AT1218" s="29"/>
      <c r="AU1218" s="29"/>
      <c r="AV1218" s="29"/>
      <c r="AW1218" s="29"/>
      <c r="AX1218" s="29"/>
      <c r="AY1218" s="29"/>
      <c r="AZ1218" s="29"/>
      <c r="BA1218" s="29"/>
      <c r="BB1218" s="29"/>
    </row>
    <row r="1219" spans="3:54" customFormat="1">
      <c r="C1219" s="1"/>
      <c r="D1219" s="1"/>
      <c r="U1219" s="1"/>
      <c r="V1219" s="1"/>
      <c r="X1219" s="1"/>
      <c r="AM1219" s="29"/>
      <c r="AN1219" s="29"/>
      <c r="AO1219" s="29"/>
      <c r="AP1219" s="29"/>
      <c r="AQ1219" s="29"/>
      <c r="AR1219" s="29"/>
      <c r="AS1219" s="29"/>
      <c r="AT1219" s="29"/>
      <c r="AU1219" s="109"/>
      <c r="AV1219" s="109"/>
      <c r="AW1219" s="29"/>
      <c r="AX1219" s="109"/>
      <c r="AY1219" s="29"/>
      <c r="AZ1219" s="29"/>
      <c r="BA1219" s="29"/>
      <c r="BB1219" s="29"/>
    </row>
    <row r="1220" spans="3:54" customFormat="1">
      <c r="C1220" s="1"/>
      <c r="D1220" s="1"/>
      <c r="U1220" s="1"/>
      <c r="V1220" s="1"/>
      <c r="X1220" s="1"/>
      <c r="AM1220" s="29"/>
      <c r="AN1220" s="29"/>
      <c r="AO1220" s="29"/>
      <c r="AP1220" s="29"/>
      <c r="AQ1220" s="29"/>
      <c r="AR1220" s="29"/>
      <c r="AS1220" s="29"/>
      <c r="AT1220" s="29"/>
      <c r="AU1220" s="109"/>
      <c r="AV1220" s="109"/>
      <c r="AW1220" s="29"/>
      <c r="AX1220" s="109"/>
      <c r="AY1220" s="29"/>
      <c r="AZ1220" s="29"/>
      <c r="BA1220" s="29"/>
      <c r="BB1220" s="29"/>
    </row>
    <row r="1221" spans="3:54" customFormat="1">
      <c r="C1221" s="1"/>
      <c r="D1221" s="1"/>
      <c r="U1221" s="1"/>
      <c r="V1221" s="1"/>
      <c r="X1221" s="1"/>
      <c r="AM1221" s="29"/>
      <c r="AN1221" s="29"/>
      <c r="AO1221" s="29"/>
      <c r="AP1221" s="29"/>
      <c r="AQ1221" s="29"/>
      <c r="AR1221" s="29"/>
      <c r="AS1221" s="29"/>
      <c r="AT1221" s="29"/>
      <c r="AU1221" s="109"/>
      <c r="AV1221" s="109"/>
      <c r="AW1221" s="29"/>
      <c r="AX1221" s="109"/>
      <c r="AY1221" s="29"/>
      <c r="AZ1221" s="29"/>
      <c r="BA1221" s="29"/>
      <c r="BB1221" s="29"/>
    </row>
    <row r="1222" spans="3:54" customFormat="1">
      <c r="C1222" s="1"/>
      <c r="D1222" s="1"/>
      <c r="U1222" s="1"/>
      <c r="V1222" s="1"/>
      <c r="X1222" s="1"/>
      <c r="AM1222" s="29"/>
      <c r="AN1222" s="29"/>
      <c r="AO1222" s="29"/>
      <c r="AP1222" s="29"/>
      <c r="AQ1222" s="29"/>
      <c r="AR1222" s="29"/>
      <c r="AS1222" s="29"/>
      <c r="AT1222" s="29"/>
      <c r="AU1222" s="109"/>
      <c r="AV1222" s="109"/>
      <c r="AW1222" s="29"/>
      <c r="AX1222" s="109"/>
      <c r="AY1222" s="29"/>
      <c r="AZ1222" s="29"/>
      <c r="BA1222" s="29"/>
      <c r="BB1222" s="29"/>
    </row>
    <row r="1223" spans="3:54" customFormat="1">
      <c r="C1223" s="1"/>
      <c r="D1223" s="1"/>
      <c r="U1223" s="1"/>
      <c r="V1223" s="1"/>
      <c r="X1223" s="1"/>
      <c r="AM1223" s="29"/>
      <c r="AN1223" s="29"/>
      <c r="AO1223" s="29"/>
      <c r="AP1223" s="29"/>
      <c r="AQ1223" s="29"/>
      <c r="AR1223" s="29"/>
      <c r="AS1223" s="29"/>
      <c r="AT1223" s="29"/>
      <c r="AU1223" s="109"/>
      <c r="AV1223" s="109"/>
      <c r="AW1223" s="29"/>
      <c r="AX1223" s="109"/>
      <c r="AY1223" s="29"/>
      <c r="AZ1223" s="29"/>
      <c r="BA1223" s="29"/>
      <c r="BB1223" s="29"/>
    </row>
    <row r="1224" spans="3:54" customFormat="1">
      <c r="C1224" s="1"/>
      <c r="D1224" s="1"/>
      <c r="U1224" s="1"/>
      <c r="V1224" s="1"/>
      <c r="X1224" s="1"/>
      <c r="AM1224" s="29"/>
      <c r="AN1224" s="29"/>
      <c r="AO1224" s="29"/>
      <c r="AP1224" s="29"/>
      <c r="AQ1224" s="29"/>
      <c r="AR1224" s="29"/>
      <c r="AS1224" s="29"/>
      <c r="AT1224" s="29"/>
      <c r="AU1224" s="109"/>
      <c r="AV1224" s="109"/>
      <c r="AW1224" s="29"/>
      <c r="AX1224" s="109"/>
      <c r="AY1224" s="29"/>
      <c r="AZ1224" s="29"/>
      <c r="BA1224" s="29"/>
      <c r="BB1224" s="29"/>
    </row>
    <row r="1225" spans="3:54" customFormat="1">
      <c r="C1225" s="1"/>
      <c r="D1225" s="1"/>
      <c r="U1225" s="1"/>
      <c r="V1225" s="1"/>
      <c r="X1225" s="1"/>
      <c r="AM1225" s="29"/>
      <c r="AN1225" s="29"/>
      <c r="AO1225" s="29"/>
      <c r="AP1225" s="29"/>
      <c r="AQ1225" s="29"/>
      <c r="AR1225" s="29"/>
      <c r="AS1225" s="29"/>
      <c r="AT1225" s="29"/>
      <c r="AU1225" s="109"/>
      <c r="AV1225" s="109"/>
      <c r="AW1225" s="29"/>
      <c r="AX1225" s="109"/>
      <c r="AY1225" s="29"/>
      <c r="AZ1225" s="29"/>
      <c r="BA1225" s="29"/>
      <c r="BB1225" s="29"/>
    </row>
    <row r="1226" spans="3:54" customFormat="1">
      <c r="C1226" s="1"/>
      <c r="D1226" s="1"/>
      <c r="U1226" s="1"/>
      <c r="V1226" s="1"/>
      <c r="X1226" s="1"/>
      <c r="AM1226" s="29"/>
      <c r="AN1226" s="29"/>
      <c r="AO1226" s="29"/>
      <c r="AP1226" s="29"/>
      <c r="AQ1226" s="29"/>
      <c r="AR1226" s="29"/>
      <c r="AS1226" s="29"/>
      <c r="AT1226" s="29"/>
      <c r="AU1226" s="109"/>
      <c r="AV1226" s="109"/>
      <c r="AW1226" s="29"/>
      <c r="AX1226" s="109"/>
      <c r="AY1226" s="29"/>
      <c r="AZ1226" s="29"/>
      <c r="BA1226" s="29"/>
      <c r="BB1226" s="29"/>
    </row>
    <row r="1227" spans="3:54" customFormat="1">
      <c r="C1227" s="1"/>
      <c r="D1227" s="1"/>
      <c r="U1227" s="1"/>
      <c r="V1227" s="1"/>
      <c r="X1227" s="1"/>
      <c r="AM1227" s="29"/>
      <c r="AN1227" s="29"/>
      <c r="AO1227" s="29"/>
      <c r="AP1227" s="29"/>
      <c r="AQ1227" s="29"/>
      <c r="AR1227" s="29"/>
      <c r="AS1227" s="29"/>
      <c r="AT1227" s="29"/>
      <c r="AU1227" s="109"/>
      <c r="AV1227" s="109"/>
      <c r="AW1227" s="29"/>
      <c r="AX1227" s="109"/>
      <c r="AY1227" s="29"/>
      <c r="AZ1227" s="29"/>
      <c r="BA1227" s="29"/>
      <c r="BB1227" s="29"/>
    </row>
    <row r="1228" spans="3:54" customFormat="1">
      <c r="C1228" s="1"/>
      <c r="D1228" s="1"/>
      <c r="U1228" s="1"/>
      <c r="V1228" s="1"/>
      <c r="X1228" s="1"/>
      <c r="AM1228" s="29"/>
      <c r="AN1228" s="29"/>
      <c r="AO1228" s="29"/>
      <c r="AP1228" s="29"/>
      <c r="AQ1228" s="29"/>
      <c r="AR1228" s="29"/>
      <c r="AS1228" s="29"/>
      <c r="AT1228" s="29"/>
      <c r="AU1228" s="109"/>
      <c r="AV1228" s="109"/>
      <c r="AW1228" s="29"/>
      <c r="AX1228" s="109"/>
      <c r="AY1228" s="29"/>
      <c r="AZ1228" s="29"/>
      <c r="BA1228" s="29"/>
      <c r="BB1228" s="29"/>
    </row>
    <row r="1229" spans="3:54" customFormat="1">
      <c r="C1229" s="1"/>
      <c r="D1229" s="1"/>
      <c r="U1229" s="1"/>
      <c r="V1229" s="1"/>
      <c r="X1229" s="1"/>
      <c r="AM1229" s="29"/>
      <c r="AN1229" s="29"/>
      <c r="AO1229" s="29"/>
      <c r="AP1229" s="29"/>
      <c r="AQ1229" s="29"/>
      <c r="AR1229" s="29"/>
      <c r="AS1229" s="29"/>
      <c r="AT1229" s="29"/>
      <c r="AU1229" s="109"/>
      <c r="AV1229" s="109"/>
      <c r="AW1229" s="29"/>
      <c r="AX1229" s="109"/>
      <c r="AY1229" s="29"/>
      <c r="AZ1229" s="29"/>
      <c r="BA1229" s="29"/>
      <c r="BB1229" s="29"/>
    </row>
    <row r="1230" spans="3:54" customFormat="1">
      <c r="C1230" s="1"/>
      <c r="D1230" s="1"/>
      <c r="U1230" s="1"/>
      <c r="V1230" s="1"/>
      <c r="X1230" s="1"/>
      <c r="AM1230" s="29"/>
      <c r="AN1230" s="29"/>
      <c r="AO1230" s="29"/>
      <c r="AP1230" s="29"/>
      <c r="AQ1230" s="29"/>
      <c r="AR1230" s="29"/>
      <c r="AS1230" s="29"/>
      <c r="AT1230" s="29"/>
      <c r="AU1230" s="109"/>
      <c r="AV1230" s="109"/>
      <c r="AW1230" s="29"/>
      <c r="AX1230" s="109"/>
      <c r="AY1230" s="29"/>
      <c r="AZ1230" s="29"/>
      <c r="BA1230" s="29"/>
      <c r="BB1230" s="29"/>
    </row>
    <row r="1231" spans="3:54" customFormat="1">
      <c r="C1231" s="1"/>
      <c r="D1231" s="1"/>
      <c r="U1231" s="1"/>
      <c r="V1231" s="1"/>
      <c r="X1231" s="1"/>
      <c r="AM1231" s="29"/>
      <c r="AN1231" s="29"/>
      <c r="AO1231" s="29"/>
      <c r="AP1231" s="29"/>
      <c r="AQ1231" s="29"/>
      <c r="AR1231" s="29"/>
      <c r="AS1231" s="29"/>
      <c r="AT1231" s="29"/>
      <c r="AU1231" s="109"/>
      <c r="AV1231" s="109"/>
      <c r="AW1231" s="29"/>
      <c r="AX1231" s="109"/>
      <c r="AY1231" s="29"/>
      <c r="AZ1231" s="29"/>
      <c r="BA1231" s="29"/>
      <c r="BB1231" s="29"/>
    </row>
    <row r="1232" spans="3:54" customFormat="1">
      <c r="C1232" s="1"/>
      <c r="D1232" s="1"/>
      <c r="U1232" s="1"/>
      <c r="V1232" s="1"/>
      <c r="X1232" s="1"/>
      <c r="AM1232" s="29"/>
      <c r="AN1232" s="29"/>
      <c r="AO1232" s="29"/>
      <c r="AP1232" s="29"/>
      <c r="AQ1232" s="29"/>
      <c r="AR1232" s="29"/>
      <c r="AS1232" s="29"/>
      <c r="AT1232" s="29"/>
      <c r="AU1232" s="109"/>
      <c r="AV1232" s="109"/>
      <c r="AW1232" s="29"/>
      <c r="AX1232" s="109"/>
      <c r="AY1232" s="29"/>
      <c r="AZ1232" s="29"/>
      <c r="BA1232" s="29"/>
      <c r="BB1232" s="29"/>
    </row>
    <row r="1233" spans="3:54" customFormat="1">
      <c r="C1233" s="1"/>
      <c r="D1233" s="1"/>
      <c r="U1233" s="1"/>
      <c r="V1233" s="1"/>
      <c r="X1233" s="1"/>
      <c r="AM1233" s="29"/>
      <c r="AN1233" s="29"/>
      <c r="AO1233" s="29"/>
      <c r="AP1233" s="29"/>
      <c r="AQ1233" s="29"/>
      <c r="AR1233" s="29"/>
      <c r="AS1233" s="29"/>
      <c r="AT1233" s="29"/>
      <c r="AU1233" s="109"/>
      <c r="AV1233" s="109"/>
      <c r="AW1233" s="29"/>
      <c r="AX1233" s="109"/>
      <c r="AY1233" s="29"/>
      <c r="AZ1233" s="29"/>
      <c r="BA1233" s="29"/>
      <c r="BB1233" s="29"/>
    </row>
    <row r="1234" spans="3:54" customFormat="1">
      <c r="C1234" s="1"/>
      <c r="D1234" s="1"/>
      <c r="U1234" s="1"/>
      <c r="V1234" s="1"/>
      <c r="X1234" s="1"/>
      <c r="AM1234" s="29"/>
      <c r="AN1234" s="29"/>
      <c r="AO1234" s="29"/>
      <c r="AP1234" s="29"/>
      <c r="AQ1234" s="29"/>
      <c r="AR1234" s="29"/>
      <c r="AS1234" s="29"/>
      <c r="AT1234" s="29"/>
      <c r="AU1234" s="109"/>
      <c r="AV1234" s="109"/>
      <c r="AW1234" s="29"/>
      <c r="AX1234" s="109"/>
      <c r="AY1234" s="29"/>
      <c r="AZ1234" s="29"/>
      <c r="BA1234" s="29"/>
      <c r="BB1234" s="29"/>
    </row>
    <row r="1235" spans="3:54" customFormat="1">
      <c r="C1235" s="1"/>
      <c r="D1235" s="1"/>
      <c r="U1235" s="1"/>
      <c r="V1235" s="1"/>
      <c r="X1235" s="1"/>
      <c r="AM1235" s="29"/>
      <c r="AN1235" s="29"/>
      <c r="AO1235" s="29"/>
      <c r="AP1235" s="29"/>
      <c r="AQ1235" s="29"/>
      <c r="AR1235" s="29"/>
      <c r="AS1235" s="29"/>
      <c r="AT1235" s="29"/>
      <c r="AU1235" s="109"/>
      <c r="AV1235" s="109"/>
      <c r="AW1235" s="29"/>
      <c r="AX1235" s="109"/>
      <c r="AY1235" s="29"/>
      <c r="AZ1235" s="29"/>
      <c r="BA1235" s="29"/>
      <c r="BB1235" s="29"/>
    </row>
    <row r="1236" spans="3:54" customFormat="1">
      <c r="C1236" s="1"/>
      <c r="D1236" s="1"/>
      <c r="U1236" s="1"/>
      <c r="V1236" s="1"/>
      <c r="X1236" s="1"/>
      <c r="AM1236" s="29"/>
      <c r="AN1236" s="29"/>
      <c r="AO1236" s="29"/>
      <c r="AP1236" s="29"/>
      <c r="AQ1236" s="29"/>
      <c r="AR1236" s="29"/>
      <c r="AS1236" s="29"/>
      <c r="AT1236" s="29"/>
      <c r="AU1236" s="109"/>
      <c r="AV1236" s="109"/>
      <c r="AW1236" s="29"/>
      <c r="AX1236" s="109"/>
      <c r="AY1236" s="29"/>
      <c r="AZ1236" s="29"/>
      <c r="BA1236" s="29"/>
      <c r="BB1236" s="29"/>
    </row>
    <row r="1237" spans="3:54" customFormat="1">
      <c r="C1237" s="1"/>
      <c r="D1237" s="1"/>
      <c r="U1237" s="1"/>
      <c r="V1237" s="1"/>
      <c r="X1237" s="1"/>
      <c r="AM1237" s="29"/>
      <c r="AN1237" s="29"/>
      <c r="AO1237" s="29"/>
      <c r="AP1237" s="29"/>
      <c r="AQ1237" s="29"/>
      <c r="AR1237" s="29"/>
      <c r="AS1237" s="29"/>
      <c r="AT1237" s="29"/>
      <c r="AU1237" s="109"/>
      <c r="AV1237" s="109"/>
      <c r="AW1237" s="29"/>
      <c r="AX1237" s="109"/>
      <c r="AY1237" s="29"/>
      <c r="AZ1237" s="29"/>
      <c r="BA1237" s="29"/>
      <c r="BB1237" s="29"/>
    </row>
    <row r="1238" spans="3:54" customFormat="1">
      <c r="C1238" s="1"/>
      <c r="D1238" s="1"/>
      <c r="U1238" s="1"/>
      <c r="V1238" s="1"/>
      <c r="X1238" s="1"/>
      <c r="AM1238" s="29"/>
      <c r="AN1238" s="29"/>
      <c r="AO1238" s="29"/>
      <c r="AP1238" s="29"/>
      <c r="AQ1238" s="29"/>
      <c r="AR1238" s="29"/>
      <c r="AS1238" s="29"/>
      <c r="AT1238" s="29"/>
      <c r="AU1238" s="109"/>
      <c r="AV1238" s="109"/>
      <c r="AW1238" s="29"/>
      <c r="AX1238" s="109"/>
      <c r="AY1238" s="29"/>
      <c r="AZ1238" s="29"/>
      <c r="BA1238" s="29"/>
      <c r="BB1238" s="29"/>
    </row>
    <row r="1239" spans="3:54" customFormat="1">
      <c r="C1239" s="1"/>
      <c r="D1239" s="1"/>
      <c r="U1239" s="1"/>
      <c r="V1239" s="1"/>
      <c r="X1239" s="1"/>
      <c r="AM1239" s="29"/>
      <c r="AN1239" s="29"/>
      <c r="AO1239" s="29"/>
      <c r="AP1239" s="29"/>
      <c r="AQ1239" s="29"/>
      <c r="AR1239" s="29"/>
      <c r="AS1239" s="29"/>
      <c r="AT1239" s="29"/>
      <c r="AU1239" s="109"/>
      <c r="AV1239" s="109"/>
      <c r="AW1239" s="29"/>
      <c r="AX1239" s="109"/>
      <c r="AY1239" s="29"/>
      <c r="AZ1239" s="29"/>
      <c r="BA1239" s="29"/>
      <c r="BB1239" s="29"/>
    </row>
    <row r="1240" spans="3:54" customFormat="1">
      <c r="C1240" s="1"/>
      <c r="D1240" s="1"/>
      <c r="U1240" s="1"/>
      <c r="V1240" s="1"/>
      <c r="X1240" s="1"/>
      <c r="AM1240" s="29"/>
      <c r="AN1240" s="29"/>
      <c r="AO1240" s="29"/>
      <c r="AP1240" s="29"/>
      <c r="AQ1240" s="29"/>
      <c r="AR1240" s="29"/>
      <c r="AS1240" s="29"/>
      <c r="AT1240" s="29"/>
      <c r="AU1240" s="109"/>
      <c r="AV1240" s="109"/>
      <c r="AW1240" s="29"/>
      <c r="AX1240" s="109"/>
      <c r="AY1240" s="29"/>
      <c r="AZ1240" s="29"/>
      <c r="BA1240" s="29"/>
      <c r="BB1240" s="29"/>
    </row>
    <row r="1241" spans="3:54" customFormat="1">
      <c r="C1241" s="1"/>
      <c r="D1241" s="1"/>
      <c r="U1241" s="1"/>
      <c r="V1241" s="1"/>
      <c r="X1241" s="1"/>
      <c r="AM1241" s="29"/>
      <c r="AN1241" s="29"/>
      <c r="AO1241" s="29"/>
      <c r="AP1241" s="29"/>
      <c r="AQ1241" s="29"/>
      <c r="AR1241" s="29"/>
      <c r="AS1241" s="29"/>
      <c r="AT1241" s="29"/>
      <c r="AU1241" s="109"/>
      <c r="AV1241" s="109"/>
      <c r="AW1241" s="29"/>
      <c r="AX1241" s="109"/>
      <c r="AY1241" s="29"/>
      <c r="AZ1241" s="29"/>
      <c r="BA1241" s="29"/>
      <c r="BB1241" s="29"/>
    </row>
    <row r="1242" spans="3:54" customFormat="1">
      <c r="C1242" s="1"/>
      <c r="D1242" s="1"/>
      <c r="U1242" s="1"/>
      <c r="V1242" s="1"/>
      <c r="X1242" s="1"/>
      <c r="AM1242" s="29"/>
      <c r="AN1242" s="29"/>
      <c r="AO1242" s="29"/>
      <c r="AP1242" s="29"/>
      <c r="AQ1242" s="29"/>
      <c r="AR1242" s="29"/>
      <c r="AS1242" s="29"/>
      <c r="AT1242" s="29"/>
      <c r="AU1242" s="109"/>
      <c r="AV1242" s="109"/>
      <c r="AW1242" s="29"/>
      <c r="AX1242" s="109"/>
      <c r="AY1242" s="29"/>
      <c r="AZ1242" s="29"/>
      <c r="BA1242" s="29"/>
      <c r="BB1242" s="29"/>
    </row>
    <row r="1243" spans="3:54" customFormat="1">
      <c r="C1243" s="1"/>
      <c r="D1243" s="1"/>
      <c r="U1243" s="1"/>
      <c r="V1243" s="1"/>
      <c r="X1243" s="1"/>
      <c r="AM1243" s="29"/>
      <c r="AN1243" s="29"/>
      <c r="AO1243" s="29"/>
      <c r="AP1243" s="29"/>
      <c r="AQ1243" s="29"/>
      <c r="AR1243" s="29"/>
      <c r="AS1243" s="29"/>
      <c r="AT1243" s="29"/>
      <c r="AU1243" s="109"/>
      <c r="AV1243" s="109"/>
      <c r="AW1243" s="29"/>
      <c r="AX1243" s="109"/>
      <c r="AY1243" s="29"/>
      <c r="AZ1243" s="29"/>
      <c r="BA1243" s="29"/>
      <c r="BB1243" s="29"/>
    </row>
    <row r="1244" spans="3:54" customFormat="1">
      <c r="C1244" s="1"/>
      <c r="D1244" s="1"/>
      <c r="U1244" s="1"/>
      <c r="V1244" s="1"/>
      <c r="X1244" s="1"/>
      <c r="AM1244" s="29"/>
      <c r="AN1244" s="29"/>
      <c r="AO1244" s="29"/>
      <c r="AP1244" s="29"/>
      <c r="AQ1244" s="29"/>
      <c r="AR1244" s="29"/>
      <c r="AS1244" s="29"/>
      <c r="AT1244" s="29"/>
      <c r="AU1244" s="109"/>
      <c r="AV1244" s="109"/>
      <c r="AW1244" s="29"/>
      <c r="AX1244" s="109"/>
      <c r="AY1244" s="29"/>
      <c r="AZ1244" s="29"/>
      <c r="BA1244" s="29"/>
      <c r="BB1244" s="29"/>
    </row>
    <row r="1245" spans="3:54" customFormat="1">
      <c r="C1245" s="1"/>
      <c r="D1245" s="1"/>
      <c r="U1245" s="1"/>
      <c r="V1245" s="1"/>
      <c r="X1245" s="1"/>
      <c r="AM1245" s="29"/>
      <c r="AN1245" s="29"/>
      <c r="AO1245" s="29"/>
      <c r="AP1245" s="29"/>
      <c r="AQ1245" s="29"/>
      <c r="AR1245" s="29"/>
      <c r="AS1245" s="29"/>
      <c r="AT1245" s="29"/>
      <c r="AU1245" s="109"/>
      <c r="AV1245" s="109"/>
      <c r="AW1245" s="29"/>
      <c r="AX1245" s="109"/>
      <c r="AY1245" s="29"/>
      <c r="AZ1245" s="29"/>
      <c r="BA1245" s="29"/>
      <c r="BB1245" s="29"/>
    </row>
    <row r="1246" spans="3:54" customFormat="1">
      <c r="C1246" s="1"/>
      <c r="D1246" s="1"/>
      <c r="U1246" s="1"/>
      <c r="V1246" s="1"/>
      <c r="X1246" s="1"/>
      <c r="AM1246" s="29"/>
      <c r="AN1246" s="29"/>
      <c r="AO1246" s="29"/>
      <c r="AP1246" s="29"/>
      <c r="AQ1246" s="29"/>
      <c r="AR1246" s="29"/>
      <c r="AS1246" s="29"/>
      <c r="AT1246" s="29"/>
      <c r="AU1246" s="109"/>
      <c r="AV1246" s="109"/>
      <c r="AW1246" s="29"/>
      <c r="AX1246" s="109"/>
      <c r="AY1246" s="29"/>
      <c r="AZ1246" s="29"/>
      <c r="BA1246" s="29"/>
      <c r="BB1246" s="29"/>
    </row>
    <row r="1247" spans="3:54" customFormat="1">
      <c r="C1247" s="1"/>
      <c r="D1247" s="1"/>
      <c r="U1247" s="1"/>
      <c r="V1247" s="1"/>
      <c r="X1247" s="1"/>
      <c r="AM1247" s="29"/>
      <c r="AN1247" s="29"/>
      <c r="AO1247" s="29"/>
      <c r="AP1247" s="29"/>
      <c r="AQ1247" s="29"/>
      <c r="AR1247" s="29"/>
      <c r="AS1247" s="29"/>
      <c r="AT1247" s="29"/>
      <c r="AU1247" s="109"/>
      <c r="AV1247" s="109"/>
      <c r="AW1247" s="29"/>
      <c r="AX1247" s="109"/>
      <c r="AY1247" s="29"/>
      <c r="AZ1247" s="29"/>
      <c r="BA1247" s="29"/>
      <c r="BB1247" s="29"/>
    </row>
    <row r="1248" spans="3:54" customFormat="1">
      <c r="C1248" s="1"/>
      <c r="D1248" s="1"/>
      <c r="U1248" s="1"/>
      <c r="V1248" s="1"/>
      <c r="X1248" s="1"/>
      <c r="AM1248" s="29"/>
      <c r="AN1248" s="29"/>
      <c r="AO1248" s="29"/>
      <c r="AP1248" s="29"/>
      <c r="AQ1248" s="29"/>
      <c r="AR1248" s="29"/>
      <c r="AS1248" s="29"/>
      <c r="AT1248" s="29"/>
      <c r="AU1248" s="109"/>
      <c r="AV1248" s="109"/>
      <c r="AW1248" s="29"/>
      <c r="AX1248" s="109"/>
      <c r="AY1248" s="29"/>
      <c r="AZ1248" s="29"/>
      <c r="BA1248" s="29"/>
      <c r="BB1248" s="29"/>
    </row>
    <row r="1249" spans="3:54" customFormat="1">
      <c r="C1249" s="1"/>
      <c r="D1249" s="1"/>
      <c r="U1249" s="1"/>
      <c r="V1249" s="1"/>
      <c r="X1249" s="1"/>
      <c r="AM1249" s="29"/>
      <c r="AN1249" s="29"/>
      <c r="AO1249" s="29"/>
      <c r="AP1249" s="29"/>
      <c r="AQ1249" s="29"/>
      <c r="AR1249" s="29"/>
      <c r="AS1249" s="29"/>
      <c r="AT1249" s="29"/>
      <c r="AU1249" s="109"/>
      <c r="AV1249" s="109"/>
      <c r="AW1249" s="29"/>
      <c r="AX1249" s="109"/>
      <c r="AY1249" s="29"/>
      <c r="AZ1249" s="29"/>
      <c r="BA1249" s="29"/>
      <c r="BB1249" s="29"/>
    </row>
    <row r="1250" spans="3:54" customFormat="1">
      <c r="C1250" s="1"/>
      <c r="D1250" s="1"/>
      <c r="U1250" s="1"/>
      <c r="V1250" s="1"/>
      <c r="X1250" s="1"/>
      <c r="AM1250" s="29"/>
      <c r="AN1250" s="29"/>
      <c r="AO1250" s="29"/>
      <c r="AP1250" s="29"/>
      <c r="AQ1250" s="29"/>
      <c r="AR1250" s="29"/>
      <c r="AS1250" s="29"/>
      <c r="AT1250" s="29"/>
      <c r="AU1250" s="109"/>
      <c r="AV1250" s="109"/>
      <c r="AW1250" s="29"/>
      <c r="AX1250" s="109"/>
      <c r="AY1250" s="29"/>
      <c r="AZ1250" s="29"/>
      <c r="BA1250" s="29"/>
      <c r="BB1250" s="29"/>
    </row>
    <row r="1251" spans="3:54" customFormat="1">
      <c r="C1251" s="1"/>
      <c r="D1251" s="1"/>
      <c r="U1251" s="1"/>
      <c r="V1251" s="1"/>
      <c r="X1251" s="1"/>
      <c r="AM1251" s="29"/>
      <c r="AN1251" s="29"/>
      <c r="AO1251" s="29"/>
      <c r="AP1251" s="29"/>
      <c r="AQ1251" s="29"/>
      <c r="AR1251" s="29"/>
      <c r="AS1251" s="29"/>
      <c r="AT1251" s="29"/>
      <c r="AU1251" s="109"/>
      <c r="AV1251" s="109"/>
      <c r="AW1251" s="29"/>
      <c r="AX1251" s="109"/>
      <c r="AY1251" s="29"/>
      <c r="AZ1251" s="29"/>
      <c r="BA1251" s="29"/>
      <c r="BB1251" s="29"/>
    </row>
    <row r="1252" spans="3:54" customFormat="1">
      <c r="C1252" s="1"/>
      <c r="D1252" s="1"/>
      <c r="U1252" s="1"/>
      <c r="V1252" s="1"/>
      <c r="X1252" s="1"/>
      <c r="AM1252" s="29"/>
      <c r="AN1252" s="29"/>
      <c r="AO1252" s="29"/>
      <c r="AP1252" s="29"/>
      <c r="AQ1252" s="29"/>
      <c r="AR1252" s="29"/>
      <c r="AS1252" s="29"/>
      <c r="AT1252" s="29"/>
      <c r="AU1252" s="109"/>
      <c r="AV1252" s="109"/>
      <c r="AW1252" s="29"/>
      <c r="AX1252" s="109"/>
      <c r="AY1252" s="29"/>
      <c r="AZ1252" s="29"/>
      <c r="BA1252" s="29"/>
      <c r="BB1252" s="29"/>
    </row>
    <row r="1253" spans="3:54" customFormat="1">
      <c r="C1253" s="1"/>
      <c r="D1253" s="1"/>
      <c r="U1253" s="1"/>
      <c r="V1253" s="1"/>
      <c r="X1253" s="1"/>
      <c r="AM1253" s="29"/>
      <c r="AN1253" s="29"/>
      <c r="AO1253" s="29"/>
      <c r="AP1253" s="29"/>
      <c r="AQ1253" s="29"/>
      <c r="AR1253" s="29"/>
      <c r="AS1253" s="29"/>
      <c r="AT1253" s="29"/>
      <c r="AU1253" s="109"/>
      <c r="AV1253" s="109"/>
      <c r="AW1253" s="29"/>
      <c r="AX1253" s="109"/>
      <c r="AY1253" s="29"/>
      <c r="AZ1253" s="29"/>
      <c r="BA1253" s="29"/>
      <c r="BB1253" s="29"/>
    </row>
    <row r="1254" spans="3:54" customFormat="1">
      <c r="C1254" s="1"/>
      <c r="D1254" s="1"/>
      <c r="U1254" s="1"/>
      <c r="V1254" s="1"/>
      <c r="X1254" s="1"/>
      <c r="AM1254" s="29"/>
      <c r="AN1254" s="29"/>
      <c r="AO1254" s="29"/>
      <c r="AP1254" s="29"/>
      <c r="AQ1254" s="29"/>
      <c r="AR1254" s="29"/>
      <c r="AS1254" s="29"/>
      <c r="AT1254" s="29"/>
      <c r="AU1254" s="109"/>
      <c r="AV1254" s="109"/>
      <c r="AW1254" s="29"/>
      <c r="AX1254" s="109"/>
      <c r="AY1254" s="29"/>
      <c r="AZ1254" s="29"/>
      <c r="BA1254" s="29"/>
      <c r="BB1254" s="29"/>
    </row>
    <row r="1255" spans="3:54" customFormat="1">
      <c r="C1255" s="1"/>
      <c r="D1255" s="1"/>
      <c r="U1255" s="1"/>
      <c r="V1255" s="1"/>
      <c r="X1255" s="1"/>
      <c r="AM1255" s="29"/>
      <c r="AN1255" s="29"/>
      <c r="AO1255" s="29"/>
      <c r="AP1255" s="29"/>
      <c r="AQ1255" s="29"/>
      <c r="AR1255" s="29"/>
      <c r="AS1255" s="29"/>
      <c r="AT1255" s="29"/>
      <c r="AU1255" s="109"/>
      <c r="AV1255" s="109"/>
      <c r="AW1255" s="29"/>
      <c r="AX1255" s="109"/>
      <c r="AY1255" s="29"/>
      <c r="AZ1255" s="29"/>
      <c r="BA1255" s="29"/>
      <c r="BB1255" s="29"/>
    </row>
    <row r="1256" spans="3:54" customFormat="1">
      <c r="C1256" s="1"/>
      <c r="D1256" s="1"/>
      <c r="U1256" s="1"/>
      <c r="V1256" s="1"/>
      <c r="X1256" s="1"/>
      <c r="AM1256" s="29"/>
      <c r="AN1256" s="29"/>
      <c r="AO1256" s="29"/>
      <c r="AP1256" s="29"/>
      <c r="AQ1256" s="29"/>
      <c r="AR1256" s="29"/>
      <c r="AS1256" s="29"/>
      <c r="AT1256" s="29"/>
      <c r="AU1256" s="109"/>
      <c r="AV1256" s="109"/>
      <c r="AW1256" s="29"/>
      <c r="AX1256" s="109"/>
      <c r="AY1256" s="29"/>
      <c r="AZ1256" s="29"/>
      <c r="BA1256" s="29"/>
      <c r="BB1256" s="29"/>
    </row>
    <row r="1257" spans="3:54" customFormat="1">
      <c r="C1257" s="1"/>
      <c r="D1257" s="1"/>
      <c r="U1257" s="1"/>
      <c r="V1257" s="1"/>
      <c r="X1257" s="1"/>
      <c r="AM1257" s="29"/>
      <c r="AN1257" s="29"/>
      <c r="AO1257" s="29"/>
      <c r="AP1257" s="29"/>
      <c r="AQ1257" s="29"/>
      <c r="AR1257" s="29"/>
      <c r="AS1257" s="29"/>
      <c r="AT1257" s="29"/>
      <c r="AU1257" s="109"/>
      <c r="AV1257" s="109"/>
      <c r="AW1257" s="29"/>
      <c r="AX1257" s="109"/>
      <c r="AY1257" s="29"/>
      <c r="AZ1257" s="29"/>
      <c r="BA1257" s="29"/>
      <c r="BB1257" s="29"/>
    </row>
    <row r="1258" spans="3:54" customFormat="1">
      <c r="C1258" s="1"/>
      <c r="D1258" s="1"/>
      <c r="U1258" s="1"/>
      <c r="V1258" s="1"/>
      <c r="X1258" s="1"/>
      <c r="AM1258" s="29"/>
      <c r="AN1258" s="29"/>
      <c r="AO1258" s="29"/>
      <c r="AP1258" s="29"/>
      <c r="AQ1258" s="29"/>
      <c r="AR1258" s="29"/>
      <c r="AS1258" s="29"/>
      <c r="AT1258" s="29"/>
      <c r="AU1258" s="109"/>
      <c r="AV1258" s="109"/>
      <c r="AW1258" s="29"/>
      <c r="AX1258" s="109"/>
      <c r="AY1258" s="29"/>
      <c r="AZ1258" s="29"/>
      <c r="BA1258" s="29"/>
      <c r="BB1258" s="29"/>
    </row>
    <row r="1259" spans="3:54" customFormat="1">
      <c r="C1259" s="1"/>
      <c r="D1259" s="1"/>
      <c r="U1259" s="1"/>
      <c r="V1259" s="1"/>
      <c r="X1259" s="1"/>
      <c r="AM1259" s="29"/>
      <c r="AN1259" s="29"/>
      <c r="AO1259" s="29"/>
      <c r="AP1259" s="29"/>
      <c r="AQ1259" s="29"/>
      <c r="AR1259" s="29"/>
      <c r="AS1259" s="29"/>
      <c r="AT1259" s="29"/>
      <c r="AU1259" s="109"/>
      <c r="AV1259" s="109"/>
      <c r="AW1259" s="29"/>
      <c r="AX1259" s="109"/>
      <c r="AY1259" s="29"/>
      <c r="AZ1259" s="29"/>
      <c r="BA1259" s="29"/>
      <c r="BB1259" s="29"/>
    </row>
    <row r="1260" spans="3:54" customFormat="1">
      <c r="C1260" s="1"/>
      <c r="D1260" s="1"/>
      <c r="U1260" s="1"/>
      <c r="V1260" s="1"/>
      <c r="X1260" s="1"/>
      <c r="AM1260" s="29"/>
      <c r="AN1260" s="29"/>
      <c r="AO1260" s="29"/>
      <c r="AP1260" s="29"/>
      <c r="AQ1260" s="29"/>
      <c r="AR1260" s="29"/>
      <c r="AS1260" s="29"/>
      <c r="AT1260" s="29"/>
      <c r="AU1260" s="109"/>
      <c r="AV1260" s="109"/>
      <c r="AW1260" s="29"/>
      <c r="AX1260" s="109"/>
      <c r="AY1260" s="29"/>
      <c r="AZ1260" s="29"/>
      <c r="BA1260" s="29"/>
      <c r="BB1260" s="29"/>
    </row>
    <row r="1261" spans="3:54" customFormat="1">
      <c r="C1261" s="1"/>
      <c r="D1261" s="1"/>
      <c r="U1261" s="1"/>
      <c r="V1261" s="1"/>
      <c r="X1261" s="1"/>
      <c r="AM1261" s="29"/>
      <c r="AN1261" s="29"/>
      <c r="AO1261" s="29"/>
      <c r="AP1261" s="29"/>
      <c r="AQ1261" s="29"/>
      <c r="AR1261" s="29"/>
      <c r="AS1261" s="29"/>
      <c r="AT1261" s="29"/>
      <c r="AU1261" s="109"/>
      <c r="AV1261" s="109"/>
      <c r="AW1261" s="29"/>
      <c r="AX1261" s="109"/>
      <c r="AY1261" s="29"/>
      <c r="AZ1261" s="29"/>
      <c r="BA1261" s="29"/>
      <c r="BB1261" s="29"/>
    </row>
    <row r="1262" spans="3:54" customFormat="1">
      <c r="C1262" s="1"/>
      <c r="D1262" s="1"/>
      <c r="U1262" s="1"/>
      <c r="V1262" s="1"/>
      <c r="X1262" s="1"/>
      <c r="AM1262" s="29"/>
      <c r="AN1262" s="29"/>
      <c r="AO1262" s="29"/>
      <c r="AP1262" s="29"/>
      <c r="AQ1262" s="29"/>
      <c r="AR1262" s="29"/>
      <c r="AS1262" s="29"/>
      <c r="AT1262" s="29"/>
      <c r="AU1262" s="109"/>
      <c r="AV1262" s="109"/>
      <c r="AW1262" s="29"/>
      <c r="AX1262" s="109"/>
      <c r="AY1262" s="29"/>
      <c r="AZ1262" s="29"/>
      <c r="BA1262" s="29"/>
      <c r="BB1262" s="29"/>
    </row>
    <row r="1263" spans="3:54" customFormat="1">
      <c r="C1263" s="1"/>
      <c r="D1263" s="1"/>
      <c r="U1263" s="1"/>
      <c r="V1263" s="1"/>
      <c r="X1263" s="1"/>
      <c r="AM1263" s="29"/>
      <c r="AN1263" s="29"/>
      <c r="AO1263" s="29"/>
      <c r="AP1263" s="29"/>
      <c r="AQ1263" s="29"/>
      <c r="AR1263" s="29"/>
      <c r="AS1263" s="29"/>
      <c r="AT1263" s="29"/>
      <c r="AU1263" s="109"/>
      <c r="AV1263" s="109"/>
      <c r="AW1263" s="29"/>
      <c r="AX1263" s="109"/>
      <c r="AY1263" s="29"/>
      <c r="AZ1263" s="29"/>
      <c r="BA1263" s="29"/>
      <c r="BB1263" s="29"/>
    </row>
    <row r="1264" spans="3:54" customFormat="1">
      <c r="C1264" s="1"/>
      <c r="D1264" s="1"/>
      <c r="U1264" s="1"/>
      <c r="V1264" s="1"/>
      <c r="X1264" s="1"/>
      <c r="AM1264" s="29"/>
      <c r="AN1264" s="29"/>
      <c r="AO1264" s="29"/>
      <c r="AP1264" s="29"/>
      <c r="AQ1264" s="29"/>
      <c r="AR1264" s="29"/>
      <c r="AS1264" s="29"/>
      <c r="AT1264" s="29"/>
      <c r="AU1264" s="109"/>
      <c r="AV1264" s="109"/>
      <c r="AW1264" s="29"/>
      <c r="AX1264" s="109"/>
      <c r="AY1264" s="29"/>
      <c r="AZ1264" s="29"/>
      <c r="BA1264" s="29"/>
      <c r="BB1264" s="29"/>
    </row>
    <row r="1265" spans="3:54" customFormat="1">
      <c r="C1265" s="1"/>
      <c r="D1265" s="1"/>
      <c r="U1265" s="1"/>
      <c r="V1265" s="1"/>
      <c r="X1265" s="1"/>
      <c r="AM1265" s="29"/>
      <c r="AN1265" s="29"/>
      <c r="AO1265" s="29"/>
      <c r="AP1265" s="29"/>
      <c r="AQ1265" s="29"/>
      <c r="AR1265" s="29"/>
      <c r="AS1265" s="29"/>
      <c r="AT1265" s="29"/>
      <c r="AU1265" s="109"/>
      <c r="AV1265" s="109"/>
      <c r="AW1265" s="29"/>
      <c r="AX1265" s="109"/>
      <c r="AY1265" s="29"/>
      <c r="AZ1265" s="29"/>
      <c r="BA1265" s="29"/>
      <c r="BB1265" s="29"/>
    </row>
    <row r="1266" spans="3:54" customFormat="1">
      <c r="C1266" s="1"/>
      <c r="D1266" s="1"/>
      <c r="U1266" s="1"/>
      <c r="V1266" s="1"/>
      <c r="X1266" s="1"/>
      <c r="AM1266" s="29"/>
      <c r="AN1266" s="29"/>
      <c r="AO1266" s="29"/>
      <c r="AP1266" s="29"/>
      <c r="AQ1266" s="29"/>
      <c r="AR1266" s="29"/>
      <c r="AS1266" s="29"/>
      <c r="AT1266" s="29"/>
      <c r="AU1266" s="109"/>
      <c r="AV1266" s="109"/>
      <c r="AW1266" s="29"/>
      <c r="AX1266" s="109"/>
      <c r="AY1266" s="29"/>
      <c r="AZ1266" s="29"/>
      <c r="BA1266" s="29"/>
      <c r="BB1266" s="29"/>
    </row>
    <row r="1267" spans="3:54" customFormat="1">
      <c r="C1267" s="1"/>
      <c r="D1267" s="1"/>
      <c r="U1267" s="1"/>
      <c r="V1267" s="1"/>
      <c r="X1267" s="1"/>
      <c r="AM1267" s="29"/>
      <c r="AN1267" s="29"/>
      <c r="AO1267" s="29"/>
      <c r="AP1267" s="29"/>
      <c r="AQ1267" s="29"/>
      <c r="AR1267" s="29"/>
      <c r="AS1267" s="29"/>
      <c r="AT1267" s="29"/>
      <c r="AU1267" s="109"/>
      <c r="AV1267" s="109"/>
      <c r="AW1267" s="29"/>
      <c r="AX1267" s="109"/>
      <c r="AY1267" s="29"/>
      <c r="AZ1267" s="29"/>
      <c r="BA1267" s="29"/>
      <c r="BB1267" s="29"/>
    </row>
    <row r="1268" spans="3:54" customFormat="1">
      <c r="C1268" s="1"/>
      <c r="D1268" s="1"/>
      <c r="U1268" s="1"/>
      <c r="V1268" s="1"/>
      <c r="X1268" s="1"/>
      <c r="AM1268" s="29"/>
      <c r="AN1268" s="29"/>
      <c r="AO1268" s="29"/>
      <c r="AP1268" s="29"/>
      <c r="AQ1268" s="29"/>
      <c r="AR1268" s="29"/>
      <c r="AS1268" s="29"/>
      <c r="AT1268" s="29"/>
      <c r="AU1268" s="109"/>
      <c r="AV1268" s="109"/>
      <c r="AW1268" s="29"/>
      <c r="AX1268" s="109"/>
      <c r="AY1268" s="29"/>
      <c r="AZ1268" s="29"/>
      <c r="BA1268" s="29"/>
      <c r="BB1268" s="29"/>
    </row>
    <row r="1269" spans="3:54" customFormat="1">
      <c r="C1269" s="1"/>
      <c r="D1269" s="1"/>
      <c r="U1269" s="1"/>
      <c r="V1269" s="1"/>
      <c r="X1269" s="1"/>
      <c r="AM1269" s="29"/>
      <c r="AN1269" s="29"/>
      <c r="AO1269" s="29"/>
      <c r="AP1269" s="29"/>
      <c r="AQ1269" s="29"/>
      <c r="AR1269" s="29"/>
      <c r="AS1269" s="29"/>
      <c r="AT1269" s="29"/>
      <c r="AU1269" s="109"/>
      <c r="AV1269" s="109"/>
      <c r="AW1269" s="29"/>
      <c r="AX1269" s="109"/>
      <c r="AY1269" s="29"/>
      <c r="AZ1269" s="29"/>
      <c r="BA1269" s="29"/>
      <c r="BB1269" s="29"/>
    </row>
    <row r="1270" spans="3:54" customFormat="1">
      <c r="C1270" s="1"/>
      <c r="D1270" s="1"/>
      <c r="U1270" s="1"/>
      <c r="V1270" s="1"/>
      <c r="X1270" s="1"/>
      <c r="AM1270" s="29"/>
      <c r="AN1270" s="29"/>
      <c r="AO1270" s="29"/>
      <c r="AP1270" s="29"/>
      <c r="AQ1270" s="29"/>
      <c r="AR1270" s="29"/>
      <c r="AS1270" s="29"/>
      <c r="AT1270" s="29"/>
      <c r="AU1270" s="109"/>
      <c r="AV1270" s="109"/>
      <c r="AW1270" s="29"/>
      <c r="AX1270" s="109"/>
      <c r="AY1270" s="29"/>
      <c r="AZ1270" s="29"/>
      <c r="BA1270" s="29"/>
      <c r="BB1270" s="29"/>
    </row>
    <row r="1271" spans="3:54" customFormat="1">
      <c r="C1271" s="1"/>
      <c r="D1271" s="1"/>
      <c r="U1271" s="1"/>
      <c r="V1271" s="1"/>
      <c r="X1271" s="1"/>
      <c r="AM1271" s="29"/>
      <c r="AN1271" s="29"/>
      <c r="AO1271" s="29"/>
      <c r="AP1271" s="29"/>
      <c r="AQ1271" s="29"/>
      <c r="AR1271" s="29"/>
      <c r="AS1271" s="29"/>
      <c r="AT1271" s="29"/>
      <c r="AU1271" s="109"/>
      <c r="AV1271" s="109"/>
      <c r="AW1271" s="29"/>
      <c r="AX1271" s="109"/>
      <c r="AY1271" s="29"/>
      <c r="AZ1271" s="29"/>
      <c r="BA1271" s="29"/>
      <c r="BB1271" s="29"/>
    </row>
    <row r="1272" spans="3:54" customFormat="1">
      <c r="C1272" s="1"/>
      <c r="D1272" s="1"/>
      <c r="U1272" s="1"/>
      <c r="V1272" s="1"/>
      <c r="X1272" s="1"/>
      <c r="AM1272" s="29"/>
      <c r="AN1272" s="29"/>
      <c r="AO1272" s="29"/>
      <c r="AP1272" s="29"/>
      <c r="AQ1272" s="29"/>
      <c r="AR1272" s="29"/>
      <c r="AS1272" s="29"/>
      <c r="AT1272" s="29"/>
      <c r="AU1272" s="109"/>
      <c r="AV1272" s="109"/>
      <c r="AW1272" s="29"/>
      <c r="AX1272" s="109"/>
      <c r="AY1272" s="29"/>
      <c r="AZ1272" s="29"/>
      <c r="BA1272" s="29"/>
      <c r="BB1272" s="29"/>
    </row>
    <row r="1273" spans="3:54" customFormat="1">
      <c r="C1273" s="1"/>
      <c r="D1273" s="1"/>
      <c r="U1273" s="1"/>
      <c r="V1273" s="1"/>
      <c r="X1273" s="1"/>
      <c r="AM1273" s="29"/>
      <c r="AN1273" s="29"/>
      <c r="AO1273" s="29"/>
      <c r="AP1273" s="29"/>
      <c r="AQ1273" s="29"/>
      <c r="AR1273" s="29"/>
      <c r="AS1273" s="29"/>
      <c r="AT1273" s="29"/>
      <c r="AU1273" s="109"/>
      <c r="AV1273" s="109"/>
      <c r="AW1273" s="29"/>
      <c r="AX1273" s="109"/>
      <c r="AY1273" s="29"/>
      <c r="AZ1273" s="29"/>
      <c r="BA1273" s="29"/>
      <c r="BB1273" s="29"/>
    </row>
    <row r="1274" spans="3:54" customFormat="1">
      <c r="C1274" s="1"/>
      <c r="D1274" s="1"/>
      <c r="U1274" s="1"/>
      <c r="V1274" s="1"/>
      <c r="X1274" s="1"/>
      <c r="AM1274" s="29"/>
      <c r="AN1274" s="29"/>
      <c r="AO1274" s="29"/>
      <c r="AP1274" s="29"/>
      <c r="AQ1274" s="29"/>
      <c r="AR1274" s="29"/>
      <c r="AS1274" s="29"/>
      <c r="AT1274" s="29"/>
      <c r="AU1274" s="109"/>
      <c r="AV1274" s="109"/>
      <c r="AW1274" s="29"/>
      <c r="AX1274" s="109"/>
      <c r="AY1274" s="29"/>
      <c r="AZ1274" s="29"/>
      <c r="BA1274" s="29"/>
      <c r="BB1274" s="29"/>
    </row>
    <row r="1275" spans="3:54" customFormat="1">
      <c r="C1275" s="1"/>
      <c r="D1275" s="1"/>
      <c r="U1275" s="1"/>
      <c r="V1275" s="1"/>
      <c r="X1275" s="1"/>
      <c r="AM1275" s="29"/>
      <c r="AN1275" s="29"/>
      <c r="AO1275" s="29"/>
      <c r="AP1275" s="29"/>
      <c r="AQ1275" s="29"/>
      <c r="AR1275" s="29"/>
      <c r="AS1275" s="29"/>
      <c r="AT1275" s="29"/>
      <c r="AU1275" s="109"/>
      <c r="AV1275" s="109"/>
      <c r="AW1275" s="29"/>
      <c r="AX1275" s="109"/>
      <c r="AY1275" s="29"/>
      <c r="AZ1275" s="29"/>
      <c r="BA1275" s="29"/>
      <c r="BB1275" s="29"/>
    </row>
    <row r="1276" spans="3:54" customFormat="1">
      <c r="C1276" s="1"/>
      <c r="D1276" s="1"/>
      <c r="U1276" s="1"/>
      <c r="V1276" s="1"/>
      <c r="X1276" s="1"/>
      <c r="AM1276" s="29"/>
      <c r="AN1276" s="29"/>
      <c r="AO1276" s="29"/>
      <c r="AP1276" s="29"/>
      <c r="AQ1276" s="29"/>
      <c r="AR1276" s="29"/>
      <c r="AS1276" s="29"/>
      <c r="AT1276" s="29"/>
      <c r="AU1276" s="109"/>
      <c r="AV1276" s="109"/>
      <c r="AW1276" s="29"/>
      <c r="AX1276" s="109"/>
      <c r="AY1276" s="29"/>
      <c r="AZ1276" s="29"/>
      <c r="BA1276" s="29"/>
      <c r="BB1276" s="29"/>
    </row>
    <row r="1277" spans="3:54" customFormat="1">
      <c r="C1277" s="1"/>
      <c r="D1277" s="1"/>
      <c r="U1277" s="1"/>
      <c r="V1277" s="1"/>
      <c r="X1277" s="1"/>
      <c r="AM1277" s="29"/>
      <c r="AN1277" s="29"/>
      <c r="AO1277" s="29"/>
      <c r="AP1277" s="29"/>
      <c r="AQ1277" s="29"/>
      <c r="AR1277" s="29"/>
      <c r="AS1277" s="29"/>
      <c r="AT1277" s="29"/>
      <c r="AU1277" s="109"/>
      <c r="AV1277" s="109"/>
      <c r="AW1277" s="29"/>
      <c r="AX1277" s="109"/>
      <c r="AY1277" s="29"/>
      <c r="AZ1277" s="29"/>
      <c r="BA1277" s="29"/>
      <c r="BB1277" s="29"/>
    </row>
    <row r="1278" spans="3:54" customFormat="1">
      <c r="C1278" s="1"/>
      <c r="D1278" s="1"/>
      <c r="U1278" s="1"/>
      <c r="V1278" s="1"/>
      <c r="X1278" s="1"/>
      <c r="AM1278" s="29"/>
      <c r="AN1278" s="29"/>
      <c r="AO1278" s="29"/>
      <c r="AP1278" s="29"/>
      <c r="AQ1278" s="29"/>
      <c r="AR1278" s="29"/>
      <c r="AS1278" s="29"/>
      <c r="AT1278" s="29"/>
      <c r="AU1278" s="109"/>
      <c r="AV1278" s="109"/>
      <c r="AW1278" s="29"/>
      <c r="AX1278" s="109"/>
      <c r="AY1278" s="29"/>
      <c r="AZ1278" s="29"/>
      <c r="BA1278" s="29"/>
      <c r="BB1278" s="29"/>
    </row>
    <row r="1279" spans="3:54" customFormat="1">
      <c r="C1279" s="1"/>
      <c r="D1279" s="1"/>
      <c r="U1279" s="1"/>
      <c r="V1279" s="1"/>
      <c r="X1279" s="1"/>
      <c r="AM1279" s="29"/>
      <c r="AN1279" s="29"/>
      <c r="AO1279" s="29"/>
      <c r="AP1279" s="29"/>
      <c r="AQ1279" s="29"/>
      <c r="AR1279" s="29"/>
      <c r="AS1279" s="29"/>
      <c r="AT1279" s="29"/>
      <c r="AU1279" s="109"/>
      <c r="AV1279" s="109"/>
      <c r="AW1279" s="29"/>
      <c r="AX1279" s="109"/>
      <c r="AY1279" s="29"/>
      <c r="AZ1279" s="29"/>
      <c r="BA1279" s="29"/>
      <c r="BB1279" s="29"/>
    </row>
    <row r="1280" spans="3:54" customFormat="1">
      <c r="C1280" s="1"/>
      <c r="D1280" s="1"/>
      <c r="U1280" s="1"/>
      <c r="V1280" s="1"/>
      <c r="X1280" s="1"/>
      <c r="AM1280" s="29"/>
      <c r="AN1280" s="29"/>
      <c r="AO1280" s="29"/>
      <c r="AP1280" s="29"/>
      <c r="AQ1280" s="29"/>
      <c r="AR1280" s="29"/>
      <c r="AS1280" s="29"/>
      <c r="AT1280" s="29"/>
      <c r="AU1280" s="109"/>
      <c r="AV1280" s="109"/>
      <c r="AW1280" s="29"/>
      <c r="AX1280" s="109"/>
      <c r="AY1280" s="29"/>
      <c r="AZ1280" s="29"/>
      <c r="BA1280" s="29"/>
      <c r="BB1280" s="29"/>
    </row>
    <row r="1281" spans="3:54" customFormat="1">
      <c r="C1281" s="1"/>
      <c r="D1281" s="1"/>
      <c r="U1281" s="1"/>
      <c r="V1281" s="1"/>
      <c r="X1281" s="1"/>
      <c r="AM1281" s="29"/>
      <c r="AN1281" s="29"/>
      <c r="AO1281" s="29"/>
      <c r="AP1281" s="29"/>
      <c r="AQ1281" s="29"/>
      <c r="AR1281" s="29"/>
      <c r="AS1281" s="29"/>
      <c r="AT1281" s="29"/>
      <c r="AU1281" s="109"/>
      <c r="AV1281" s="109"/>
      <c r="AW1281" s="29"/>
      <c r="AX1281" s="109"/>
      <c r="AY1281" s="29"/>
      <c r="AZ1281" s="29"/>
      <c r="BA1281" s="29"/>
      <c r="BB1281" s="29"/>
    </row>
    <row r="1282" spans="3:54" customFormat="1">
      <c r="C1282" s="1"/>
      <c r="D1282" s="1"/>
      <c r="U1282" s="1"/>
      <c r="V1282" s="1"/>
      <c r="X1282" s="1"/>
      <c r="AM1282" s="29"/>
      <c r="AN1282" s="29"/>
      <c r="AO1282" s="29"/>
      <c r="AP1282" s="29"/>
      <c r="AQ1282" s="29"/>
      <c r="AR1282" s="29"/>
      <c r="AS1282" s="29"/>
      <c r="AT1282" s="29"/>
      <c r="AU1282" s="109"/>
      <c r="AV1282" s="109"/>
      <c r="AW1282" s="29"/>
      <c r="AX1282" s="109"/>
      <c r="AY1282" s="29"/>
      <c r="AZ1282" s="29"/>
      <c r="BA1282" s="29"/>
      <c r="BB1282" s="29"/>
    </row>
    <row r="1283" spans="3:54" customFormat="1">
      <c r="C1283" s="1"/>
      <c r="D1283" s="1"/>
      <c r="U1283" s="1"/>
      <c r="V1283" s="1"/>
      <c r="X1283" s="1"/>
      <c r="AM1283" s="29"/>
      <c r="AN1283" s="29"/>
      <c r="AO1283" s="29"/>
      <c r="AP1283" s="29"/>
      <c r="AQ1283" s="29"/>
      <c r="AR1283" s="29"/>
      <c r="AS1283" s="29"/>
      <c r="AT1283" s="29"/>
      <c r="AU1283" s="109"/>
      <c r="AV1283" s="109"/>
      <c r="AW1283" s="29"/>
      <c r="AX1283" s="109"/>
      <c r="AY1283" s="29"/>
      <c r="AZ1283" s="29"/>
      <c r="BA1283" s="29"/>
      <c r="BB1283" s="29"/>
    </row>
    <row r="1284" spans="3:54" customFormat="1">
      <c r="C1284" s="1"/>
      <c r="D1284" s="1"/>
      <c r="U1284" s="1"/>
      <c r="V1284" s="1"/>
      <c r="X1284" s="1"/>
      <c r="AM1284" s="29"/>
      <c r="AN1284" s="29"/>
      <c r="AO1284" s="29"/>
      <c r="AP1284" s="29"/>
      <c r="AQ1284" s="29"/>
      <c r="AR1284" s="29"/>
      <c r="AS1284" s="29"/>
      <c r="AT1284" s="29"/>
      <c r="AU1284" s="109"/>
      <c r="AV1284" s="109"/>
      <c r="AW1284" s="29"/>
      <c r="AX1284" s="109"/>
      <c r="AY1284" s="29"/>
      <c r="AZ1284" s="29"/>
      <c r="BA1284" s="29"/>
      <c r="BB1284" s="29"/>
    </row>
    <row r="1285" spans="3:54" customFormat="1">
      <c r="C1285" s="1"/>
      <c r="D1285" s="1"/>
      <c r="U1285" s="1"/>
      <c r="V1285" s="1"/>
      <c r="X1285" s="1"/>
      <c r="AM1285" s="29"/>
      <c r="AN1285" s="29"/>
      <c r="AO1285" s="29"/>
      <c r="AP1285" s="29"/>
      <c r="AQ1285" s="29"/>
      <c r="AR1285" s="29"/>
      <c r="AS1285" s="29"/>
      <c r="AT1285" s="29"/>
      <c r="AU1285" s="109"/>
      <c r="AV1285" s="109"/>
      <c r="AW1285" s="29"/>
      <c r="AX1285" s="109"/>
      <c r="AY1285" s="29"/>
      <c r="AZ1285" s="29"/>
      <c r="BA1285" s="29"/>
      <c r="BB1285" s="29"/>
    </row>
    <row r="1286" spans="3:54" customFormat="1">
      <c r="C1286" s="1"/>
      <c r="D1286" s="1"/>
      <c r="U1286" s="1"/>
      <c r="V1286" s="1"/>
      <c r="X1286" s="1"/>
      <c r="AM1286" s="29"/>
      <c r="AN1286" s="29"/>
      <c r="AO1286" s="29"/>
      <c r="AP1286" s="29"/>
      <c r="AQ1286" s="29"/>
      <c r="AR1286" s="29"/>
      <c r="AS1286" s="29"/>
      <c r="AT1286" s="29"/>
      <c r="AU1286" s="109"/>
      <c r="AV1286" s="109"/>
      <c r="AW1286" s="29"/>
      <c r="AX1286" s="109"/>
      <c r="AY1286" s="29"/>
      <c r="AZ1286" s="29"/>
      <c r="BA1286" s="29"/>
      <c r="BB1286" s="29"/>
    </row>
    <row r="1287" spans="3:54" customFormat="1">
      <c r="C1287" s="1"/>
      <c r="D1287" s="1"/>
      <c r="U1287" s="1"/>
      <c r="V1287" s="1"/>
      <c r="X1287" s="1"/>
      <c r="AM1287" s="29"/>
      <c r="AN1287" s="29"/>
      <c r="AO1287" s="29"/>
      <c r="AP1287" s="29"/>
      <c r="AQ1287" s="29"/>
      <c r="AR1287" s="29"/>
      <c r="AS1287" s="29"/>
      <c r="AT1287" s="29"/>
      <c r="AU1287" s="109"/>
      <c r="AV1287" s="109"/>
      <c r="AW1287" s="29"/>
      <c r="AX1287" s="109"/>
      <c r="AY1287" s="29"/>
      <c r="AZ1287" s="29"/>
      <c r="BA1287" s="29"/>
      <c r="BB1287" s="29"/>
    </row>
    <row r="1288" spans="3:54" customFormat="1">
      <c r="C1288" s="1"/>
      <c r="D1288" s="1"/>
      <c r="U1288" s="1"/>
      <c r="V1288" s="1"/>
      <c r="X1288" s="1"/>
      <c r="AM1288" s="29"/>
      <c r="AN1288" s="29"/>
      <c r="AO1288" s="29"/>
      <c r="AP1288" s="29"/>
      <c r="AQ1288" s="29"/>
      <c r="AR1288" s="29"/>
      <c r="AS1288" s="29"/>
      <c r="AT1288" s="29"/>
      <c r="AU1288" s="109"/>
      <c r="AV1288" s="109"/>
      <c r="AW1288" s="29"/>
      <c r="AX1288" s="109"/>
      <c r="AY1288" s="29"/>
      <c r="AZ1288" s="29"/>
      <c r="BA1288" s="29"/>
      <c r="BB1288" s="29"/>
    </row>
    <row r="1289" spans="3:54" customFormat="1">
      <c r="C1289" s="1"/>
      <c r="D1289" s="1"/>
      <c r="U1289" s="1"/>
      <c r="V1289" s="1"/>
      <c r="X1289" s="1"/>
      <c r="AM1289" s="29"/>
      <c r="AN1289" s="29"/>
      <c r="AO1289" s="29"/>
      <c r="AP1289" s="29"/>
      <c r="AQ1289" s="29"/>
      <c r="AR1289" s="29"/>
      <c r="AS1289" s="29"/>
      <c r="AT1289" s="29"/>
      <c r="AU1289" s="109"/>
      <c r="AV1289" s="109"/>
      <c r="AW1289" s="29"/>
      <c r="AX1289" s="109"/>
      <c r="AY1289" s="29"/>
      <c r="AZ1289" s="29"/>
      <c r="BA1289" s="29"/>
      <c r="BB1289" s="29"/>
    </row>
    <row r="1290" spans="3:54" customFormat="1">
      <c r="C1290" s="1"/>
      <c r="D1290" s="1"/>
      <c r="U1290" s="1"/>
      <c r="V1290" s="1"/>
      <c r="X1290" s="1"/>
      <c r="AM1290" s="29"/>
      <c r="AN1290" s="29"/>
      <c r="AO1290" s="29"/>
      <c r="AP1290" s="29"/>
      <c r="AQ1290" s="29"/>
      <c r="AR1290" s="29"/>
      <c r="AS1290" s="29"/>
      <c r="AT1290" s="29"/>
      <c r="AU1290" s="109"/>
      <c r="AV1290" s="109"/>
      <c r="AW1290" s="29"/>
      <c r="AX1290" s="109"/>
      <c r="AY1290" s="29"/>
      <c r="AZ1290" s="29"/>
      <c r="BA1290" s="29"/>
      <c r="BB1290" s="29"/>
    </row>
    <row r="1291" spans="3:54" customFormat="1">
      <c r="C1291" s="1"/>
      <c r="D1291" s="1"/>
      <c r="U1291" s="1"/>
      <c r="V1291" s="1"/>
      <c r="X1291" s="1"/>
      <c r="AM1291" s="29"/>
      <c r="AN1291" s="29"/>
      <c r="AO1291" s="29"/>
      <c r="AP1291" s="29"/>
      <c r="AQ1291" s="29"/>
      <c r="AR1291" s="29"/>
      <c r="AS1291" s="29"/>
      <c r="AT1291" s="29"/>
      <c r="AU1291" s="109"/>
      <c r="AV1291" s="109"/>
      <c r="AW1291" s="29"/>
      <c r="AX1291" s="109"/>
      <c r="AY1291" s="29"/>
      <c r="AZ1291" s="29"/>
      <c r="BA1291" s="29"/>
      <c r="BB1291" s="29"/>
    </row>
    <row r="1292" spans="3:54" customFormat="1">
      <c r="C1292" s="1"/>
      <c r="D1292" s="1"/>
      <c r="U1292" s="1"/>
      <c r="V1292" s="1"/>
      <c r="X1292" s="1"/>
      <c r="AM1292" s="29"/>
      <c r="AN1292" s="29"/>
      <c r="AO1292" s="29"/>
      <c r="AP1292" s="29"/>
      <c r="AQ1292" s="29"/>
      <c r="AR1292" s="29"/>
      <c r="AS1292" s="29"/>
      <c r="AT1292" s="29"/>
      <c r="AU1292" s="109"/>
      <c r="AV1292" s="109"/>
      <c r="AW1292" s="29"/>
      <c r="AX1292" s="109"/>
      <c r="AY1292" s="29"/>
      <c r="AZ1292" s="29"/>
      <c r="BA1292" s="29"/>
      <c r="BB1292" s="29"/>
    </row>
    <row r="1293" spans="3:54" customFormat="1">
      <c r="C1293" s="1"/>
      <c r="D1293" s="1"/>
      <c r="U1293" s="1"/>
      <c r="V1293" s="1"/>
      <c r="X1293" s="1"/>
      <c r="AM1293" s="29"/>
      <c r="AN1293" s="29"/>
      <c r="AO1293" s="29"/>
      <c r="AP1293" s="29"/>
      <c r="AQ1293" s="29"/>
      <c r="AR1293" s="29"/>
      <c r="AS1293" s="29"/>
      <c r="AT1293" s="29"/>
      <c r="AU1293" s="109"/>
      <c r="AV1293" s="109"/>
      <c r="AW1293" s="29"/>
      <c r="AX1293" s="109"/>
      <c r="AY1293" s="29"/>
      <c r="AZ1293" s="29"/>
      <c r="BA1293" s="29"/>
      <c r="BB1293" s="29"/>
    </row>
    <row r="1294" spans="3:54" customFormat="1">
      <c r="C1294" s="1"/>
      <c r="D1294" s="1"/>
      <c r="U1294" s="1"/>
      <c r="V1294" s="1"/>
      <c r="X1294" s="1"/>
      <c r="AM1294" s="29"/>
      <c r="AN1294" s="29"/>
      <c r="AO1294" s="29"/>
      <c r="AP1294" s="29"/>
      <c r="AQ1294" s="29"/>
      <c r="AR1294" s="29"/>
      <c r="AS1294" s="29"/>
      <c r="AT1294" s="29"/>
      <c r="AU1294" s="109"/>
      <c r="AV1294" s="109"/>
      <c r="AW1294" s="29"/>
      <c r="AX1294" s="109"/>
      <c r="AY1294" s="29"/>
      <c r="AZ1294" s="29"/>
      <c r="BA1294" s="29"/>
      <c r="BB1294" s="29"/>
    </row>
    <row r="1295" spans="3:54" customFormat="1">
      <c r="C1295" s="1"/>
      <c r="D1295" s="1"/>
      <c r="U1295" s="1"/>
      <c r="V1295" s="1"/>
      <c r="X1295" s="1"/>
      <c r="AM1295" s="29"/>
      <c r="AN1295" s="29"/>
      <c r="AO1295" s="29"/>
      <c r="AP1295" s="29"/>
      <c r="AQ1295" s="29"/>
      <c r="AR1295" s="29"/>
      <c r="AS1295" s="29"/>
      <c r="AT1295" s="29"/>
      <c r="AU1295" s="109"/>
      <c r="AV1295" s="109"/>
      <c r="AW1295" s="29"/>
      <c r="AX1295" s="109"/>
      <c r="AY1295" s="29"/>
      <c r="AZ1295" s="29"/>
      <c r="BA1295" s="29"/>
      <c r="BB1295" s="29"/>
    </row>
    <row r="1296" spans="3:54" customFormat="1">
      <c r="C1296" s="1"/>
      <c r="D1296" s="1"/>
      <c r="U1296" s="1"/>
      <c r="V1296" s="1"/>
      <c r="X1296" s="1"/>
      <c r="AM1296" s="29"/>
      <c r="AN1296" s="29"/>
      <c r="AO1296" s="29"/>
      <c r="AP1296" s="29"/>
      <c r="AQ1296" s="29"/>
      <c r="AR1296" s="29"/>
      <c r="AS1296" s="29"/>
      <c r="AT1296" s="29"/>
      <c r="AU1296" s="109"/>
      <c r="AV1296" s="109"/>
      <c r="AW1296" s="29"/>
      <c r="AX1296" s="109"/>
      <c r="AY1296" s="29"/>
      <c r="AZ1296" s="29"/>
      <c r="BA1296" s="29"/>
      <c r="BB1296" s="29"/>
    </row>
    <row r="1297" spans="3:54" customFormat="1">
      <c r="C1297" s="1"/>
      <c r="D1297" s="1"/>
      <c r="U1297" s="1"/>
      <c r="V1297" s="1"/>
      <c r="X1297" s="1"/>
      <c r="AM1297" s="29"/>
      <c r="AN1297" s="29"/>
      <c r="AO1297" s="29"/>
      <c r="AP1297" s="29"/>
      <c r="AQ1297" s="29"/>
      <c r="AR1297" s="29"/>
      <c r="AS1297" s="29"/>
      <c r="AT1297" s="29"/>
      <c r="AU1297" s="109"/>
      <c r="AV1297" s="109"/>
      <c r="AW1297" s="29"/>
      <c r="AX1297" s="109"/>
      <c r="AY1297" s="29"/>
      <c r="AZ1297" s="29"/>
      <c r="BA1297" s="29"/>
      <c r="BB1297" s="29"/>
    </row>
    <row r="1298" spans="3:54" customFormat="1">
      <c r="C1298" s="1"/>
      <c r="D1298" s="1"/>
      <c r="U1298" s="1"/>
      <c r="V1298" s="1"/>
      <c r="X1298" s="1"/>
      <c r="AM1298" s="29"/>
      <c r="AN1298" s="29"/>
      <c r="AO1298" s="29"/>
      <c r="AP1298" s="29"/>
      <c r="AQ1298" s="29"/>
      <c r="AR1298" s="29"/>
      <c r="AS1298" s="29"/>
      <c r="AT1298" s="29"/>
      <c r="AU1298" s="109"/>
      <c r="AV1298" s="109"/>
      <c r="AW1298" s="29"/>
      <c r="AX1298" s="109"/>
      <c r="AY1298" s="29"/>
      <c r="AZ1298" s="29"/>
      <c r="BA1298" s="29"/>
      <c r="BB1298" s="29"/>
    </row>
    <row r="1299" spans="3:54" customFormat="1">
      <c r="C1299" s="1"/>
      <c r="D1299" s="1"/>
      <c r="U1299" s="1"/>
      <c r="V1299" s="1"/>
      <c r="X1299" s="1"/>
      <c r="AM1299" s="29"/>
      <c r="AN1299" s="29"/>
      <c r="AO1299" s="29"/>
      <c r="AP1299" s="29"/>
      <c r="AQ1299" s="29"/>
      <c r="AR1299" s="29"/>
      <c r="AS1299" s="29"/>
      <c r="AT1299" s="29"/>
      <c r="AU1299" s="109"/>
      <c r="AV1299" s="109"/>
      <c r="AW1299" s="29"/>
      <c r="AX1299" s="109"/>
      <c r="AY1299" s="29"/>
      <c r="AZ1299" s="29"/>
      <c r="BA1299" s="29"/>
      <c r="BB1299" s="29"/>
    </row>
    <row r="1300" spans="3:54" customFormat="1">
      <c r="C1300" s="1"/>
      <c r="D1300" s="1"/>
      <c r="U1300" s="1"/>
      <c r="V1300" s="1"/>
      <c r="X1300" s="1"/>
      <c r="AM1300" s="29"/>
      <c r="AN1300" s="29"/>
      <c r="AO1300" s="29"/>
      <c r="AP1300" s="29"/>
      <c r="AQ1300" s="29"/>
      <c r="AR1300" s="29"/>
      <c r="AS1300" s="29"/>
      <c r="AT1300" s="29"/>
      <c r="AU1300" s="109"/>
      <c r="AV1300" s="109"/>
      <c r="AW1300" s="29"/>
      <c r="AX1300" s="109"/>
      <c r="AY1300" s="29"/>
      <c r="AZ1300" s="29"/>
      <c r="BA1300" s="29"/>
      <c r="BB1300" s="29"/>
    </row>
    <row r="1301" spans="3:54" customFormat="1">
      <c r="C1301" s="1"/>
      <c r="D1301" s="1"/>
      <c r="U1301" s="1"/>
      <c r="V1301" s="1"/>
      <c r="X1301" s="1"/>
      <c r="AM1301" s="29"/>
      <c r="AN1301" s="29"/>
      <c r="AO1301" s="29"/>
      <c r="AP1301" s="29"/>
      <c r="AQ1301" s="29"/>
      <c r="AR1301" s="29"/>
      <c r="AS1301" s="29"/>
      <c r="AT1301" s="29"/>
      <c r="AU1301" s="109"/>
      <c r="AV1301" s="109"/>
      <c r="AW1301" s="29"/>
      <c r="AX1301" s="109"/>
      <c r="AY1301" s="29"/>
      <c r="AZ1301" s="29"/>
      <c r="BA1301" s="29"/>
      <c r="BB1301" s="29"/>
    </row>
    <row r="1302" spans="3:54" customFormat="1">
      <c r="C1302" s="1"/>
      <c r="D1302" s="1"/>
      <c r="U1302" s="1"/>
      <c r="V1302" s="1"/>
      <c r="X1302" s="1"/>
      <c r="AM1302" s="29"/>
      <c r="AN1302" s="29"/>
      <c r="AO1302" s="29"/>
      <c r="AP1302" s="29"/>
      <c r="AQ1302" s="29"/>
      <c r="AR1302" s="29"/>
      <c r="AS1302" s="29"/>
      <c r="AT1302" s="29"/>
      <c r="AU1302" s="109"/>
      <c r="AV1302" s="109"/>
      <c r="AW1302" s="29"/>
      <c r="AX1302" s="109"/>
      <c r="AY1302" s="29"/>
      <c r="AZ1302" s="29"/>
      <c r="BA1302" s="29"/>
      <c r="BB1302" s="29"/>
    </row>
    <row r="1303" spans="3:54" customFormat="1">
      <c r="C1303" s="1"/>
      <c r="D1303" s="1"/>
      <c r="U1303" s="1"/>
      <c r="V1303" s="1"/>
      <c r="X1303" s="1"/>
      <c r="AM1303" s="29"/>
      <c r="AN1303" s="29"/>
      <c r="AO1303" s="29"/>
      <c r="AP1303" s="29"/>
      <c r="AQ1303" s="29"/>
      <c r="AR1303" s="29"/>
      <c r="AS1303" s="29"/>
      <c r="AT1303" s="29"/>
      <c r="AU1303" s="109"/>
      <c r="AV1303" s="109"/>
      <c r="AW1303" s="29"/>
      <c r="AX1303" s="109"/>
      <c r="AY1303" s="29"/>
      <c r="AZ1303" s="29"/>
      <c r="BA1303" s="29"/>
      <c r="BB1303" s="29"/>
    </row>
    <row r="1304" spans="3:54" customFormat="1">
      <c r="C1304" s="1"/>
      <c r="D1304" s="1"/>
      <c r="U1304" s="1"/>
      <c r="V1304" s="1"/>
      <c r="X1304" s="1"/>
      <c r="AM1304" s="29"/>
      <c r="AN1304" s="29"/>
      <c r="AO1304" s="29"/>
      <c r="AP1304" s="29"/>
      <c r="AQ1304" s="29"/>
      <c r="AR1304" s="29"/>
      <c r="AS1304" s="29"/>
      <c r="AT1304" s="29"/>
      <c r="AU1304" s="109"/>
      <c r="AV1304" s="109"/>
      <c r="AW1304" s="29"/>
      <c r="AX1304" s="109"/>
      <c r="AY1304" s="29"/>
      <c r="AZ1304" s="29"/>
      <c r="BA1304" s="29"/>
      <c r="BB1304" s="29"/>
    </row>
    <row r="1305" spans="3:54" customFormat="1">
      <c r="C1305" s="1"/>
      <c r="D1305" s="1"/>
      <c r="U1305" s="1"/>
      <c r="V1305" s="1"/>
      <c r="X1305" s="1"/>
      <c r="AM1305" s="29"/>
      <c r="AN1305" s="29"/>
      <c r="AO1305" s="29"/>
      <c r="AP1305" s="29"/>
      <c r="AQ1305" s="29"/>
      <c r="AR1305" s="29"/>
      <c r="AS1305" s="29"/>
      <c r="AT1305" s="29"/>
      <c r="AU1305" s="109"/>
      <c r="AV1305" s="109"/>
      <c r="AW1305" s="29"/>
      <c r="AX1305" s="109"/>
      <c r="AY1305" s="29"/>
      <c r="AZ1305" s="29"/>
      <c r="BA1305" s="29"/>
      <c r="BB1305" s="29"/>
    </row>
    <row r="1306" spans="3:54" customFormat="1">
      <c r="C1306" s="1"/>
      <c r="D1306" s="1"/>
      <c r="U1306" s="1"/>
      <c r="V1306" s="1"/>
      <c r="X1306" s="1"/>
      <c r="AM1306" s="29"/>
      <c r="AN1306" s="29"/>
      <c r="AO1306" s="29"/>
      <c r="AP1306" s="29"/>
      <c r="AQ1306" s="29"/>
      <c r="AR1306" s="29"/>
      <c r="AS1306" s="29"/>
      <c r="AT1306" s="29"/>
      <c r="AU1306" s="109"/>
      <c r="AV1306" s="109"/>
      <c r="AW1306" s="29"/>
      <c r="AX1306" s="109"/>
      <c r="AY1306" s="29"/>
      <c r="AZ1306" s="29"/>
      <c r="BA1306" s="29"/>
      <c r="BB1306" s="29"/>
    </row>
    <row r="1307" spans="3:54" customFormat="1">
      <c r="C1307" s="1"/>
      <c r="D1307" s="1"/>
      <c r="U1307" s="1"/>
      <c r="V1307" s="1"/>
      <c r="X1307" s="1"/>
      <c r="AM1307" s="29"/>
      <c r="AN1307" s="29"/>
      <c r="AO1307" s="29"/>
      <c r="AP1307" s="29"/>
      <c r="AQ1307" s="29"/>
      <c r="AR1307" s="29"/>
      <c r="AS1307" s="29"/>
      <c r="AT1307" s="29"/>
      <c r="AU1307" s="109"/>
      <c r="AV1307" s="109"/>
      <c r="AW1307" s="29"/>
      <c r="AX1307" s="109"/>
      <c r="AY1307" s="29"/>
      <c r="AZ1307" s="29"/>
      <c r="BA1307" s="29"/>
      <c r="BB1307" s="29"/>
    </row>
    <row r="1308" spans="3:54" customFormat="1">
      <c r="C1308" s="1"/>
      <c r="D1308" s="1"/>
      <c r="U1308" s="1"/>
      <c r="V1308" s="1"/>
      <c r="X1308" s="1"/>
      <c r="AM1308" s="29"/>
      <c r="AN1308" s="29"/>
      <c r="AO1308" s="29"/>
      <c r="AP1308" s="29"/>
      <c r="AQ1308" s="29"/>
      <c r="AR1308" s="29"/>
      <c r="AS1308" s="29"/>
      <c r="AT1308" s="29"/>
      <c r="AU1308" s="109"/>
      <c r="AV1308" s="109"/>
      <c r="AW1308" s="29"/>
      <c r="AX1308" s="109"/>
      <c r="AY1308" s="29"/>
      <c r="AZ1308" s="29"/>
      <c r="BA1308" s="29"/>
      <c r="BB1308" s="29"/>
    </row>
    <row r="1309" spans="3:54" customFormat="1">
      <c r="C1309" s="1"/>
      <c r="D1309" s="1"/>
      <c r="U1309" s="1"/>
      <c r="V1309" s="1"/>
      <c r="X1309" s="1"/>
      <c r="AM1309" s="29"/>
      <c r="AN1309" s="29"/>
      <c r="AO1309" s="29"/>
      <c r="AP1309" s="29"/>
      <c r="AQ1309" s="29"/>
      <c r="AR1309" s="29"/>
      <c r="AS1309" s="29"/>
      <c r="AT1309" s="29"/>
      <c r="AU1309" s="109"/>
      <c r="AV1309" s="109"/>
      <c r="AW1309" s="29"/>
      <c r="AX1309" s="109"/>
      <c r="AY1309" s="29"/>
      <c r="AZ1309" s="29"/>
      <c r="BA1309" s="29"/>
      <c r="BB1309" s="29"/>
    </row>
    <row r="1310" spans="3:54" customFormat="1">
      <c r="C1310" s="1"/>
      <c r="D1310" s="1"/>
      <c r="U1310" s="1"/>
      <c r="V1310" s="1"/>
      <c r="X1310" s="1"/>
      <c r="AM1310" s="29"/>
      <c r="AN1310" s="29"/>
      <c r="AO1310" s="29"/>
      <c r="AP1310" s="29"/>
      <c r="AQ1310" s="29"/>
      <c r="AR1310" s="29"/>
      <c r="AS1310" s="29"/>
      <c r="AT1310" s="29"/>
      <c r="AU1310" s="109"/>
      <c r="AV1310" s="109"/>
      <c r="AW1310" s="29"/>
      <c r="AX1310" s="109"/>
      <c r="AY1310" s="29"/>
      <c r="AZ1310" s="29"/>
      <c r="BA1310" s="29"/>
      <c r="BB1310" s="29"/>
    </row>
    <row r="1311" spans="3:54" customFormat="1">
      <c r="C1311" s="1"/>
      <c r="D1311" s="1"/>
      <c r="U1311" s="1"/>
      <c r="V1311" s="1"/>
      <c r="X1311" s="1"/>
      <c r="AM1311" s="29"/>
      <c r="AN1311" s="29"/>
      <c r="AO1311" s="29"/>
      <c r="AP1311" s="29"/>
      <c r="AQ1311" s="29"/>
      <c r="AR1311" s="29"/>
      <c r="AS1311" s="29"/>
      <c r="AT1311" s="29"/>
      <c r="AU1311" s="109"/>
      <c r="AV1311" s="109"/>
      <c r="AW1311" s="29"/>
      <c r="AX1311" s="109"/>
      <c r="AY1311" s="29"/>
      <c r="AZ1311" s="29"/>
      <c r="BA1311" s="29"/>
      <c r="BB1311" s="29"/>
    </row>
    <row r="1312" spans="3:54" customFormat="1">
      <c r="C1312" s="1"/>
      <c r="D1312" s="1"/>
      <c r="U1312" s="1"/>
      <c r="V1312" s="1"/>
      <c r="X1312" s="1"/>
      <c r="AM1312" s="29"/>
      <c r="AN1312" s="29"/>
      <c r="AO1312" s="29"/>
      <c r="AP1312" s="29"/>
      <c r="AQ1312" s="29"/>
      <c r="AR1312" s="29"/>
      <c r="AS1312" s="29"/>
      <c r="AT1312" s="29"/>
      <c r="AU1312" s="109"/>
      <c r="AV1312" s="109"/>
      <c r="AW1312" s="29"/>
      <c r="AX1312" s="109"/>
      <c r="AY1312" s="29"/>
      <c r="AZ1312" s="29"/>
      <c r="BA1312" s="29"/>
      <c r="BB1312" s="29"/>
    </row>
    <row r="1313" spans="3:54" customFormat="1">
      <c r="C1313" s="1"/>
      <c r="D1313" s="1"/>
      <c r="U1313" s="1"/>
      <c r="V1313" s="1"/>
      <c r="X1313" s="1"/>
      <c r="AM1313" s="29"/>
      <c r="AN1313" s="29"/>
      <c r="AO1313" s="29"/>
      <c r="AP1313" s="29"/>
      <c r="AQ1313" s="29"/>
      <c r="AR1313" s="29"/>
      <c r="AS1313" s="29"/>
      <c r="AT1313" s="29"/>
      <c r="AU1313" s="109"/>
      <c r="AV1313" s="109"/>
      <c r="AW1313" s="29"/>
      <c r="AX1313" s="109"/>
      <c r="AY1313" s="29"/>
      <c r="AZ1313" s="29"/>
      <c r="BA1313" s="29"/>
      <c r="BB1313" s="29"/>
    </row>
    <row r="1314" spans="3:54" customFormat="1">
      <c r="C1314" s="1"/>
      <c r="D1314" s="1"/>
      <c r="U1314" s="1"/>
      <c r="V1314" s="1"/>
      <c r="X1314" s="1"/>
      <c r="AM1314" s="29"/>
      <c r="AN1314" s="29"/>
      <c r="AO1314" s="29"/>
      <c r="AP1314" s="29"/>
      <c r="AQ1314" s="29"/>
      <c r="AR1314" s="29"/>
      <c r="AS1314" s="29"/>
      <c r="AT1314" s="29"/>
      <c r="AU1314" s="109"/>
      <c r="AV1314" s="109"/>
      <c r="AW1314" s="29"/>
      <c r="AX1314" s="109"/>
      <c r="AY1314" s="29"/>
      <c r="AZ1314" s="29"/>
      <c r="BA1314" s="29"/>
      <c r="BB1314" s="29"/>
    </row>
    <row r="1315" spans="3:54" customFormat="1">
      <c r="C1315" s="1"/>
      <c r="D1315" s="1"/>
      <c r="U1315" s="1"/>
      <c r="V1315" s="1"/>
      <c r="X1315" s="1"/>
      <c r="AM1315" s="29"/>
      <c r="AN1315" s="29"/>
      <c r="AO1315" s="29"/>
      <c r="AP1315" s="29"/>
      <c r="AQ1315" s="29"/>
      <c r="AR1315" s="29"/>
      <c r="AS1315" s="29"/>
      <c r="AT1315" s="29"/>
      <c r="AU1315" s="109"/>
      <c r="AV1315" s="109"/>
      <c r="AW1315" s="29"/>
      <c r="AX1315" s="109"/>
      <c r="AY1315" s="29"/>
      <c r="AZ1315" s="29"/>
      <c r="BA1315" s="29"/>
      <c r="BB1315" s="29"/>
    </row>
    <row r="1316" spans="3:54" customFormat="1">
      <c r="C1316" s="1"/>
      <c r="D1316" s="1"/>
      <c r="U1316" s="1"/>
      <c r="V1316" s="1"/>
      <c r="X1316" s="1"/>
      <c r="AM1316" s="29"/>
      <c r="AN1316" s="29"/>
      <c r="AO1316" s="29"/>
      <c r="AP1316" s="29"/>
      <c r="AQ1316" s="29"/>
      <c r="AR1316" s="29"/>
      <c r="AS1316" s="29"/>
      <c r="AT1316" s="29"/>
      <c r="AU1316" s="109"/>
      <c r="AV1316" s="109"/>
      <c r="AW1316" s="29"/>
      <c r="AX1316" s="109"/>
      <c r="AY1316" s="29"/>
      <c r="AZ1316" s="29"/>
      <c r="BA1316" s="29"/>
      <c r="BB1316" s="29"/>
    </row>
    <row r="1317" spans="3:54" customFormat="1">
      <c r="C1317" s="1"/>
      <c r="D1317" s="1"/>
      <c r="U1317" s="1"/>
      <c r="V1317" s="1"/>
      <c r="X1317" s="1"/>
      <c r="AM1317" s="29"/>
      <c r="AN1317" s="29"/>
      <c r="AO1317" s="29"/>
      <c r="AP1317" s="29"/>
      <c r="AQ1317" s="29"/>
      <c r="AR1317" s="29"/>
      <c r="AS1317" s="29"/>
      <c r="AT1317" s="29"/>
      <c r="AU1317" s="109"/>
      <c r="AV1317" s="109"/>
      <c r="AW1317" s="29"/>
      <c r="AX1317" s="109"/>
      <c r="AY1317" s="29"/>
      <c r="AZ1317" s="29"/>
      <c r="BA1317" s="29"/>
      <c r="BB1317" s="29"/>
    </row>
    <row r="1318" spans="3:54" customFormat="1">
      <c r="C1318" s="1"/>
      <c r="D1318" s="1"/>
      <c r="U1318" s="1"/>
      <c r="V1318" s="1"/>
      <c r="X1318" s="1"/>
      <c r="AM1318" s="29"/>
      <c r="AN1318" s="29"/>
      <c r="AO1318" s="29"/>
      <c r="AP1318" s="29"/>
      <c r="AQ1318" s="29"/>
      <c r="AR1318" s="29"/>
      <c r="AS1318" s="29"/>
      <c r="AT1318" s="29"/>
      <c r="AU1318" s="109"/>
      <c r="AV1318" s="109"/>
      <c r="AW1318" s="29"/>
      <c r="AX1318" s="109"/>
      <c r="AY1318" s="29"/>
      <c r="AZ1318" s="29"/>
      <c r="BA1318" s="29"/>
      <c r="BB1318" s="29"/>
    </row>
    <row r="1319" spans="3:54" customFormat="1">
      <c r="C1319" s="1"/>
      <c r="D1319" s="1"/>
      <c r="U1319" s="1"/>
      <c r="V1319" s="1"/>
      <c r="X1319" s="1"/>
      <c r="AM1319" s="29"/>
      <c r="AN1319" s="29"/>
      <c r="AO1319" s="29"/>
      <c r="AP1319" s="29"/>
      <c r="AQ1319" s="29"/>
      <c r="AR1319" s="29"/>
      <c r="AS1319" s="29"/>
      <c r="AT1319" s="29"/>
      <c r="AU1319" s="109"/>
      <c r="AV1319" s="109"/>
      <c r="AW1319" s="29"/>
      <c r="AX1319" s="109"/>
      <c r="AY1319" s="29"/>
      <c r="AZ1319" s="29"/>
      <c r="BA1319" s="29"/>
      <c r="BB1319" s="29"/>
    </row>
    <row r="1320" spans="3:54" customFormat="1">
      <c r="C1320" s="1"/>
      <c r="D1320" s="1"/>
      <c r="U1320" s="1"/>
      <c r="V1320" s="1"/>
      <c r="X1320" s="1"/>
      <c r="AM1320" s="29"/>
      <c r="AN1320" s="29"/>
      <c r="AO1320" s="29"/>
      <c r="AP1320" s="29"/>
      <c r="AQ1320" s="29"/>
      <c r="AR1320" s="29"/>
      <c r="AS1320" s="29"/>
      <c r="AT1320" s="29"/>
      <c r="AU1320" s="109"/>
      <c r="AV1320" s="109"/>
      <c r="AW1320" s="29"/>
      <c r="AX1320" s="109"/>
      <c r="AY1320" s="29"/>
      <c r="AZ1320" s="29"/>
      <c r="BA1320" s="29"/>
      <c r="BB1320" s="29"/>
    </row>
    <row r="1321" spans="3:54" customFormat="1">
      <c r="C1321" s="1"/>
      <c r="D1321" s="1"/>
      <c r="U1321" s="1"/>
      <c r="V1321" s="1"/>
      <c r="X1321" s="1"/>
      <c r="AM1321" s="29"/>
      <c r="AN1321" s="29"/>
      <c r="AO1321" s="29"/>
      <c r="AP1321" s="29"/>
      <c r="AQ1321" s="29"/>
      <c r="AR1321" s="29"/>
      <c r="AS1321" s="29"/>
      <c r="AT1321" s="29"/>
      <c r="AU1321" s="109"/>
      <c r="AV1321" s="109"/>
      <c r="AW1321" s="29"/>
      <c r="AX1321" s="109"/>
      <c r="AY1321" s="29"/>
      <c r="AZ1321" s="29"/>
      <c r="BA1321" s="29"/>
      <c r="BB1321" s="29"/>
    </row>
    <row r="1322" spans="3:54" customFormat="1">
      <c r="C1322" s="1"/>
      <c r="D1322" s="1"/>
      <c r="U1322" s="1"/>
      <c r="V1322" s="1"/>
      <c r="X1322" s="1"/>
      <c r="AM1322" s="29"/>
      <c r="AN1322" s="29"/>
      <c r="AO1322" s="29"/>
      <c r="AP1322" s="29"/>
      <c r="AQ1322" s="29"/>
      <c r="AR1322" s="29"/>
      <c r="AS1322" s="29"/>
      <c r="AT1322" s="29"/>
      <c r="AU1322" s="29"/>
      <c r="AV1322" s="29"/>
      <c r="AW1322" s="29"/>
      <c r="AX1322" s="29"/>
      <c r="AY1322" s="29"/>
      <c r="AZ1322" s="29"/>
      <c r="BA1322" s="29"/>
      <c r="BB1322" s="29"/>
    </row>
    <row r="1323" spans="3:54" customFormat="1">
      <c r="C1323" s="1"/>
      <c r="D1323" s="1"/>
      <c r="U1323" s="1"/>
      <c r="V1323" s="1"/>
      <c r="X1323" s="1"/>
      <c r="AM1323" s="29"/>
      <c r="AN1323" s="29"/>
      <c r="AO1323" s="29"/>
      <c r="AP1323" s="29"/>
      <c r="AQ1323" s="29"/>
      <c r="AR1323" s="29"/>
      <c r="AS1323" s="29"/>
      <c r="AT1323" s="29"/>
      <c r="AU1323" s="29"/>
      <c r="AV1323" s="29"/>
      <c r="AW1323" s="29"/>
      <c r="AX1323" s="29"/>
      <c r="AY1323" s="29"/>
      <c r="AZ1323" s="29"/>
      <c r="BA1323" s="29"/>
      <c r="BB1323" s="29"/>
    </row>
    <row r="1324" spans="3:54" customFormat="1">
      <c r="C1324" s="1"/>
      <c r="D1324" s="1"/>
      <c r="U1324" s="1"/>
      <c r="V1324" s="1"/>
      <c r="X1324" s="1"/>
      <c r="AM1324" s="29"/>
      <c r="AN1324" s="29"/>
      <c r="AO1324" s="29"/>
      <c r="AP1324" s="29"/>
      <c r="AQ1324" s="29"/>
      <c r="AR1324" s="29"/>
      <c r="AS1324" s="29"/>
      <c r="AT1324" s="29"/>
      <c r="AU1324" s="29"/>
      <c r="AV1324" s="29"/>
      <c r="AW1324" s="29"/>
      <c r="AX1324" s="29"/>
      <c r="AY1324" s="29"/>
      <c r="AZ1324" s="29"/>
      <c r="BA1324" s="29"/>
      <c r="BB1324" s="29"/>
    </row>
    <row r="1325" spans="3:54" customFormat="1">
      <c r="C1325" s="1"/>
      <c r="D1325" s="1"/>
      <c r="U1325" s="1"/>
      <c r="V1325" s="1"/>
      <c r="X1325" s="1"/>
      <c r="AM1325" s="29"/>
      <c r="AN1325" s="29"/>
      <c r="AO1325" s="29"/>
      <c r="AP1325" s="29"/>
      <c r="AQ1325" s="29"/>
      <c r="AR1325" s="29"/>
      <c r="AS1325" s="29"/>
      <c r="AT1325" s="29"/>
      <c r="AU1325" s="29"/>
      <c r="AV1325" s="29"/>
      <c r="AW1325" s="29"/>
      <c r="AX1325" s="29"/>
      <c r="AY1325" s="29"/>
      <c r="AZ1325" s="29"/>
      <c r="BA1325" s="29"/>
      <c r="BB1325" s="29"/>
    </row>
    <row r="1326" spans="3:54" customFormat="1">
      <c r="C1326" s="1"/>
      <c r="D1326" s="1"/>
      <c r="U1326" s="1"/>
      <c r="V1326" s="1"/>
      <c r="X1326" s="1"/>
      <c r="AM1326" s="29"/>
      <c r="AN1326" s="29"/>
      <c r="AO1326" s="29"/>
      <c r="AP1326" s="29"/>
      <c r="AQ1326" s="29"/>
      <c r="AR1326" s="29"/>
      <c r="AS1326" s="29"/>
      <c r="AT1326" s="29"/>
      <c r="AU1326" s="29"/>
      <c r="AV1326" s="29"/>
      <c r="AW1326" s="29"/>
      <c r="AX1326" s="29"/>
      <c r="AY1326" s="29"/>
      <c r="AZ1326" s="29"/>
      <c r="BA1326" s="29"/>
      <c r="BB1326" s="29"/>
    </row>
    <row r="1327" spans="3:54" customFormat="1">
      <c r="C1327" s="1"/>
      <c r="D1327" s="1"/>
      <c r="U1327" s="1"/>
      <c r="V1327" s="1"/>
      <c r="X1327" s="1"/>
      <c r="AM1327" s="29"/>
      <c r="AN1327" s="29"/>
      <c r="AO1327" s="29"/>
      <c r="AP1327" s="29"/>
      <c r="AQ1327" s="29"/>
      <c r="AR1327" s="29"/>
      <c r="AS1327" s="29"/>
      <c r="AT1327" s="29"/>
      <c r="AU1327" s="29"/>
      <c r="AV1327" s="29"/>
      <c r="AW1327" s="29"/>
      <c r="AX1327" s="29"/>
      <c r="AY1327" s="29"/>
      <c r="AZ1327" s="29"/>
      <c r="BA1327" s="29"/>
      <c r="BB1327" s="29"/>
    </row>
    <row r="1328" spans="3:54" customFormat="1">
      <c r="C1328" s="1"/>
      <c r="D1328" s="1"/>
      <c r="U1328" s="1"/>
      <c r="V1328" s="1"/>
      <c r="X1328" s="1"/>
      <c r="AM1328" s="29"/>
      <c r="AN1328" s="29"/>
      <c r="AO1328" s="29"/>
      <c r="AP1328" s="29"/>
      <c r="AQ1328" s="29"/>
      <c r="AR1328" s="29"/>
      <c r="AS1328" s="29"/>
      <c r="AT1328" s="29"/>
      <c r="AU1328" s="29"/>
      <c r="AV1328" s="29"/>
      <c r="AW1328" s="29"/>
      <c r="AX1328" s="29"/>
      <c r="AY1328" s="29"/>
      <c r="AZ1328" s="29"/>
      <c r="BA1328" s="29"/>
      <c r="BB1328" s="29"/>
    </row>
    <row r="1329" spans="3:54" customFormat="1">
      <c r="C1329" s="1"/>
      <c r="D1329" s="1"/>
      <c r="U1329" s="1"/>
      <c r="V1329" s="1"/>
      <c r="X1329" s="1"/>
      <c r="AM1329" s="29"/>
      <c r="AN1329" s="29"/>
      <c r="AO1329" s="29"/>
      <c r="AP1329" s="29"/>
      <c r="AQ1329" s="29"/>
      <c r="AR1329" s="29"/>
      <c r="AS1329" s="29"/>
      <c r="AT1329" s="29"/>
      <c r="AU1329" s="29"/>
      <c r="AV1329" s="29"/>
      <c r="AW1329" s="29"/>
      <c r="AX1329" s="29"/>
      <c r="AY1329" s="29"/>
      <c r="AZ1329" s="29"/>
      <c r="BA1329" s="29"/>
      <c r="BB1329" s="29"/>
    </row>
    <row r="1330" spans="3:54" customFormat="1">
      <c r="C1330" s="1"/>
      <c r="D1330" s="1"/>
      <c r="U1330" s="1"/>
      <c r="V1330" s="1"/>
      <c r="X1330" s="1"/>
      <c r="AM1330" s="29"/>
      <c r="AN1330" s="29"/>
      <c r="AO1330" s="29"/>
      <c r="AP1330" s="29"/>
      <c r="AQ1330" s="29"/>
      <c r="AR1330" s="29"/>
      <c r="AS1330" s="29"/>
      <c r="AT1330" s="29"/>
      <c r="AU1330" s="29"/>
      <c r="AV1330" s="29"/>
      <c r="AW1330" s="29"/>
      <c r="AX1330" s="29"/>
      <c r="AY1330" s="29"/>
      <c r="AZ1330" s="29"/>
      <c r="BA1330" s="29"/>
      <c r="BB1330" s="29"/>
    </row>
    <row r="1331" spans="3:54" customFormat="1">
      <c r="C1331" s="1"/>
      <c r="D1331" s="1"/>
      <c r="U1331" s="1"/>
      <c r="V1331" s="1"/>
      <c r="X1331" s="1"/>
      <c r="AM1331" s="29"/>
      <c r="AN1331" s="29"/>
      <c r="AO1331" s="29"/>
      <c r="AP1331" s="29"/>
      <c r="AQ1331" s="29"/>
      <c r="AR1331" s="29"/>
      <c r="AS1331" s="29"/>
      <c r="AT1331" s="29"/>
      <c r="AU1331" s="29"/>
      <c r="AV1331" s="29"/>
      <c r="AW1331" s="29"/>
      <c r="AX1331" s="29"/>
      <c r="AY1331" s="29"/>
      <c r="AZ1331" s="29"/>
      <c r="BA1331" s="29"/>
      <c r="BB1331" s="29"/>
    </row>
    <row r="1332" spans="3:54" customFormat="1">
      <c r="C1332" s="1"/>
      <c r="D1332" s="1"/>
      <c r="U1332" s="1"/>
      <c r="V1332" s="1"/>
      <c r="X1332" s="1"/>
      <c r="AM1332" s="29"/>
      <c r="AN1332" s="29"/>
      <c r="AO1332" s="29"/>
      <c r="AP1332" s="29"/>
      <c r="AQ1332" s="29"/>
      <c r="AR1332" s="29"/>
      <c r="AS1332" s="29"/>
      <c r="AT1332" s="29"/>
      <c r="AU1332" s="29"/>
      <c r="AV1332" s="29"/>
      <c r="AW1332" s="29"/>
      <c r="AX1332" s="29"/>
      <c r="AY1332" s="29"/>
      <c r="AZ1332" s="29"/>
      <c r="BA1332" s="29"/>
      <c r="BB1332" s="29"/>
    </row>
    <row r="1333" spans="3:54" customFormat="1">
      <c r="C1333" s="1"/>
      <c r="D1333" s="1"/>
      <c r="U1333" s="1"/>
      <c r="V1333" s="1"/>
      <c r="X1333" s="1"/>
      <c r="AM1333" s="29"/>
      <c r="AN1333" s="29"/>
      <c r="AO1333" s="29"/>
      <c r="AP1333" s="29"/>
      <c r="AQ1333" s="29"/>
      <c r="AR1333" s="29"/>
      <c r="AS1333" s="29"/>
      <c r="AT1333" s="29"/>
      <c r="AU1333" s="29"/>
      <c r="AV1333" s="29"/>
      <c r="AW1333" s="29"/>
      <c r="AX1333" s="29"/>
      <c r="AY1333" s="29"/>
      <c r="AZ1333" s="29"/>
      <c r="BA1333" s="29"/>
      <c r="BB1333" s="29"/>
    </row>
    <row r="1334" spans="3:54" customFormat="1">
      <c r="C1334" s="1"/>
      <c r="D1334" s="1"/>
      <c r="U1334" s="1"/>
      <c r="V1334" s="1"/>
      <c r="X1334" s="1"/>
      <c r="AM1334" s="29"/>
      <c r="AN1334" s="29"/>
      <c r="AO1334" s="29"/>
      <c r="AP1334" s="29"/>
      <c r="AQ1334" s="29"/>
      <c r="AR1334" s="29"/>
      <c r="AS1334" s="29"/>
      <c r="AT1334" s="29"/>
      <c r="AU1334" s="29"/>
      <c r="AV1334" s="29"/>
      <c r="AW1334" s="29"/>
      <c r="AX1334" s="29"/>
      <c r="AY1334" s="29"/>
      <c r="AZ1334" s="29"/>
      <c r="BA1334" s="29"/>
      <c r="BB1334" s="29"/>
    </row>
    <row r="1335" spans="3:54" customFormat="1">
      <c r="C1335" s="1"/>
      <c r="D1335" s="1"/>
      <c r="U1335" s="1"/>
      <c r="V1335" s="1"/>
      <c r="X1335" s="1"/>
      <c r="AM1335" s="29"/>
      <c r="AN1335" s="29"/>
      <c r="AO1335" s="29"/>
      <c r="AP1335" s="29"/>
      <c r="AQ1335" s="29"/>
      <c r="AR1335" s="29"/>
      <c r="AS1335" s="29"/>
      <c r="AT1335" s="29"/>
      <c r="AU1335" s="29"/>
      <c r="AV1335" s="29"/>
      <c r="AW1335" s="29"/>
      <c r="AX1335" s="29"/>
      <c r="AY1335" s="29"/>
      <c r="AZ1335" s="29"/>
      <c r="BA1335" s="29"/>
      <c r="BB1335" s="29"/>
    </row>
    <row r="1336" spans="3:54" customFormat="1">
      <c r="C1336" s="1"/>
      <c r="D1336" s="1"/>
      <c r="U1336" s="1"/>
      <c r="V1336" s="1"/>
      <c r="X1336" s="1"/>
      <c r="AM1336" s="29"/>
      <c r="AN1336" s="29"/>
      <c r="AO1336" s="29"/>
      <c r="AP1336" s="29"/>
      <c r="AQ1336" s="29"/>
      <c r="AR1336" s="29"/>
      <c r="AS1336" s="29"/>
      <c r="AT1336" s="29"/>
      <c r="AU1336" s="29"/>
      <c r="AV1336" s="29"/>
      <c r="AW1336" s="29"/>
      <c r="AX1336" s="29"/>
      <c r="AY1336" s="29"/>
      <c r="AZ1336" s="29"/>
      <c r="BA1336" s="29"/>
      <c r="BB1336" s="29"/>
    </row>
    <row r="1337" spans="3:54" customFormat="1">
      <c r="C1337" s="1"/>
      <c r="D1337" s="1"/>
      <c r="U1337" s="1"/>
      <c r="V1337" s="1"/>
      <c r="X1337" s="1"/>
      <c r="AM1337" s="29"/>
      <c r="AN1337" s="29"/>
      <c r="AO1337" s="29"/>
      <c r="AP1337" s="29"/>
      <c r="AQ1337" s="29"/>
      <c r="AR1337" s="29"/>
      <c r="AS1337" s="29"/>
      <c r="AT1337" s="29"/>
      <c r="AU1337" s="29"/>
      <c r="AV1337" s="29"/>
      <c r="AW1337" s="29"/>
      <c r="AX1337" s="29"/>
      <c r="AY1337" s="29"/>
      <c r="AZ1337" s="29"/>
      <c r="BA1337" s="29"/>
      <c r="BB1337" s="29"/>
    </row>
    <row r="1338" spans="3:54" customFormat="1">
      <c r="C1338" s="1"/>
      <c r="D1338" s="1"/>
      <c r="U1338" s="1"/>
      <c r="V1338" s="1"/>
      <c r="X1338" s="1"/>
      <c r="AM1338" s="29"/>
      <c r="AN1338" s="29"/>
      <c r="AO1338" s="29"/>
      <c r="AP1338" s="29"/>
      <c r="AQ1338" s="29"/>
      <c r="AR1338" s="29"/>
      <c r="AS1338" s="29"/>
      <c r="AT1338" s="29"/>
      <c r="AU1338" s="29"/>
      <c r="AV1338" s="29"/>
      <c r="AW1338" s="29"/>
      <c r="AX1338" s="29"/>
      <c r="AY1338" s="29"/>
      <c r="AZ1338" s="29"/>
      <c r="BA1338" s="29"/>
      <c r="BB1338" s="29"/>
    </row>
    <row r="1339" spans="3:54" customFormat="1">
      <c r="C1339" s="1"/>
      <c r="D1339" s="1"/>
      <c r="U1339" s="1"/>
      <c r="V1339" s="1"/>
      <c r="X1339" s="1"/>
      <c r="AM1339" s="29"/>
      <c r="AN1339" s="29"/>
      <c r="AO1339" s="29"/>
      <c r="AP1339" s="29"/>
      <c r="AQ1339" s="29"/>
      <c r="AR1339" s="29"/>
      <c r="AS1339" s="29"/>
      <c r="AT1339" s="29"/>
      <c r="AU1339" s="29"/>
      <c r="AV1339" s="29"/>
      <c r="AW1339" s="29"/>
      <c r="AX1339" s="29"/>
      <c r="AY1339" s="29"/>
      <c r="AZ1339" s="29"/>
      <c r="BA1339" s="29"/>
      <c r="BB1339" s="29"/>
    </row>
    <row r="1340" spans="3:54" customFormat="1">
      <c r="C1340" s="1"/>
      <c r="D1340" s="1"/>
      <c r="U1340" s="1"/>
      <c r="V1340" s="1"/>
      <c r="X1340" s="1"/>
      <c r="AM1340" s="29"/>
      <c r="AN1340" s="29"/>
      <c r="AO1340" s="29"/>
      <c r="AP1340" s="29"/>
      <c r="AQ1340" s="29"/>
      <c r="AR1340" s="29"/>
      <c r="AS1340" s="29"/>
      <c r="AT1340" s="29"/>
      <c r="AU1340" s="29"/>
      <c r="AV1340" s="29"/>
      <c r="AW1340" s="29"/>
      <c r="AX1340" s="29"/>
      <c r="AY1340" s="29"/>
      <c r="AZ1340" s="29"/>
      <c r="BA1340" s="29"/>
      <c r="BB1340" s="29"/>
    </row>
    <row r="1341" spans="3:54" customFormat="1">
      <c r="C1341" s="1"/>
      <c r="D1341" s="1"/>
      <c r="U1341" s="1"/>
      <c r="V1341" s="1"/>
      <c r="X1341" s="1"/>
      <c r="AM1341" s="29"/>
      <c r="AN1341" s="29"/>
      <c r="AO1341" s="29"/>
      <c r="AP1341" s="29"/>
      <c r="AQ1341" s="29"/>
      <c r="AR1341" s="29"/>
      <c r="AS1341" s="29"/>
      <c r="AT1341" s="29"/>
      <c r="AU1341" s="29"/>
      <c r="AV1341" s="29"/>
      <c r="AW1341" s="29"/>
      <c r="AX1341" s="29"/>
      <c r="AY1341" s="29"/>
      <c r="AZ1341" s="29"/>
      <c r="BA1341" s="29"/>
      <c r="BB1341" s="29"/>
    </row>
    <row r="1342" spans="3:54" customFormat="1">
      <c r="C1342" s="1"/>
      <c r="D1342" s="1"/>
      <c r="U1342" s="1"/>
      <c r="V1342" s="1"/>
      <c r="X1342" s="1"/>
      <c r="AM1342" s="29"/>
      <c r="AN1342" s="29"/>
      <c r="AO1342" s="29"/>
      <c r="AP1342" s="29"/>
      <c r="AQ1342" s="29"/>
      <c r="AR1342" s="29"/>
      <c r="AS1342" s="29"/>
      <c r="AT1342" s="29"/>
      <c r="AU1342" s="29"/>
      <c r="AV1342" s="29"/>
      <c r="AW1342" s="29"/>
      <c r="AX1342" s="29"/>
      <c r="AY1342" s="29"/>
      <c r="AZ1342" s="29"/>
      <c r="BA1342" s="29"/>
      <c r="BB1342" s="29"/>
    </row>
    <row r="1343" spans="3:54" customFormat="1">
      <c r="C1343" s="1"/>
      <c r="D1343" s="1"/>
      <c r="U1343" s="1"/>
      <c r="V1343" s="1"/>
      <c r="X1343" s="1"/>
      <c r="AM1343" s="29"/>
      <c r="AN1343" s="29"/>
      <c r="AO1343" s="29"/>
      <c r="AP1343" s="29"/>
      <c r="AQ1343" s="29"/>
      <c r="AR1343" s="29"/>
      <c r="AS1343" s="29"/>
      <c r="AT1343" s="29"/>
      <c r="AU1343" s="29"/>
      <c r="AV1343" s="29"/>
      <c r="AW1343" s="29"/>
      <c r="AX1343" s="29"/>
      <c r="AY1343" s="29"/>
      <c r="AZ1343" s="29"/>
      <c r="BA1343" s="29"/>
      <c r="BB1343" s="29"/>
    </row>
    <row r="1344" spans="3:54" customFormat="1">
      <c r="C1344" s="1"/>
      <c r="D1344" s="1"/>
      <c r="U1344" s="1"/>
      <c r="V1344" s="1"/>
      <c r="X1344" s="1"/>
      <c r="AM1344" s="29"/>
      <c r="AN1344" s="29"/>
      <c r="AO1344" s="29"/>
      <c r="AP1344" s="29"/>
      <c r="AQ1344" s="29"/>
      <c r="AR1344" s="29"/>
      <c r="AS1344" s="29"/>
      <c r="AT1344" s="29"/>
      <c r="AU1344" s="29"/>
      <c r="AV1344" s="29"/>
      <c r="AW1344" s="29"/>
      <c r="AX1344" s="29"/>
      <c r="AY1344" s="29"/>
      <c r="AZ1344" s="29"/>
      <c r="BA1344" s="29"/>
      <c r="BB1344" s="29"/>
    </row>
    <row r="1345" spans="3:54" customFormat="1">
      <c r="C1345" s="1"/>
      <c r="D1345" s="1"/>
      <c r="U1345" s="1"/>
      <c r="V1345" s="1"/>
      <c r="X1345" s="1"/>
      <c r="AM1345" s="29"/>
      <c r="AN1345" s="29"/>
      <c r="AO1345" s="29"/>
      <c r="AP1345" s="29"/>
      <c r="AQ1345" s="29"/>
      <c r="AR1345" s="29"/>
      <c r="AS1345" s="29"/>
      <c r="AT1345" s="29"/>
      <c r="AU1345" s="29"/>
      <c r="AV1345" s="29"/>
      <c r="AW1345" s="29"/>
      <c r="AX1345" s="29"/>
      <c r="AY1345" s="29"/>
      <c r="AZ1345" s="29"/>
      <c r="BA1345" s="29"/>
      <c r="BB1345" s="29"/>
    </row>
    <row r="1346" spans="3:54" customFormat="1">
      <c r="C1346" s="1"/>
      <c r="D1346" s="1"/>
      <c r="U1346" s="1"/>
      <c r="V1346" s="1"/>
      <c r="X1346" s="1"/>
      <c r="AM1346" s="29"/>
      <c r="AN1346" s="29"/>
      <c r="AO1346" s="29"/>
      <c r="AP1346" s="29"/>
      <c r="AQ1346" s="29"/>
      <c r="AR1346" s="29"/>
      <c r="AS1346" s="29"/>
      <c r="AT1346" s="29"/>
      <c r="AU1346" s="29"/>
      <c r="AV1346" s="29"/>
      <c r="AW1346" s="29"/>
      <c r="AX1346" s="29"/>
      <c r="AY1346" s="29"/>
      <c r="AZ1346" s="29"/>
      <c r="BA1346" s="29"/>
      <c r="BB1346" s="29"/>
    </row>
    <row r="1347" spans="3:54" customFormat="1">
      <c r="C1347" s="1"/>
      <c r="D1347" s="1"/>
      <c r="U1347" s="1"/>
      <c r="V1347" s="1"/>
      <c r="X1347" s="1"/>
      <c r="AM1347" s="29"/>
      <c r="AN1347" s="29"/>
      <c r="AO1347" s="29"/>
      <c r="AP1347" s="29"/>
      <c r="AQ1347" s="29"/>
      <c r="AR1347" s="29"/>
      <c r="AS1347" s="29"/>
      <c r="AT1347" s="29"/>
      <c r="AU1347" s="29"/>
      <c r="AV1347" s="29"/>
      <c r="AW1347" s="29"/>
      <c r="AX1347" s="29"/>
      <c r="AY1347" s="29"/>
      <c r="AZ1347" s="29"/>
      <c r="BA1347" s="29"/>
      <c r="BB1347" s="29"/>
    </row>
    <row r="1348" spans="3:54" customFormat="1">
      <c r="C1348" s="1"/>
      <c r="D1348" s="1"/>
      <c r="U1348" s="1"/>
      <c r="V1348" s="1"/>
      <c r="X1348" s="1"/>
      <c r="AM1348" s="29"/>
      <c r="AN1348" s="29"/>
      <c r="AO1348" s="29"/>
      <c r="AP1348" s="29"/>
      <c r="AQ1348" s="29"/>
      <c r="AR1348" s="29"/>
      <c r="AS1348" s="29"/>
      <c r="AT1348" s="29"/>
      <c r="AU1348" s="29"/>
      <c r="AV1348" s="29"/>
      <c r="AW1348" s="29"/>
      <c r="AX1348" s="29"/>
      <c r="AY1348" s="29"/>
      <c r="AZ1348" s="29"/>
      <c r="BA1348" s="29"/>
      <c r="BB1348" s="29"/>
    </row>
    <row r="1349" spans="3:54" customFormat="1">
      <c r="C1349" s="1"/>
      <c r="D1349" s="1"/>
      <c r="U1349" s="1"/>
      <c r="V1349" s="1"/>
      <c r="X1349" s="1"/>
      <c r="AM1349" s="29"/>
      <c r="AN1349" s="29"/>
      <c r="AO1349" s="29"/>
      <c r="AP1349" s="29"/>
      <c r="AQ1349" s="29"/>
      <c r="AR1349" s="29"/>
      <c r="AS1349" s="29"/>
      <c r="AT1349" s="29"/>
      <c r="AU1349" s="29"/>
      <c r="AV1349" s="29"/>
      <c r="AW1349" s="29"/>
      <c r="AX1349" s="29"/>
      <c r="AY1349" s="29"/>
      <c r="AZ1349" s="29"/>
      <c r="BA1349" s="29"/>
      <c r="BB1349" s="29"/>
    </row>
    <row r="1350" spans="3:54" customFormat="1">
      <c r="C1350" s="1"/>
      <c r="D1350" s="1"/>
      <c r="U1350" s="1"/>
      <c r="V1350" s="1"/>
      <c r="X1350" s="1"/>
      <c r="AM1350" s="29"/>
      <c r="AN1350" s="29"/>
      <c r="AO1350" s="29"/>
      <c r="AP1350" s="29"/>
      <c r="AQ1350" s="29"/>
      <c r="AR1350" s="29"/>
      <c r="AS1350" s="29"/>
      <c r="AT1350" s="29"/>
      <c r="AU1350" s="29"/>
      <c r="AV1350" s="29"/>
      <c r="AW1350" s="29"/>
      <c r="AX1350" s="29"/>
      <c r="AY1350" s="29"/>
      <c r="AZ1350" s="29"/>
      <c r="BA1350" s="29"/>
      <c r="BB1350" s="29"/>
    </row>
    <row r="1351" spans="3:54" customFormat="1">
      <c r="C1351" s="1"/>
      <c r="D1351" s="1"/>
      <c r="U1351" s="1"/>
      <c r="V1351" s="1"/>
      <c r="X1351" s="1"/>
      <c r="AM1351" s="29"/>
      <c r="AN1351" s="29"/>
      <c r="AO1351" s="29"/>
      <c r="AP1351" s="29"/>
      <c r="AQ1351" s="29"/>
      <c r="AR1351" s="29"/>
      <c r="AS1351" s="29"/>
      <c r="AT1351" s="29"/>
      <c r="AU1351" s="29"/>
      <c r="AV1351" s="29"/>
      <c r="AW1351" s="29"/>
      <c r="AX1351" s="29"/>
      <c r="AY1351" s="29"/>
      <c r="AZ1351" s="29"/>
      <c r="BA1351" s="29"/>
      <c r="BB1351" s="29"/>
    </row>
    <row r="1352" spans="3:54" customFormat="1">
      <c r="C1352" s="1"/>
      <c r="D1352" s="1"/>
      <c r="U1352" s="1"/>
      <c r="V1352" s="1"/>
      <c r="X1352" s="1"/>
      <c r="AM1352" s="29"/>
      <c r="AN1352" s="29"/>
      <c r="AO1352" s="29"/>
      <c r="AP1352" s="29"/>
      <c r="AQ1352" s="29"/>
      <c r="AR1352" s="29"/>
      <c r="AS1352" s="29"/>
      <c r="AT1352" s="29"/>
      <c r="AU1352" s="29"/>
      <c r="AV1352" s="29"/>
      <c r="AW1352" s="29"/>
      <c r="AX1352" s="29"/>
      <c r="AY1352" s="29"/>
      <c r="AZ1352" s="29"/>
      <c r="BA1352" s="29"/>
      <c r="BB1352" s="29"/>
    </row>
    <row r="1353" spans="3:54" customFormat="1">
      <c r="C1353" s="1"/>
      <c r="D1353" s="1"/>
      <c r="U1353" s="1"/>
      <c r="V1353" s="1"/>
      <c r="X1353" s="1"/>
      <c r="AM1353" s="29"/>
      <c r="AN1353" s="29"/>
      <c r="AO1353" s="29"/>
      <c r="AP1353" s="29"/>
      <c r="AQ1353" s="29"/>
      <c r="AR1353" s="29"/>
      <c r="AS1353" s="29"/>
      <c r="AT1353" s="29"/>
      <c r="AU1353" s="29"/>
      <c r="AV1353" s="29"/>
      <c r="AW1353" s="29"/>
      <c r="AX1353" s="29"/>
      <c r="AY1353" s="29"/>
      <c r="AZ1353" s="29"/>
      <c r="BA1353" s="29"/>
      <c r="BB1353" s="29"/>
    </row>
    <row r="1354" spans="3:54" customFormat="1">
      <c r="C1354" s="1"/>
      <c r="D1354" s="1"/>
      <c r="U1354" s="1"/>
      <c r="V1354" s="1"/>
      <c r="X1354" s="1"/>
      <c r="AM1354" s="29"/>
      <c r="AN1354" s="29"/>
      <c r="AO1354" s="29"/>
      <c r="AP1354" s="29"/>
      <c r="AQ1354" s="29"/>
      <c r="AR1354" s="29"/>
      <c r="AS1354" s="29"/>
      <c r="AT1354" s="29"/>
      <c r="AU1354" s="29"/>
      <c r="AV1354" s="29"/>
      <c r="AW1354" s="29"/>
      <c r="AX1354" s="29"/>
      <c r="AY1354" s="29"/>
      <c r="AZ1354" s="29"/>
      <c r="BA1354" s="29"/>
      <c r="BB1354" s="29"/>
    </row>
    <row r="1355" spans="3:54" customFormat="1">
      <c r="C1355" s="1"/>
      <c r="D1355" s="1"/>
      <c r="U1355" s="1"/>
      <c r="V1355" s="1"/>
      <c r="X1355" s="1"/>
      <c r="AM1355" s="29"/>
      <c r="AN1355" s="29"/>
      <c r="AO1355" s="29"/>
      <c r="AP1355" s="29"/>
      <c r="AQ1355" s="29"/>
      <c r="AR1355" s="29"/>
      <c r="AS1355" s="29"/>
      <c r="AT1355" s="29"/>
      <c r="AU1355" s="29"/>
      <c r="AV1355" s="29"/>
      <c r="AW1355" s="29"/>
      <c r="AX1355" s="29"/>
      <c r="AY1355" s="29"/>
      <c r="AZ1355" s="29"/>
      <c r="BA1355" s="29"/>
      <c r="BB1355" s="29"/>
    </row>
    <row r="1356" spans="3:54" customFormat="1">
      <c r="C1356" s="1"/>
      <c r="D1356" s="1"/>
      <c r="U1356" s="1"/>
      <c r="V1356" s="1"/>
      <c r="X1356" s="1"/>
      <c r="AM1356" s="29"/>
      <c r="AN1356" s="29"/>
      <c r="AO1356" s="29"/>
      <c r="AP1356" s="29"/>
      <c r="AQ1356" s="29"/>
      <c r="AR1356" s="29"/>
      <c r="AS1356" s="29"/>
      <c r="AT1356" s="29"/>
      <c r="AU1356" s="29"/>
      <c r="AV1356" s="29"/>
      <c r="AW1356" s="29"/>
      <c r="AX1356" s="29"/>
      <c r="AY1356" s="29"/>
      <c r="AZ1356" s="29"/>
      <c r="BA1356" s="29"/>
      <c r="BB1356" s="29"/>
    </row>
    <row r="1357" spans="3:54" customFormat="1">
      <c r="C1357" s="1"/>
      <c r="D1357" s="1"/>
      <c r="U1357" s="1"/>
      <c r="V1357" s="1"/>
      <c r="X1357" s="1"/>
      <c r="AM1357" s="29"/>
      <c r="AN1357" s="29"/>
      <c r="AO1357" s="29"/>
      <c r="AP1357" s="29"/>
      <c r="AQ1357" s="29"/>
      <c r="AR1357" s="29"/>
      <c r="AS1357" s="29"/>
      <c r="AT1357" s="29"/>
      <c r="AU1357" s="29"/>
      <c r="AV1357" s="29"/>
      <c r="AW1357" s="29"/>
      <c r="AX1357" s="29"/>
      <c r="AY1357" s="29"/>
      <c r="AZ1357" s="29"/>
      <c r="BA1357" s="29"/>
      <c r="BB1357" s="29"/>
    </row>
    <row r="1358" spans="3:54" customFormat="1">
      <c r="C1358" s="1"/>
      <c r="D1358" s="1"/>
      <c r="U1358" s="1"/>
      <c r="V1358" s="1"/>
      <c r="X1358" s="1"/>
      <c r="AM1358" s="29"/>
      <c r="AN1358" s="29"/>
      <c r="AO1358" s="29"/>
      <c r="AP1358" s="29"/>
      <c r="AQ1358" s="29"/>
      <c r="AR1358" s="29"/>
      <c r="AS1358" s="29"/>
      <c r="AT1358" s="29"/>
      <c r="AU1358" s="29"/>
      <c r="AV1358" s="29"/>
      <c r="AW1358" s="29"/>
      <c r="AX1358" s="29"/>
      <c r="AY1358" s="29"/>
      <c r="AZ1358" s="29"/>
      <c r="BA1358" s="29"/>
      <c r="BB1358" s="29"/>
    </row>
    <row r="1359" spans="3:54" customFormat="1">
      <c r="C1359" s="1"/>
      <c r="D1359" s="1"/>
      <c r="U1359" s="1"/>
      <c r="V1359" s="1"/>
      <c r="X1359" s="1"/>
      <c r="AM1359" s="29"/>
      <c r="AN1359" s="29"/>
      <c r="AO1359" s="29"/>
      <c r="AP1359" s="29"/>
      <c r="AQ1359" s="29"/>
      <c r="AR1359" s="29"/>
      <c r="AS1359" s="29"/>
      <c r="AT1359" s="29"/>
      <c r="AU1359" s="29"/>
      <c r="AV1359" s="29"/>
      <c r="AW1359" s="29"/>
      <c r="AX1359" s="29"/>
      <c r="AY1359" s="29"/>
      <c r="AZ1359" s="29"/>
      <c r="BA1359" s="29"/>
      <c r="BB1359" s="29"/>
    </row>
    <row r="1360" spans="3:54" customFormat="1">
      <c r="C1360" s="1"/>
      <c r="D1360" s="1"/>
      <c r="U1360" s="1"/>
      <c r="V1360" s="1"/>
      <c r="X1360" s="1"/>
      <c r="AM1360" s="29"/>
      <c r="AN1360" s="29"/>
      <c r="AO1360" s="29"/>
      <c r="AP1360" s="29"/>
      <c r="AQ1360" s="29"/>
      <c r="AR1360" s="29"/>
      <c r="AS1360" s="29"/>
      <c r="AT1360" s="29"/>
      <c r="AU1360" s="29"/>
      <c r="AV1360" s="29"/>
      <c r="AW1360" s="29"/>
      <c r="AX1360" s="29"/>
      <c r="AY1360" s="29"/>
      <c r="AZ1360" s="29"/>
      <c r="BA1360" s="29"/>
      <c r="BB1360" s="29"/>
    </row>
    <row r="1361" spans="3:54" customFormat="1">
      <c r="C1361" s="1"/>
      <c r="D1361" s="1"/>
      <c r="U1361" s="1"/>
      <c r="V1361" s="1"/>
      <c r="X1361" s="1"/>
      <c r="AM1361" s="29"/>
      <c r="AN1361" s="29"/>
      <c r="AO1361" s="29"/>
      <c r="AP1361" s="29"/>
      <c r="AQ1361" s="29"/>
      <c r="AR1361" s="29"/>
      <c r="AS1361" s="29"/>
      <c r="AT1361" s="29"/>
      <c r="AU1361" s="29"/>
      <c r="AV1361" s="29"/>
      <c r="AW1361" s="29"/>
      <c r="AX1361" s="29"/>
      <c r="AY1361" s="29"/>
      <c r="AZ1361" s="29"/>
      <c r="BA1361" s="29"/>
      <c r="BB1361" s="29"/>
    </row>
    <row r="1362" spans="3:54" customFormat="1">
      <c r="C1362" s="1"/>
      <c r="D1362" s="1"/>
      <c r="U1362" s="1"/>
      <c r="V1362" s="1"/>
      <c r="X1362" s="1"/>
      <c r="AM1362" s="29"/>
      <c r="AN1362" s="29"/>
      <c r="AO1362" s="29"/>
      <c r="AP1362" s="29"/>
      <c r="AQ1362" s="29"/>
      <c r="AR1362" s="29"/>
      <c r="AS1362" s="29"/>
      <c r="AT1362" s="29"/>
      <c r="AU1362" s="29"/>
      <c r="AV1362" s="29"/>
      <c r="AW1362" s="29"/>
      <c r="AX1362" s="29"/>
      <c r="AY1362" s="29"/>
      <c r="AZ1362" s="29"/>
      <c r="BA1362" s="29"/>
      <c r="BB1362" s="29"/>
    </row>
    <row r="1363" spans="3:54" customFormat="1">
      <c r="C1363" s="1"/>
      <c r="D1363" s="1"/>
      <c r="U1363" s="1"/>
      <c r="V1363" s="1"/>
      <c r="X1363" s="1"/>
      <c r="AM1363" s="29"/>
      <c r="AN1363" s="29"/>
      <c r="AO1363" s="29"/>
      <c r="AP1363" s="29"/>
      <c r="AQ1363" s="29"/>
      <c r="AR1363" s="29"/>
      <c r="AS1363" s="29"/>
      <c r="AT1363" s="29"/>
      <c r="AU1363" s="29"/>
      <c r="AV1363" s="29"/>
      <c r="AW1363" s="29"/>
      <c r="AX1363" s="29"/>
      <c r="AY1363" s="29"/>
      <c r="AZ1363" s="29"/>
      <c r="BA1363" s="29"/>
      <c r="BB1363" s="29"/>
    </row>
    <row r="1364" spans="3:54" customFormat="1">
      <c r="C1364" s="1"/>
      <c r="D1364" s="1"/>
      <c r="U1364" s="1"/>
      <c r="V1364" s="1"/>
      <c r="X1364" s="1"/>
      <c r="AM1364" s="29"/>
      <c r="AN1364" s="29"/>
      <c r="AO1364" s="29"/>
      <c r="AP1364" s="29"/>
      <c r="AQ1364" s="29"/>
      <c r="AR1364" s="29"/>
      <c r="AS1364" s="29"/>
      <c r="AT1364" s="29"/>
      <c r="AU1364" s="29"/>
      <c r="AV1364" s="29"/>
      <c r="AW1364" s="29"/>
      <c r="AX1364" s="29"/>
      <c r="AY1364" s="29"/>
      <c r="AZ1364" s="29"/>
      <c r="BA1364" s="29"/>
      <c r="BB1364" s="29"/>
    </row>
    <row r="1365" spans="3:54" customFormat="1">
      <c r="C1365" s="1"/>
      <c r="D1365" s="1"/>
      <c r="U1365" s="1"/>
      <c r="V1365" s="1"/>
      <c r="X1365" s="1"/>
      <c r="AM1365" s="29"/>
      <c r="AN1365" s="29"/>
      <c r="AO1365" s="29"/>
      <c r="AP1365" s="29"/>
      <c r="AQ1365" s="29"/>
      <c r="AR1365" s="29"/>
      <c r="AS1365" s="29"/>
      <c r="AT1365" s="29"/>
      <c r="AU1365" s="29"/>
      <c r="AV1365" s="29"/>
      <c r="AW1365" s="29"/>
      <c r="AX1365" s="29"/>
      <c r="AY1365" s="29"/>
      <c r="AZ1365" s="29"/>
      <c r="BA1365" s="29"/>
      <c r="BB1365" s="29"/>
    </row>
    <row r="1366" spans="3:54" customFormat="1">
      <c r="C1366" s="1"/>
      <c r="D1366" s="1"/>
      <c r="U1366" s="1"/>
      <c r="V1366" s="1"/>
      <c r="X1366" s="1"/>
      <c r="AM1366" s="29"/>
      <c r="AN1366" s="29"/>
      <c r="AO1366" s="29"/>
      <c r="AP1366" s="29"/>
      <c r="AQ1366" s="29"/>
      <c r="AR1366" s="29"/>
      <c r="AS1366" s="29"/>
      <c r="AT1366" s="29"/>
      <c r="AU1366" s="29"/>
      <c r="AV1366" s="29"/>
      <c r="AW1366" s="29"/>
      <c r="AX1366" s="29"/>
      <c r="AY1366" s="29"/>
      <c r="AZ1366" s="29"/>
      <c r="BA1366" s="29"/>
      <c r="BB1366" s="29"/>
    </row>
    <row r="1367" spans="3:54" customFormat="1">
      <c r="C1367" s="1"/>
      <c r="D1367" s="1"/>
      <c r="U1367" s="1"/>
      <c r="V1367" s="1"/>
      <c r="X1367" s="1"/>
      <c r="AM1367" s="29"/>
      <c r="AN1367" s="29"/>
      <c r="AO1367" s="29"/>
      <c r="AP1367" s="29"/>
      <c r="AQ1367" s="29"/>
      <c r="AR1367" s="29"/>
      <c r="AS1367" s="29"/>
      <c r="AT1367" s="29"/>
      <c r="AU1367" s="29"/>
      <c r="AV1367" s="29"/>
      <c r="AW1367" s="29"/>
      <c r="AX1367" s="29"/>
      <c r="AY1367" s="29"/>
      <c r="AZ1367" s="29"/>
      <c r="BA1367" s="29"/>
      <c r="BB1367" s="29"/>
    </row>
    <row r="1368" spans="3:54" customFormat="1">
      <c r="C1368" s="1"/>
      <c r="D1368" s="1"/>
      <c r="U1368" s="1"/>
      <c r="V1368" s="1"/>
      <c r="X1368" s="1"/>
      <c r="AM1368" s="29"/>
      <c r="AN1368" s="29"/>
      <c r="AO1368" s="29"/>
      <c r="AP1368" s="29"/>
      <c r="AQ1368" s="29"/>
      <c r="AR1368" s="29"/>
      <c r="AS1368" s="29"/>
      <c r="AT1368" s="29"/>
      <c r="AU1368" s="29"/>
      <c r="AV1368" s="29"/>
      <c r="AW1368" s="29"/>
      <c r="AX1368" s="29"/>
      <c r="AY1368" s="29"/>
      <c r="AZ1368" s="29"/>
      <c r="BA1368" s="29"/>
      <c r="BB1368" s="29"/>
    </row>
    <row r="1369" spans="3:54" customFormat="1">
      <c r="C1369" s="1"/>
      <c r="D1369" s="1"/>
      <c r="U1369" s="1"/>
      <c r="V1369" s="1"/>
      <c r="X1369" s="1"/>
      <c r="AM1369" s="29"/>
      <c r="AN1369" s="29"/>
      <c r="AO1369" s="29"/>
      <c r="AP1369" s="29"/>
      <c r="AQ1369" s="29"/>
      <c r="AR1369" s="29"/>
      <c r="AS1369" s="29"/>
      <c r="AT1369" s="29"/>
      <c r="AU1369" s="29"/>
      <c r="AV1369" s="29"/>
      <c r="AW1369" s="29"/>
      <c r="AX1369" s="29"/>
      <c r="AY1369" s="29"/>
      <c r="AZ1369" s="29"/>
      <c r="BA1369" s="29"/>
      <c r="BB1369" s="29"/>
    </row>
    <row r="1370" spans="3:54" customFormat="1">
      <c r="C1370" s="1"/>
      <c r="D1370" s="1"/>
      <c r="U1370" s="1"/>
      <c r="V1370" s="1"/>
      <c r="X1370" s="1"/>
      <c r="AM1370" s="29"/>
      <c r="AN1370" s="29"/>
      <c r="AO1370" s="29"/>
      <c r="AP1370" s="29"/>
      <c r="AQ1370" s="29"/>
      <c r="AR1370" s="29"/>
      <c r="AS1370" s="29"/>
      <c r="AT1370" s="29"/>
      <c r="AU1370" s="29"/>
      <c r="AV1370" s="29"/>
      <c r="AW1370" s="29"/>
      <c r="AX1370" s="29"/>
      <c r="AY1370" s="29"/>
      <c r="AZ1370" s="29"/>
      <c r="BA1370" s="29"/>
      <c r="BB1370" s="29"/>
    </row>
    <row r="1371" spans="3:54" customFormat="1">
      <c r="C1371" s="1"/>
      <c r="D1371" s="1"/>
      <c r="U1371" s="1"/>
      <c r="V1371" s="1"/>
      <c r="X1371" s="1"/>
      <c r="AM1371" s="29"/>
      <c r="AN1371" s="29"/>
      <c r="AO1371" s="29"/>
      <c r="AP1371" s="29"/>
      <c r="AQ1371" s="29"/>
      <c r="AR1371" s="29"/>
      <c r="AS1371" s="29"/>
      <c r="AT1371" s="29"/>
      <c r="AU1371" s="29"/>
      <c r="AV1371" s="29"/>
      <c r="AW1371" s="29"/>
      <c r="AX1371" s="29"/>
      <c r="AY1371" s="29"/>
      <c r="AZ1371" s="29"/>
      <c r="BA1371" s="29"/>
      <c r="BB1371" s="29"/>
    </row>
    <row r="1372" spans="3:54" customFormat="1">
      <c r="C1372" s="1"/>
      <c r="D1372" s="1"/>
      <c r="U1372" s="1"/>
      <c r="V1372" s="1"/>
      <c r="X1372" s="1"/>
      <c r="AM1372" s="29"/>
      <c r="AN1372" s="29"/>
      <c r="AO1372" s="29"/>
      <c r="AP1372" s="29"/>
      <c r="AQ1372" s="29"/>
      <c r="AR1372" s="29"/>
      <c r="AS1372" s="29"/>
      <c r="AT1372" s="29"/>
      <c r="AU1372" s="29"/>
      <c r="AV1372" s="29"/>
      <c r="AW1372" s="29"/>
      <c r="AX1372" s="29"/>
      <c r="AY1372" s="29"/>
      <c r="AZ1372" s="29"/>
      <c r="BA1372" s="29"/>
      <c r="BB1372" s="29"/>
    </row>
    <row r="1373" spans="3:54" customFormat="1">
      <c r="C1373" s="1"/>
      <c r="D1373" s="1"/>
      <c r="U1373" s="1"/>
      <c r="V1373" s="1"/>
      <c r="X1373" s="1"/>
      <c r="AM1373" s="29"/>
      <c r="AN1373" s="29"/>
      <c r="AO1373" s="29"/>
      <c r="AP1373" s="29"/>
      <c r="AQ1373" s="29"/>
      <c r="AR1373" s="29"/>
      <c r="AS1373" s="29"/>
      <c r="AT1373" s="29"/>
      <c r="AU1373" s="29"/>
      <c r="AV1373" s="29"/>
      <c r="AW1373" s="29"/>
      <c r="AX1373" s="29"/>
      <c r="AY1373" s="29"/>
      <c r="AZ1373" s="29"/>
      <c r="BA1373" s="29"/>
      <c r="BB1373" s="29"/>
    </row>
    <row r="1374" spans="3:54" customFormat="1">
      <c r="C1374" s="1"/>
      <c r="D1374" s="1"/>
      <c r="U1374" s="1"/>
      <c r="V1374" s="1"/>
      <c r="X1374" s="1"/>
      <c r="AM1374" s="29"/>
      <c r="AN1374" s="29"/>
      <c r="AO1374" s="29"/>
      <c r="AP1374" s="29"/>
      <c r="AQ1374" s="29"/>
      <c r="AR1374" s="29"/>
      <c r="AS1374" s="29"/>
      <c r="AT1374" s="29"/>
      <c r="AU1374" s="29"/>
      <c r="AV1374" s="29"/>
      <c r="AW1374" s="29"/>
      <c r="AX1374" s="29"/>
      <c r="AY1374" s="29"/>
      <c r="AZ1374" s="29"/>
      <c r="BA1374" s="29"/>
      <c r="BB1374" s="29"/>
    </row>
    <row r="1375" spans="3:54" customFormat="1">
      <c r="C1375" s="1"/>
      <c r="D1375" s="1"/>
      <c r="U1375" s="1"/>
      <c r="V1375" s="1"/>
      <c r="X1375" s="1"/>
      <c r="AM1375" s="29"/>
      <c r="AN1375" s="29"/>
      <c r="AO1375" s="29"/>
      <c r="AP1375" s="29"/>
      <c r="AQ1375" s="29"/>
      <c r="AR1375" s="29"/>
      <c r="AS1375" s="29"/>
      <c r="AT1375" s="29"/>
      <c r="AU1375" s="29"/>
      <c r="AV1375" s="29"/>
      <c r="AW1375" s="29"/>
      <c r="AX1375" s="29"/>
      <c r="AY1375" s="29"/>
      <c r="AZ1375" s="29"/>
      <c r="BA1375" s="29"/>
      <c r="BB1375" s="29"/>
    </row>
    <row r="1376" spans="3:54" customFormat="1">
      <c r="C1376" s="1"/>
      <c r="D1376" s="1"/>
      <c r="U1376" s="1"/>
      <c r="V1376" s="1"/>
      <c r="X1376" s="1"/>
      <c r="AM1376" s="29"/>
      <c r="AN1376" s="29"/>
      <c r="AO1376" s="29"/>
      <c r="AP1376" s="29"/>
      <c r="AQ1376" s="29"/>
      <c r="AR1376" s="29"/>
      <c r="AS1376" s="29"/>
      <c r="AT1376" s="29"/>
      <c r="AU1376" s="29"/>
      <c r="AV1376" s="29"/>
      <c r="AW1376" s="29"/>
      <c r="AX1376" s="29"/>
      <c r="AY1376" s="29"/>
      <c r="AZ1376" s="29"/>
      <c r="BA1376" s="29"/>
      <c r="BB1376" s="29"/>
    </row>
    <row r="1377" spans="3:54" customFormat="1">
      <c r="C1377" s="1"/>
      <c r="D1377" s="1"/>
      <c r="U1377" s="1"/>
      <c r="V1377" s="1"/>
      <c r="X1377" s="1"/>
      <c r="AM1377" s="29"/>
      <c r="AN1377" s="29"/>
      <c r="AO1377" s="29"/>
      <c r="AP1377" s="29"/>
      <c r="AQ1377" s="29"/>
      <c r="AR1377" s="29"/>
      <c r="AS1377" s="29"/>
      <c r="AT1377" s="29"/>
      <c r="AU1377" s="29"/>
      <c r="AV1377" s="29"/>
      <c r="AW1377" s="29"/>
      <c r="AX1377" s="29"/>
      <c r="AY1377" s="29"/>
      <c r="AZ1377" s="29"/>
      <c r="BA1377" s="29"/>
      <c r="BB1377" s="29"/>
    </row>
    <row r="1378" spans="3:54" customFormat="1">
      <c r="C1378" s="1"/>
      <c r="D1378" s="1"/>
      <c r="U1378" s="1"/>
      <c r="V1378" s="1"/>
      <c r="X1378" s="1"/>
      <c r="AM1378" s="29"/>
      <c r="AN1378" s="29"/>
      <c r="AO1378" s="29"/>
      <c r="AP1378" s="29"/>
      <c r="AQ1378" s="29"/>
      <c r="AR1378" s="29"/>
      <c r="AS1378" s="29"/>
      <c r="AT1378" s="29"/>
      <c r="AU1378" s="29"/>
      <c r="AV1378" s="29"/>
      <c r="AW1378" s="29"/>
      <c r="AX1378" s="29"/>
      <c r="AY1378" s="29"/>
      <c r="AZ1378" s="29"/>
      <c r="BA1378" s="29"/>
      <c r="BB1378" s="29"/>
    </row>
    <row r="1379" spans="3:54" customFormat="1">
      <c r="C1379" s="1"/>
      <c r="D1379" s="1"/>
      <c r="U1379" s="1"/>
      <c r="V1379" s="1"/>
      <c r="X1379" s="1"/>
      <c r="AM1379" s="29"/>
      <c r="AN1379" s="29"/>
      <c r="AO1379" s="29"/>
      <c r="AP1379" s="29"/>
      <c r="AQ1379" s="29"/>
      <c r="AR1379" s="29"/>
      <c r="AS1379" s="29"/>
      <c r="AT1379" s="29"/>
      <c r="AU1379" s="29"/>
      <c r="AV1379" s="29"/>
      <c r="AW1379" s="29"/>
      <c r="AX1379" s="29"/>
      <c r="AY1379" s="29"/>
      <c r="AZ1379" s="29"/>
      <c r="BA1379" s="29"/>
      <c r="BB1379" s="29"/>
    </row>
    <row r="1380" spans="3:54" customFormat="1">
      <c r="C1380" s="1"/>
      <c r="D1380" s="1"/>
      <c r="U1380" s="1"/>
      <c r="V1380" s="1"/>
      <c r="X1380" s="1"/>
      <c r="AM1380" s="29"/>
      <c r="AN1380" s="29"/>
      <c r="AO1380" s="29"/>
      <c r="AP1380" s="29"/>
      <c r="AQ1380" s="29"/>
      <c r="AR1380" s="29"/>
      <c r="AS1380" s="29"/>
      <c r="AT1380" s="29"/>
      <c r="AU1380" s="29"/>
      <c r="AV1380" s="29"/>
      <c r="AW1380" s="29"/>
      <c r="AX1380" s="29"/>
      <c r="AY1380" s="29"/>
      <c r="AZ1380" s="29"/>
      <c r="BA1380" s="29"/>
      <c r="BB1380" s="29"/>
    </row>
    <row r="1381" spans="3:54" customFormat="1">
      <c r="C1381" s="1"/>
      <c r="D1381" s="1"/>
      <c r="U1381" s="1"/>
      <c r="V1381" s="1"/>
      <c r="X1381" s="1"/>
      <c r="AM1381" s="29"/>
      <c r="AN1381" s="29"/>
      <c r="AO1381" s="29"/>
      <c r="AP1381" s="29"/>
      <c r="AQ1381" s="29"/>
      <c r="AR1381" s="29"/>
      <c r="AS1381" s="29"/>
      <c r="AT1381" s="29"/>
      <c r="AU1381" s="29"/>
      <c r="AV1381" s="29"/>
      <c r="AW1381" s="29"/>
      <c r="AX1381" s="29"/>
      <c r="AY1381" s="29"/>
      <c r="AZ1381" s="29"/>
      <c r="BA1381" s="29"/>
      <c r="BB1381" s="29"/>
    </row>
    <row r="1382" spans="3:54" customFormat="1">
      <c r="C1382" s="1"/>
      <c r="D1382" s="1"/>
      <c r="U1382" s="1"/>
      <c r="V1382" s="1"/>
      <c r="X1382" s="1"/>
      <c r="AM1382" s="29"/>
      <c r="AN1382" s="29"/>
      <c r="AO1382" s="29"/>
      <c r="AP1382" s="29"/>
      <c r="AQ1382" s="29"/>
      <c r="AR1382" s="29"/>
      <c r="AS1382" s="29"/>
      <c r="AT1382" s="29"/>
      <c r="AU1382" s="29"/>
      <c r="AV1382" s="29"/>
      <c r="AW1382" s="29"/>
      <c r="AX1382" s="29"/>
      <c r="AY1382" s="29"/>
      <c r="AZ1382" s="29"/>
      <c r="BA1382" s="29"/>
      <c r="BB1382" s="29"/>
    </row>
    <row r="1383" spans="3:54" customFormat="1">
      <c r="C1383" s="1"/>
      <c r="D1383" s="1"/>
      <c r="U1383" s="1"/>
      <c r="V1383" s="1"/>
      <c r="X1383" s="1"/>
      <c r="AM1383" s="29"/>
      <c r="AN1383" s="29"/>
      <c r="AO1383" s="29"/>
      <c r="AP1383" s="29"/>
      <c r="AQ1383" s="29"/>
      <c r="AR1383" s="29"/>
      <c r="AS1383" s="29"/>
      <c r="AT1383" s="29"/>
      <c r="AU1383" s="29"/>
      <c r="AV1383" s="29"/>
      <c r="AW1383" s="29"/>
      <c r="AX1383" s="29"/>
      <c r="AY1383" s="29"/>
      <c r="AZ1383" s="29"/>
      <c r="BA1383" s="29"/>
      <c r="BB1383" s="29"/>
    </row>
    <row r="1384" spans="3:54" customFormat="1">
      <c r="C1384" s="1"/>
      <c r="D1384" s="1"/>
      <c r="U1384" s="1"/>
      <c r="V1384" s="1"/>
      <c r="X1384" s="1"/>
      <c r="AM1384" s="29"/>
      <c r="AN1384" s="29"/>
      <c r="AO1384" s="29"/>
      <c r="AP1384" s="29"/>
      <c r="AQ1384" s="29"/>
      <c r="AR1384" s="29"/>
      <c r="AS1384" s="29"/>
      <c r="AT1384" s="29"/>
      <c r="AU1384" s="29"/>
      <c r="AV1384" s="29"/>
      <c r="AW1384" s="29"/>
      <c r="AX1384" s="29"/>
      <c r="AY1384" s="29"/>
      <c r="AZ1384" s="29"/>
      <c r="BA1384" s="29"/>
      <c r="BB1384" s="29"/>
    </row>
    <row r="1385" spans="3:54" customFormat="1">
      <c r="C1385" s="1"/>
      <c r="D1385" s="1"/>
      <c r="U1385" s="1"/>
      <c r="V1385" s="1"/>
      <c r="X1385" s="1"/>
      <c r="AM1385" s="29"/>
      <c r="AN1385" s="29"/>
      <c r="AO1385" s="29"/>
      <c r="AP1385" s="29"/>
      <c r="AQ1385" s="29"/>
      <c r="AR1385" s="29"/>
      <c r="AS1385" s="29"/>
      <c r="AT1385" s="29"/>
      <c r="AU1385" s="29"/>
      <c r="AV1385" s="29"/>
      <c r="AW1385" s="29"/>
      <c r="AX1385" s="29"/>
      <c r="AY1385" s="29"/>
      <c r="AZ1385" s="29"/>
      <c r="BA1385" s="29"/>
      <c r="BB1385" s="29"/>
    </row>
    <row r="1386" spans="3:54" customFormat="1">
      <c r="C1386" s="1"/>
      <c r="D1386" s="1"/>
      <c r="U1386" s="1"/>
      <c r="V1386" s="1"/>
      <c r="X1386" s="1"/>
      <c r="AM1386" s="29"/>
      <c r="AN1386" s="29"/>
      <c r="AO1386" s="29"/>
      <c r="AP1386" s="29"/>
      <c r="AQ1386" s="29"/>
      <c r="AR1386" s="29"/>
      <c r="AS1386" s="29"/>
      <c r="AT1386" s="29"/>
      <c r="AU1386" s="29"/>
      <c r="AV1386" s="29"/>
      <c r="AW1386" s="29"/>
      <c r="AX1386" s="29"/>
      <c r="AY1386" s="29"/>
      <c r="AZ1386" s="29"/>
      <c r="BA1386" s="29"/>
      <c r="BB1386" s="29"/>
    </row>
    <row r="1387" spans="3:54" customFormat="1">
      <c r="C1387" s="1"/>
      <c r="D1387" s="1"/>
      <c r="U1387" s="1"/>
      <c r="V1387" s="1"/>
      <c r="X1387" s="1"/>
      <c r="AM1387" s="29"/>
      <c r="AN1387" s="29"/>
      <c r="AO1387" s="29"/>
      <c r="AP1387" s="29"/>
      <c r="AQ1387" s="29"/>
      <c r="AR1387" s="29"/>
      <c r="AS1387" s="29"/>
      <c r="AT1387" s="29"/>
      <c r="AU1387" s="29"/>
      <c r="AV1387" s="29"/>
      <c r="AW1387" s="29"/>
      <c r="AX1387" s="29"/>
      <c r="AY1387" s="29"/>
      <c r="AZ1387" s="29"/>
      <c r="BA1387" s="29"/>
      <c r="BB1387" s="29"/>
    </row>
    <row r="1388" spans="3:54" customFormat="1">
      <c r="C1388" s="1"/>
      <c r="D1388" s="1"/>
      <c r="U1388" s="1"/>
      <c r="V1388" s="1"/>
      <c r="X1388" s="1"/>
      <c r="AM1388" s="29"/>
      <c r="AN1388" s="29"/>
      <c r="AO1388" s="29"/>
      <c r="AP1388" s="29"/>
      <c r="AQ1388" s="29"/>
      <c r="AR1388" s="29"/>
      <c r="AS1388" s="29"/>
      <c r="AT1388" s="29"/>
      <c r="AU1388" s="29"/>
      <c r="AV1388" s="29"/>
      <c r="AW1388" s="29"/>
      <c r="AX1388" s="29"/>
      <c r="AY1388" s="29"/>
      <c r="AZ1388" s="29"/>
      <c r="BA1388" s="29"/>
      <c r="BB1388" s="29"/>
    </row>
    <row r="1389" spans="3:54" customFormat="1">
      <c r="C1389" s="1"/>
      <c r="D1389" s="1"/>
      <c r="U1389" s="1"/>
      <c r="V1389" s="1"/>
      <c r="X1389" s="1"/>
      <c r="AM1389" s="29"/>
      <c r="AN1389" s="29"/>
      <c r="AO1389" s="29"/>
      <c r="AP1389" s="29"/>
      <c r="AQ1389" s="29"/>
      <c r="AR1389" s="29"/>
      <c r="AS1389" s="29"/>
      <c r="AT1389" s="29"/>
      <c r="AU1389" s="29"/>
      <c r="AV1389" s="29"/>
      <c r="AW1389" s="29"/>
      <c r="AX1389" s="29"/>
      <c r="AY1389" s="29"/>
      <c r="AZ1389" s="29"/>
      <c r="BA1389" s="29"/>
      <c r="BB1389" s="29"/>
    </row>
    <row r="1390" spans="3:54" customFormat="1">
      <c r="C1390" s="1"/>
      <c r="D1390" s="1"/>
      <c r="U1390" s="1"/>
      <c r="V1390" s="1"/>
      <c r="X1390" s="1"/>
      <c r="AM1390" s="29"/>
      <c r="AN1390" s="29"/>
      <c r="AO1390" s="29"/>
      <c r="AP1390" s="29"/>
      <c r="AQ1390" s="29"/>
      <c r="AR1390" s="29"/>
      <c r="AS1390" s="29"/>
      <c r="AT1390" s="29"/>
      <c r="AU1390" s="29"/>
      <c r="AV1390" s="29"/>
      <c r="AW1390" s="29"/>
      <c r="AX1390" s="29"/>
      <c r="AY1390" s="29"/>
      <c r="AZ1390" s="29"/>
      <c r="BA1390" s="29"/>
      <c r="BB1390" s="29"/>
    </row>
    <row r="1391" spans="3:54" customFormat="1">
      <c r="C1391" s="1"/>
      <c r="D1391" s="1"/>
      <c r="U1391" s="1"/>
      <c r="V1391" s="1"/>
      <c r="X1391" s="1"/>
      <c r="AM1391" s="29"/>
      <c r="AN1391" s="29"/>
      <c r="AO1391" s="29"/>
      <c r="AP1391" s="29"/>
      <c r="AQ1391" s="29"/>
      <c r="AR1391" s="29"/>
      <c r="AS1391" s="29"/>
      <c r="AT1391" s="29"/>
      <c r="AU1391" s="29"/>
      <c r="AV1391" s="29"/>
      <c r="AW1391" s="29"/>
      <c r="AX1391" s="29"/>
      <c r="AY1391" s="29"/>
      <c r="AZ1391" s="29"/>
      <c r="BA1391" s="29"/>
      <c r="BB1391" s="29"/>
    </row>
    <row r="1392" spans="3:54" customFormat="1">
      <c r="C1392" s="1"/>
      <c r="D1392" s="1"/>
      <c r="U1392" s="1"/>
      <c r="V1392" s="1"/>
      <c r="X1392" s="1"/>
      <c r="AM1392" s="29"/>
      <c r="AN1392" s="29"/>
      <c r="AO1392" s="29"/>
      <c r="AP1392" s="29"/>
      <c r="AQ1392" s="29"/>
      <c r="AR1392" s="29"/>
      <c r="AS1392" s="29"/>
      <c r="AT1392" s="29"/>
      <c r="AU1392" s="29"/>
      <c r="AV1392" s="29"/>
      <c r="AW1392" s="29"/>
      <c r="AX1392" s="29"/>
      <c r="AY1392" s="29"/>
      <c r="AZ1392" s="29"/>
      <c r="BA1392" s="29"/>
      <c r="BB1392" s="29"/>
    </row>
    <row r="1393" spans="3:54" customFormat="1">
      <c r="C1393" s="1"/>
      <c r="D1393" s="1"/>
      <c r="U1393" s="1"/>
      <c r="V1393" s="1"/>
      <c r="X1393" s="1"/>
      <c r="AM1393" s="29"/>
      <c r="AN1393" s="29"/>
      <c r="AO1393" s="29"/>
      <c r="AP1393" s="29"/>
      <c r="AQ1393" s="29"/>
      <c r="AR1393" s="29"/>
      <c r="AS1393" s="29"/>
      <c r="AT1393" s="29"/>
      <c r="AU1393" s="29"/>
      <c r="AV1393" s="29"/>
      <c r="AW1393" s="29"/>
      <c r="AX1393" s="29"/>
      <c r="AY1393" s="29"/>
      <c r="AZ1393" s="29"/>
      <c r="BA1393" s="29"/>
      <c r="BB1393" s="29"/>
    </row>
    <row r="1394" spans="3:54" customFormat="1">
      <c r="C1394" s="1"/>
      <c r="D1394" s="1"/>
      <c r="U1394" s="1"/>
      <c r="V1394" s="1"/>
      <c r="X1394" s="1"/>
      <c r="AM1394" s="29"/>
      <c r="AN1394" s="29"/>
      <c r="AO1394" s="29"/>
      <c r="AP1394" s="29"/>
      <c r="AQ1394" s="29"/>
      <c r="AR1394" s="29"/>
      <c r="AS1394" s="29"/>
      <c r="AT1394" s="29"/>
      <c r="AU1394" s="29"/>
      <c r="AV1394" s="29"/>
      <c r="AW1394" s="29"/>
      <c r="AX1394" s="29"/>
      <c r="AY1394" s="29"/>
      <c r="AZ1394" s="29"/>
      <c r="BA1394" s="29"/>
      <c r="BB1394" s="29"/>
    </row>
    <row r="1395" spans="3:54" customFormat="1">
      <c r="C1395" s="1"/>
      <c r="D1395" s="1"/>
      <c r="U1395" s="1"/>
      <c r="V1395" s="1"/>
      <c r="X1395" s="1"/>
      <c r="AM1395" s="29"/>
      <c r="AN1395" s="29"/>
      <c r="AO1395" s="29"/>
      <c r="AP1395" s="29"/>
      <c r="AQ1395" s="29"/>
      <c r="AR1395" s="29"/>
      <c r="AS1395" s="29"/>
      <c r="AT1395" s="29"/>
      <c r="AU1395" s="29"/>
      <c r="AV1395" s="29"/>
      <c r="AW1395" s="29"/>
      <c r="AX1395" s="29"/>
      <c r="AY1395" s="29"/>
      <c r="AZ1395" s="29"/>
      <c r="BA1395" s="29"/>
      <c r="BB1395" s="29"/>
    </row>
    <row r="1396" spans="3:54" customFormat="1">
      <c r="C1396" s="1"/>
      <c r="D1396" s="1"/>
      <c r="U1396" s="1"/>
      <c r="V1396" s="1"/>
      <c r="X1396" s="1"/>
      <c r="AM1396" s="29"/>
      <c r="AN1396" s="29"/>
      <c r="AO1396" s="29"/>
      <c r="AP1396" s="29"/>
      <c r="AQ1396" s="29"/>
      <c r="AR1396" s="29"/>
      <c r="AS1396" s="29"/>
      <c r="AT1396" s="29"/>
      <c r="AU1396" s="29"/>
      <c r="AV1396" s="29"/>
      <c r="AW1396" s="29"/>
      <c r="AX1396" s="29"/>
      <c r="AY1396" s="29"/>
      <c r="AZ1396" s="29"/>
      <c r="BA1396" s="29"/>
      <c r="BB1396" s="29"/>
    </row>
    <row r="1397" spans="3:54" customFormat="1">
      <c r="C1397" s="1"/>
      <c r="D1397" s="1"/>
      <c r="U1397" s="1"/>
      <c r="V1397" s="1"/>
      <c r="X1397" s="1"/>
      <c r="AM1397" s="29"/>
      <c r="AN1397" s="29"/>
      <c r="AO1397" s="29"/>
      <c r="AP1397" s="29"/>
      <c r="AQ1397" s="29"/>
      <c r="AR1397" s="29"/>
      <c r="AS1397" s="29"/>
      <c r="AT1397" s="29"/>
      <c r="AU1397" s="29"/>
      <c r="AV1397" s="29"/>
      <c r="AW1397" s="29"/>
      <c r="AX1397" s="29"/>
      <c r="AY1397" s="29"/>
      <c r="AZ1397" s="29"/>
      <c r="BA1397" s="29"/>
      <c r="BB1397" s="29"/>
    </row>
    <row r="1398" spans="3:54" customFormat="1">
      <c r="C1398" s="1"/>
      <c r="D1398" s="1"/>
      <c r="U1398" s="1"/>
      <c r="V1398" s="1"/>
      <c r="X1398" s="1"/>
      <c r="AM1398" s="29"/>
      <c r="AN1398" s="29"/>
      <c r="AO1398" s="29"/>
      <c r="AP1398" s="29"/>
      <c r="AQ1398" s="29"/>
      <c r="AR1398" s="29"/>
      <c r="AS1398" s="29"/>
      <c r="AT1398" s="29"/>
      <c r="AU1398" s="29"/>
      <c r="AV1398" s="29"/>
      <c r="AW1398" s="29"/>
      <c r="AX1398" s="29"/>
      <c r="AY1398" s="29"/>
      <c r="AZ1398" s="29"/>
      <c r="BA1398" s="29"/>
      <c r="BB1398" s="29"/>
    </row>
    <row r="1399" spans="3:54" customFormat="1">
      <c r="C1399" s="1"/>
      <c r="D1399" s="1"/>
      <c r="U1399" s="1"/>
      <c r="V1399" s="1"/>
      <c r="X1399" s="1"/>
      <c r="AM1399" s="29"/>
      <c r="AN1399" s="29"/>
      <c r="AO1399" s="29"/>
      <c r="AP1399" s="29"/>
      <c r="AQ1399" s="29"/>
      <c r="AR1399" s="29"/>
      <c r="AS1399" s="29"/>
      <c r="AT1399" s="29"/>
      <c r="AU1399" s="29"/>
      <c r="AV1399" s="29"/>
      <c r="AW1399" s="29"/>
      <c r="AX1399" s="29"/>
      <c r="AY1399" s="29"/>
      <c r="AZ1399" s="29"/>
      <c r="BA1399" s="29"/>
      <c r="BB1399" s="29"/>
    </row>
    <row r="1400" spans="3:54" customFormat="1">
      <c r="C1400" s="1"/>
      <c r="D1400" s="1"/>
      <c r="U1400" s="1"/>
      <c r="V1400" s="1"/>
      <c r="X1400" s="1"/>
      <c r="AM1400" s="29"/>
      <c r="AN1400" s="29"/>
      <c r="AO1400" s="29"/>
      <c r="AP1400" s="29"/>
      <c r="AQ1400" s="29"/>
      <c r="AR1400" s="29"/>
      <c r="AS1400" s="29"/>
      <c r="AT1400" s="29"/>
      <c r="AU1400" s="29"/>
      <c r="AV1400" s="29"/>
      <c r="AW1400" s="29"/>
      <c r="AX1400" s="29"/>
      <c r="AY1400" s="29"/>
      <c r="AZ1400" s="29"/>
      <c r="BA1400" s="29"/>
      <c r="BB1400" s="29"/>
    </row>
    <row r="1401" spans="3:54" customFormat="1">
      <c r="C1401" s="1"/>
      <c r="D1401" s="1"/>
      <c r="U1401" s="1"/>
      <c r="V1401" s="1"/>
      <c r="X1401" s="1"/>
      <c r="AM1401" s="29"/>
      <c r="AN1401" s="29"/>
      <c r="AO1401" s="29"/>
      <c r="AP1401" s="29"/>
      <c r="AQ1401" s="29"/>
      <c r="AR1401" s="29"/>
      <c r="AS1401" s="29"/>
      <c r="AT1401" s="29"/>
      <c r="AU1401" s="29"/>
      <c r="AV1401" s="29"/>
      <c r="AW1401" s="29"/>
      <c r="AX1401" s="29"/>
      <c r="AY1401" s="29"/>
      <c r="AZ1401" s="29"/>
      <c r="BA1401" s="29"/>
      <c r="BB1401" s="29"/>
    </row>
    <row r="1402" spans="3:54" customFormat="1">
      <c r="C1402" s="1"/>
      <c r="D1402" s="1"/>
      <c r="U1402" s="1"/>
      <c r="V1402" s="1"/>
      <c r="X1402" s="1"/>
      <c r="AM1402" s="29"/>
      <c r="AN1402" s="29"/>
      <c r="AO1402" s="29"/>
      <c r="AP1402" s="29"/>
      <c r="AQ1402" s="29"/>
      <c r="AR1402" s="29"/>
      <c r="AS1402" s="29"/>
      <c r="AT1402" s="29"/>
      <c r="AU1402" s="29"/>
      <c r="AV1402" s="29"/>
      <c r="AW1402" s="29"/>
      <c r="AX1402" s="29"/>
      <c r="AY1402" s="29"/>
      <c r="AZ1402" s="29"/>
      <c r="BA1402" s="29"/>
      <c r="BB1402" s="29"/>
    </row>
    <row r="1403" spans="3:54" customFormat="1">
      <c r="C1403" s="1"/>
      <c r="D1403" s="1"/>
      <c r="U1403" s="1"/>
      <c r="V1403" s="1"/>
      <c r="X1403" s="1"/>
      <c r="AM1403" s="29"/>
      <c r="AN1403" s="29"/>
      <c r="AO1403" s="29"/>
      <c r="AP1403" s="29"/>
      <c r="AQ1403" s="29"/>
      <c r="AR1403" s="29"/>
      <c r="AS1403" s="29"/>
      <c r="AT1403" s="29"/>
      <c r="AU1403" s="29"/>
      <c r="AV1403" s="29"/>
      <c r="AW1403" s="29"/>
      <c r="AX1403" s="29"/>
      <c r="AY1403" s="29"/>
      <c r="AZ1403" s="29"/>
      <c r="BA1403" s="29"/>
      <c r="BB1403" s="29"/>
    </row>
    <row r="1404" spans="3:54" customFormat="1">
      <c r="C1404" s="1"/>
      <c r="D1404" s="1"/>
      <c r="U1404" s="1"/>
      <c r="V1404" s="1"/>
      <c r="X1404" s="1"/>
      <c r="AM1404" s="29"/>
      <c r="AN1404" s="29"/>
      <c r="AO1404" s="29"/>
      <c r="AP1404" s="29"/>
      <c r="AQ1404" s="29"/>
      <c r="AR1404" s="29"/>
      <c r="AS1404" s="29"/>
      <c r="AT1404" s="29"/>
      <c r="AU1404" s="29"/>
      <c r="AV1404" s="29"/>
      <c r="AW1404" s="29"/>
      <c r="AX1404" s="29"/>
      <c r="AY1404" s="29"/>
      <c r="AZ1404" s="29"/>
      <c r="BA1404" s="29"/>
      <c r="BB1404" s="29"/>
    </row>
    <row r="1405" spans="3:54" customFormat="1">
      <c r="C1405" s="1"/>
      <c r="D1405" s="1"/>
      <c r="U1405" s="1"/>
      <c r="V1405" s="1"/>
      <c r="X1405" s="1"/>
      <c r="AM1405" s="29"/>
      <c r="AN1405" s="29"/>
      <c r="AO1405" s="29"/>
      <c r="AP1405" s="29"/>
      <c r="AQ1405" s="29"/>
      <c r="AR1405" s="29"/>
      <c r="AS1405" s="29"/>
      <c r="AT1405" s="29"/>
      <c r="AU1405" s="109"/>
      <c r="AV1405" s="109"/>
      <c r="AW1405" s="29"/>
      <c r="AX1405" s="109"/>
      <c r="AY1405" s="29"/>
      <c r="AZ1405" s="29"/>
      <c r="BA1405" s="29"/>
      <c r="BB1405" s="29"/>
    </row>
    <row r="1406" spans="3:54" customFormat="1">
      <c r="C1406" s="1"/>
      <c r="D1406" s="1"/>
      <c r="U1406" s="1"/>
      <c r="V1406" s="1"/>
      <c r="X1406" s="1"/>
      <c r="AM1406" s="29"/>
      <c r="AN1406" s="29"/>
      <c r="AO1406" s="29"/>
      <c r="AP1406" s="29"/>
      <c r="AQ1406" s="29"/>
      <c r="AR1406" s="29"/>
      <c r="AS1406" s="29"/>
      <c r="AT1406" s="29"/>
      <c r="AU1406" s="29"/>
      <c r="AV1406" s="29"/>
      <c r="AW1406" s="29"/>
      <c r="AX1406" s="29"/>
      <c r="AY1406" s="29"/>
      <c r="AZ1406" s="29"/>
      <c r="BA1406" s="29"/>
      <c r="BB1406" s="29"/>
    </row>
    <row r="1407" spans="3:54" customFormat="1">
      <c r="C1407" s="1"/>
      <c r="D1407" s="1"/>
      <c r="U1407" s="1"/>
      <c r="V1407" s="1"/>
      <c r="X1407" s="1"/>
      <c r="AM1407" s="29"/>
      <c r="AN1407" s="29"/>
      <c r="AO1407" s="29"/>
      <c r="AP1407" s="29"/>
      <c r="AQ1407" s="29"/>
      <c r="AR1407" s="29"/>
      <c r="AS1407" s="29"/>
      <c r="AT1407" s="29"/>
      <c r="AU1407" s="29"/>
      <c r="AV1407" s="29"/>
      <c r="AW1407" s="29"/>
      <c r="AX1407" s="29"/>
      <c r="AY1407" s="29"/>
      <c r="AZ1407" s="29"/>
      <c r="BA1407" s="29"/>
      <c r="BB1407" s="29"/>
    </row>
    <row r="1408" spans="3:54" customFormat="1">
      <c r="C1408" s="1"/>
      <c r="D1408" s="1"/>
      <c r="U1408" s="1"/>
      <c r="V1408" s="1"/>
      <c r="X1408" s="1"/>
      <c r="AM1408" s="29"/>
      <c r="AN1408" s="29"/>
      <c r="AO1408" s="29"/>
      <c r="AP1408" s="29"/>
      <c r="AQ1408" s="29"/>
      <c r="AR1408" s="29"/>
      <c r="AS1408" s="29"/>
      <c r="AT1408" s="29"/>
      <c r="AU1408" s="29"/>
      <c r="AV1408" s="29"/>
      <c r="AW1408" s="29"/>
      <c r="AX1408" s="29"/>
      <c r="AY1408" s="29"/>
      <c r="AZ1408" s="29"/>
      <c r="BA1408" s="29"/>
      <c r="BB1408" s="29"/>
    </row>
    <row r="1409" spans="3:54" customFormat="1">
      <c r="C1409" s="1"/>
      <c r="D1409" s="1"/>
      <c r="U1409" s="1"/>
      <c r="V1409" s="1"/>
      <c r="X1409" s="1"/>
      <c r="AM1409" s="29"/>
      <c r="AN1409" s="29"/>
      <c r="AO1409" s="29"/>
      <c r="AP1409" s="29"/>
      <c r="AQ1409" s="29"/>
      <c r="AR1409" s="29"/>
      <c r="AS1409" s="29"/>
      <c r="AT1409" s="29"/>
      <c r="AU1409" s="29"/>
      <c r="AV1409" s="29"/>
      <c r="AW1409" s="29"/>
      <c r="AX1409" s="29"/>
      <c r="AY1409" s="29"/>
      <c r="AZ1409" s="29"/>
      <c r="BA1409" s="29"/>
      <c r="BB1409" s="29"/>
    </row>
    <row r="1410" spans="3:54" customFormat="1">
      <c r="C1410" s="1"/>
      <c r="D1410" s="1"/>
      <c r="U1410" s="1"/>
      <c r="V1410" s="1"/>
      <c r="X1410" s="1"/>
      <c r="AM1410" s="29"/>
      <c r="AN1410" s="29"/>
      <c r="AO1410" s="29"/>
      <c r="AP1410" s="29"/>
      <c r="AQ1410" s="29"/>
      <c r="AR1410" s="29"/>
      <c r="AS1410" s="29"/>
      <c r="AT1410" s="29"/>
      <c r="AU1410" s="29"/>
      <c r="AV1410" s="29"/>
      <c r="AW1410" s="29"/>
      <c r="AX1410" s="29"/>
      <c r="AY1410" s="29"/>
      <c r="AZ1410" s="29"/>
      <c r="BA1410" s="29"/>
      <c r="BB1410" s="29"/>
    </row>
    <row r="1411" spans="3:54" customFormat="1">
      <c r="C1411" s="1"/>
      <c r="D1411" s="1"/>
      <c r="U1411" s="1"/>
      <c r="V1411" s="1"/>
      <c r="X1411" s="1"/>
      <c r="AM1411" s="29"/>
      <c r="AN1411" s="29"/>
      <c r="AO1411" s="29"/>
      <c r="AP1411" s="29"/>
      <c r="AQ1411" s="29"/>
      <c r="AR1411" s="29"/>
      <c r="AS1411" s="29"/>
      <c r="AT1411" s="29"/>
      <c r="AU1411" s="29"/>
      <c r="AV1411" s="29"/>
      <c r="AW1411" s="29"/>
      <c r="AX1411" s="29"/>
      <c r="AY1411" s="29"/>
      <c r="AZ1411" s="29"/>
      <c r="BA1411" s="29"/>
      <c r="BB1411" s="29"/>
    </row>
    <row r="1412" spans="3:54" customFormat="1">
      <c r="C1412" s="1"/>
      <c r="D1412" s="1"/>
      <c r="U1412" s="1"/>
      <c r="V1412" s="1"/>
      <c r="X1412" s="1"/>
      <c r="AM1412" s="29"/>
      <c r="AN1412" s="29"/>
      <c r="AO1412" s="29"/>
      <c r="AP1412" s="29"/>
      <c r="AQ1412" s="29"/>
      <c r="AR1412" s="29"/>
      <c r="AS1412" s="29"/>
      <c r="AT1412" s="29"/>
      <c r="AU1412" s="29"/>
      <c r="AV1412" s="29"/>
      <c r="AW1412" s="29"/>
      <c r="AX1412" s="29"/>
      <c r="AY1412" s="29"/>
      <c r="AZ1412" s="29"/>
      <c r="BA1412" s="29"/>
      <c r="BB1412" s="29"/>
    </row>
    <row r="1413" spans="3:54" customFormat="1">
      <c r="C1413" s="1"/>
      <c r="D1413" s="1"/>
      <c r="U1413" s="1"/>
      <c r="V1413" s="1"/>
      <c r="X1413" s="1"/>
      <c r="AM1413" s="29"/>
      <c r="AN1413" s="29"/>
      <c r="AO1413" s="29"/>
      <c r="AP1413" s="29"/>
      <c r="AQ1413" s="29"/>
      <c r="AR1413" s="29"/>
      <c r="AS1413" s="29"/>
      <c r="AT1413" s="29"/>
      <c r="AU1413" s="29"/>
      <c r="AV1413" s="29"/>
      <c r="AW1413" s="29"/>
      <c r="AX1413" s="29"/>
      <c r="AY1413" s="29"/>
      <c r="AZ1413" s="29"/>
      <c r="BA1413" s="29"/>
      <c r="BB1413" s="29"/>
    </row>
    <row r="1414" spans="3:54" customFormat="1">
      <c r="C1414" s="1"/>
      <c r="D1414" s="1"/>
      <c r="U1414" s="1"/>
      <c r="V1414" s="1"/>
      <c r="X1414" s="1"/>
      <c r="AM1414" s="29"/>
      <c r="AN1414" s="29"/>
      <c r="AO1414" s="29"/>
      <c r="AP1414" s="29"/>
      <c r="AQ1414" s="29"/>
      <c r="AR1414" s="29"/>
      <c r="AS1414" s="29"/>
      <c r="AT1414" s="29"/>
      <c r="AU1414" s="29"/>
      <c r="AV1414" s="29"/>
      <c r="AW1414" s="29"/>
      <c r="AX1414" s="29"/>
      <c r="AY1414" s="29"/>
      <c r="AZ1414" s="29"/>
      <c r="BA1414" s="29"/>
      <c r="BB1414" s="29"/>
    </row>
    <row r="1415" spans="3:54" customFormat="1">
      <c r="C1415" s="1"/>
      <c r="D1415" s="1"/>
      <c r="U1415" s="1"/>
      <c r="V1415" s="1"/>
      <c r="X1415" s="1"/>
      <c r="AM1415" s="29"/>
      <c r="AN1415" s="29"/>
      <c r="AO1415" s="29"/>
      <c r="AP1415" s="29"/>
      <c r="AQ1415" s="29"/>
      <c r="AR1415" s="29"/>
      <c r="AS1415" s="29"/>
      <c r="AT1415" s="29"/>
      <c r="AU1415" s="29"/>
      <c r="AV1415" s="29"/>
      <c r="AW1415" s="29"/>
      <c r="AX1415" s="29"/>
      <c r="AY1415" s="29"/>
      <c r="AZ1415" s="29"/>
      <c r="BA1415" s="29"/>
      <c r="BB1415" s="29"/>
    </row>
    <row r="1416" spans="3:54" customFormat="1">
      <c r="C1416" s="1"/>
      <c r="D1416" s="1"/>
      <c r="U1416" s="1"/>
      <c r="V1416" s="1"/>
      <c r="X1416" s="1"/>
      <c r="AM1416" s="29"/>
      <c r="AN1416" s="29"/>
      <c r="AO1416" s="29"/>
      <c r="AP1416" s="29"/>
      <c r="AQ1416" s="29"/>
      <c r="AR1416" s="29"/>
      <c r="AS1416" s="29"/>
      <c r="AT1416" s="29"/>
      <c r="AU1416" s="29"/>
      <c r="AV1416" s="29"/>
      <c r="AW1416" s="29"/>
      <c r="AX1416" s="29"/>
      <c r="AY1416" s="29"/>
      <c r="AZ1416" s="29"/>
      <c r="BA1416" s="29"/>
      <c r="BB1416" s="29"/>
    </row>
    <row r="1417" spans="3:54" customFormat="1">
      <c r="C1417" s="1"/>
      <c r="D1417" s="1"/>
      <c r="U1417" s="1"/>
      <c r="V1417" s="1"/>
      <c r="X1417" s="1"/>
      <c r="AM1417" s="29"/>
      <c r="AN1417" s="29"/>
      <c r="AO1417" s="29"/>
      <c r="AP1417" s="29"/>
      <c r="AQ1417" s="29"/>
      <c r="AR1417" s="29"/>
      <c r="AS1417" s="29"/>
      <c r="AT1417" s="29"/>
      <c r="AU1417" s="29"/>
      <c r="AV1417" s="29"/>
      <c r="AW1417" s="29"/>
      <c r="AX1417" s="29"/>
      <c r="AY1417" s="29"/>
      <c r="AZ1417" s="29"/>
      <c r="BA1417" s="29"/>
      <c r="BB1417" s="29"/>
    </row>
    <row r="1418" spans="3:54" customFormat="1">
      <c r="C1418" s="1"/>
      <c r="D1418" s="1"/>
      <c r="U1418" s="1"/>
      <c r="V1418" s="1"/>
      <c r="X1418" s="1"/>
      <c r="AM1418" s="29"/>
      <c r="AN1418" s="29"/>
      <c r="AO1418" s="29"/>
      <c r="AP1418" s="29"/>
      <c r="AQ1418" s="29"/>
      <c r="AR1418" s="29"/>
      <c r="AS1418" s="29"/>
      <c r="AT1418" s="29"/>
      <c r="AU1418" s="29"/>
      <c r="AV1418" s="29"/>
      <c r="AW1418" s="29"/>
      <c r="AX1418" s="29"/>
      <c r="AY1418" s="29"/>
      <c r="AZ1418" s="29"/>
      <c r="BA1418" s="29"/>
      <c r="BB1418" s="29"/>
    </row>
    <row r="1419" spans="3:54" customFormat="1">
      <c r="C1419" s="1"/>
      <c r="D1419" s="1"/>
      <c r="U1419" s="1"/>
      <c r="V1419" s="1"/>
      <c r="X1419" s="1"/>
      <c r="AM1419" s="29"/>
      <c r="AN1419" s="29"/>
      <c r="AO1419" s="29"/>
      <c r="AP1419" s="29"/>
      <c r="AQ1419" s="29"/>
      <c r="AR1419" s="29"/>
      <c r="AS1419" s="29"/>
      <c r="AT1419" s="29"/>
      <c r="AU1419" s="109"/>
      <c r="AV1419" s="109"/>
      <c r="AW1419" s="29"/>
      <c r="AX1419" s="109"/>
      <c r="AY1419" s="29"/>
      <c r="AZ1419" s="29"/>
      <c r="BA1419" s="29"/>
      <c r="BB1419" s="29"/>
    </row>
    <row r="1420" spans="3:54" customFormat="1">
      <c r="C1420" s="1"/>
      <c r="D1420" s="1"/>
      <c r="U1420" s="1"/>
      <c r="V1420" s="1"/>
      <c r="X1420" s="1"/>
      <c r="AM1420" s="29"/>
      <c r="AN1420" s="29"/>
      <c r="AO1420" s="29"/>
      <c r="AP1420" s="29"/>
      <c r="AQ1420" s="29"/>
      <c r="AR1420" s="29"/>
      <c r="AS1420" s="29"/>
      <c r="AT1420" s="29"/>
      <c r="AU1420" s="29"/>
      <c r="AV1420" s="29"/>
      <c r="AW1420" s="29"/>
      <c r="AX1420" s="29"/>
      <c r="AY1420" s="29"/>
      <c r="AZ1420" s="29"/>
      <c r="BA1420" s="29"/>
      <c r="BB1420" s="29"/>
    </row>
    <row r="1421" spans="3:54" customFormat="1">
      <c r="C1421" s="1"/>
      <c r="D1421" s="1"/>
      <c r="U1421" s="1"/>
      <c r="V1421" s="1"/>
      <c r="X1421" s="1"/>
      <c r="AM1421" s="29"/>
      <c r="AN1421" s="29"/>
      <c r="AO1421" s="29"/>
      <c r="AP1421" s="29"/>
      <c r="AQ1421" s="29"/>
      <c r="AR1421" s="29"/>
      <c r="AS1421" s="29"/>
      <c r="AT1421" s="29"/>
      <c r="AU1421" s="29"/>
      <c r="AV1421" s="29"/>
      <c r="AW1421" s="29"/>
      <c r="AX1421" s="29"/>
      <c r="AY1421" s="29"/>
      <c r="AZ1421" s="29"/>
      <c r="BA1421" s="29"/>
      <c r="BB1421" s="29"/>
    </row>
    <row r="1422" spans="3:54" customFormat="1">
      <c r="C1422" s="1"/>
      <c r="D1422" s="1"/>
      <c r="U1422" s="1"/>
      <c r="V1422" s="1"/>
      <c r="X1422" s="1"/>
      <c r="AM1422" s="29"/>
      <c r="AN1422" s="29"/>
      <c r="AO1422" s="29"/>
      <c r="AP1422" s="29"/>
      <c r="AQ1422" s="29"/>
      <c r="AR1422" s="29"/>
      <c r="AS1422" s="29"/>
      <c r="AT1422" s="29"/>
      <c r="AU1422" s="29"/>
      <c r="AV1422" s="29"/>
      <c r="AW1422" s="29"/>
      <c r="AX1422" s="29"/>
      <c r="AY1422" s="29"/>
      <c r="AZ1422" s="29"/>
      <c r="BA1422" s="29"/>
      <c r="BB1422" s="29"/>
    </row>
    <row r="1423" spans="3:54" customFormat="1">
      <c r="C1423" s="1"/>
      <c r="D1423" s="1"/>
      <c r="U1423" s="1"/>
      <c r="V1423" s="1"/>
      <c r="X1423" s="1"/>
      <c r="AM1423" s="29"/>
      <c r="AN1423" s="29"/>
      <c r="AO1423" s="29"/>
      <c r="AP1423" s="29"/>
      <c r="AQ1423" s="29"/>
      <c r="AR1423" s="29"/>
      <c r="AS1423" s="29"/>
      <c r="AT1423" s="29"/>
      <c r="AU1423" s="29"/>
      <c r="AV1423" s="29"/>
      <c r="AW1423" s="29"/>
      <c r="AX1423" s="29"/>
      <c r="AY1423" s="29"/>
      <c r="AZ1423" s="29"/>
      <c r="BA1423" s="29"/>
      <c r="BB1423" s="29"/>
    </row>
    <row r="1424" spans="3:54" customFormat="1">
      <c r="C1424" s="1"/>
      <c r="D1424" s="1"/>
      <c r="U1424" s="1"/>
      <c r="V1424" s="1"/>
      <c r="X1424" s="1"/>
      <c r="AM1424" s="29"/>
      <c r="AN1424" s="29"/>
      <c r="AO1424" s="29"/>
      <c r="AP1424" s="29"/>
      <c r="AQ1424" s="29"/>
      <c r="AR1424" s="29"/>
      <c r="AS1424" s="29"/>
      <c r="AT1424" s="29"/>
      <c r="AU1424" s="29"/>
      <c r="AV1424" s="29"/>
      <c r="AW1424" s="29"/>
      <c r="AX1424" s="29"/>
      <c r="AY1424" s="29"/>
      <c r="AZ1424" s="29"/>
      <c r="BA1424" s="29"/>
      <c r="BB1424" s="29"/>
    </row>
    <row r="1425" spans="3:54" customFormat="1">
      <c r="C1425" s="1"/>
      <c r="D1425" s="1"/>
      <c r="U1425" s="1"/>
      <c r="V1425" s="1"/>
      <c r="X1425" s="1"/>
      <c r="AM1425" s="29"/>
      <c r="AN1425" s="29"/>
      <c r="AO1425" s="29"/>
      <c r="AP1425" s="29"/>
      <c r="AQ1425" s="29"/>
      <c r="AR1425" s="29"/>
      <c r="AS1425" s="29"/>
      <c r="AT1425" s="29"/>
      <c r="AU1425" s="29"/>
      <c r="AV1425" s="29"/>
      <c r="AW1425" s="29"/>
      <c r="AX1425" s="29"/>
      <c r="AY1425" s="29"/>
      <c r="AZ1425" s="29"/>
      <c r="BA1425" s="29"/>
      <c r="BB1425" s="29"/>
    </row>
    <row r="1426" spans="3:54" customFormat="1">
      <c r="C1426" s="1"/>
      <c r="D1426" s="1"/>
      <c r="U1426" s="1"/>
      <c r="V1426" s="1"/>
      <c r="X1426" s="1"/>
      <c r="AM1426" s="29"/>
      <c r="AN1426" s="29"/>
      <c r="AO1426" s="29"/>
      <c r="AP1426" s="29"/>
      <c r="AQ1426" s="29"/>
      <c r="AR1426" s="29"/>
      <c r="AS1426" s="29"/>
      <c r="AT1426" s="29"/>
      <c r="AU1426" s="29"/>
      <c r="AV1426" s="29"/>
      <c r="AW1426" s="29"/>
      <c r="AX1426" s="29"/>
      <c r="AY1426" s="29"/>
      <c r="AZ1426" s="29"/>
      <c r="BA1426" s="29"/>
      <c r="BB1426" s="29"/>
    </row>
    <row r="1427" spans="3:54" customFormat="1">
      <c r="C1427" s="1"/>
      <c r="D1427" s="1"/>
      <c r="U1427" s="1"/>
      <c r="V1427" s="1"/>
      <c r="X1427" s="1"/>
      <c r="AM1427" s="29"/>
      <c r="AN1427" s="29"/>
      <c r="AO1427" s="29"/>
      <c r="AP1427" s="29"/>
      <c r="AQ1427" s="29"/>
      <c r="AR1427" s="29"/>
      <c r="AS1427" s="29"/>
      <c r="AT1427" s="29"/>
      <c r="AU1427" s="29"/>
      <c r="AV1427" s="29"/>
      <c r="AW1427" s="29"/>
      <c r="AX1427" s="29"/>
      <c r="AY1427" s="29"/>
      <c r="AZ1427" s="29"/>
      <c r="BA1427" s="29"/>
      <c r="BB1427" s="29"/>
    </row>
    <row r="1428" spans="3:54" customFormat="1">
      <c r="C1428" s="1"/>
      <c r="D1428" s="1"/>
      <c r="U1428" s="1"/>
      <c r="V1428" s="1"/>
      <c r="X1428" s="1"/>
      <c r="AM1428" s="29"/>
      <c r="AN1428" s="29"/>
      <c r="AO1428" s="29"/>
      <c r="AP1428" s="29"/>
      <c r="AQ1428" s="29"/>
      <c r="AR1428" s="29"/>
      <c r="AS1428" s="29"/>
      <c r="AT1428" s="29"/>
      <c r="AU1428" s="29"/>
      <c r="AV1428" s="29"/>
      <c r="AW1428" s="29"/>
      <c r="AX1428" s="29"/>
      <c r="AY1428" s="29"/>
      <c r="AZ1428" s="29"/>
      <c r="BA1428" s="29"/>
      <c r="BB1428" s="29"/>
    </row>
    <row r="1429" spans="3:54" customFormat="1">
      <c r="C1429" s="1"/>
      <c r="D1429" s="1"/>
      <c r="U1429" s="1"/>
      <c r="V1429" s="1"/>
      <c r="X1429" s="1"/>
      <c r="AM1429" s="29"/>
      <c r="AN1429" s="29"/>
      <c r="AO1429" s="29"/>
      <c r="AP1429" s="29"/>
      <c r="AQ1429" s="29"/>
      <c r="AR1429" s="29"/>
      <c r="AS1429" s="29"/>
      <c r="AT1429" s="29"/>
      <c r="AU1429" s="29"/>
      <c r="AV1429" s="29"/>
      <c r="AW1429" s="29"/>
      <c r="AX1429" s="29"/>
      <c r="AY1429" s="29"/>
      <c r="AZ1429" s="29"/>
      <c r="BA1429" s="29"/>
      <c r="BB1429" s="29"/>
    </row>
    <row r="1430" spans="3:54" customFormat="1">
      <c r="C1430" s="1"/>
      <c r="D1430" s="1"/>
      <c r="U1430" s="1"/>
      <c r="V1430" s="1"/>
      <c r="X1430" s="1"/>
      <c r="AM1430" s="29"/>
      <c r="AN1430" s="29"/>
      <c r="AO1430" s="29"/>
      <c r="AP1430" s="29"/>
      <c r="AQ1430" s="29"/>
      <c r="AR1430" s="29"/>
      <c r="AS1430" s="29"/>
      <c r="AT1430" s="29"/>
      <c r="AU1430" s="29"/>
      <c r="AV1430" s="29"/>
      <c r="AW1430" s="29"/>
      <c r="AX1430" s="29"/>
      <c r="AY1430" s="29"/>
      <c r="AZ1430" s="29"/>
      <c r="BA1430" s="29"/>
      <c r="BB1430" s="29"/>
    </row>
    <row r="1431" spans="3:54" customFormat="1">
      <c r="C1431" s="1"/>
      <c r="D1431" s="1"/>
      <c r="U1431" s="1"/>
      <c r="V1431" s="1"/>
      <c r="X1431" s="1"/>
      <c r="AM1431" s="29"/>
      <c r="AN1431" s="29"/>
      <c r="AO1431" s="29"/>
      <c r="AP1431" s="29"/>
      <c r="AQ1431" s="29"/>
      <c r="AR1431" s="29"/>
      <c r="AS1431" s="29"/>
      <c r="AT1431" s="29"/>
      <c r="AU1431" s="29"/>
      <c r="AV1431" s="29"/>
      <c r="AW1431" s="29"/>
      <c r="AX1431" s="29"/>
      <c r="AY1431" s="29"/>
      <c r="AZ1431" s="29"/>
      <c r="BA1431" s="29"/>
      <c r="BB1431" s="29"/>
    </row>
    <row r="1432" spans="3:54" customFormat="1">
      <c r="C1432" s="1"/>
      <c r="D1432" s="1"/>
      <c r="U1432" s="1"/>
      <c r="V1432" s="1"/>
      <c r="X1432" s="1"/>
      <c r="AM1432" s="29"/>
      <c r="AN1432" s="29"/>
      <c r="AO1432" s="29"/>
      <c r="AP1432" s="29"/>
      <c r="AQ1432" s="29"/>
      <c r="AR1432" s="29"/>
      <c r="AS1432" s="29"/>
      <c r="AT1432" s="29"/>
      <c r="AU1432" s="29"/>
      <c r="AV1432" s="29"/>
      <c r="AW1432" s="29"/>
      <c r="AX1432" s="29"/>
      <c r="AY1432" s="29"/>
      <c r="AZ1432" s="29"/>
      <c r="BA1432" s="29"/>
      <c r="BB1432" s="29"/>
    </row>
    <row r="1433" spans="3:54" customFormat="1">
      <c r="C1433" s="1"/>
      <c r="D1433" s="1"/>
      <c r="U1433" s="1"/>
      <c r="V1433" s="1"/>
      <c r="X1433" s="1"/>
      <c r="AM1433" s="29"/>
      <c r="AN1433" s="29"/>
      <c r="AO1433" s="29"/>
      <c r="AP1433" s="29"/>
      <c r="AQ1433" s="29"/>
      <c r="AR1433" s="29"/>
      <c r="AS1433" s="29"/>
      <c r="AT1433" s="29"/>
      <c r="AU1433" s="109"/>
      <c r="AV1433" s="109"/>
      <c r="AW1433" s="29"/>
      <c r="AX1433" s="109"/>
      <c r="AY1433" s="29"/>
      <c r="AZ1433" s="29"/>
      <c r="BA1433" s="29"/>
      <c r="BB1433" s="29"/>
    </row>
    <row r="1434" spans="3:54" customFormat="1">
      <c r="C1434" s="1"/>
      <c r="D1434" s="1"/>
      <c r="U1434" s="1"/>
      <c r="V1434" s="1"/>
      <c r="X1434" s="1"/>
      <c r="AM1434" s="29"/>
      <c r="AN1434" s="29"/>
      <c r="AO1434" s="29"/>
      <c r="AP1434" s="29"/>
      <c r="AQ1434" s="29"/>
      <c r="AR1434" s="29"/>
      <c r="AS1434" s="29"/>
      <c r="AT1434" s="29"/>
      <c r="AU1434" s="109"/>
      <c r="AV1434" s="109"/>
      <c r="AW1434" s="29"/>
      <c r="AX1434" s="109"/>
      <c r="AY1434" s="29"/>
      <c r="AZ1434" s="29"/>
      <c r="BA1434" s="29"/>
      <c r="BB1434" s="29"/>
    </row>
    <row r="1435" spans="3:54" customFormat="1">
      <c r="C1435" s="1"/>
      <c r="D1435" s="1"/>
      <c r="U1435" s="1"/>
      <c r="V1435" s="1"/>
      <c r="X1435" s="1"/>
      <c r="AM1435" s="29"/>
      <c r="AN1435" s="29"/>
      <c r="AO1435" s="29"/>
      <c r="AP1435" s="29"/>
      <c r="AQ1435" s="29"/>
      <c r="AR1435" s="29"/>
      <c r="AS1435" s="29"/>
      <c r="AT1435" s="29"/>
      <c r="AU1435" s="109"/>
      <c r="AV1435" s="109"/>
      <c r="AW1435" s="29"/>
      <c r="AX1435" s="109"/>
      <c r="AY1435" s="29"/>
      <c r="AZ1435" s="29"/>
      <c r="BA1435" s="29"/>
      <c r="BB1435" s="29"/>
    </row>
    <row r="1436" spans="3:54" customFormat="1">
      <c r="C1436" s="1"/>
      <c r="D1436" s="1"/>
      <c r="U1436" s="1"/>
      <c r="V1436" s="1"/>
      <c r="X1436" s="1"/>
      <c r="AM1436" s="29"/>
      <c r="AN1436" s="29"/>
      <c r="AO1436" s="29"/>
      <c r="AP1436" s="29"/>
      <c r="AQ1436" s="29"/>
      <c r="AR1436" s="29"/>
      <c r="AS1436" s="29"/>
      <c r="AT1436" s="29"/>
      <c r="AU1436" s="109"/>
      <c r="AV1436" s="109"/>
      <c r="AW1436" s="29"/>
      <c r="AX1436" s="109"/>
      <c r="AY1436" s="29"/>
      <c r="AZ1436" s="29"/>
      <c r="BA1436" s="29"/>
      <c r="BB1436" s="29"/>
    </row>
    <row r="1437" spans="3:54" customFormat="1">
      <c r="C1437" s="1"/>
      <c r="D1437" s="1"/>
      <c r="U1437" s="1"/>
      <c r="V1437" s="1"/>
      <c r="X1437" s="1"/>
      <c r="AM1437" s="29"/>
      <c r="AN1437" s="29"/>
      <c r="AO1437" s="29"/>
      <c r="AP1437" s="29"/>
      <c r="AQ1437" s="29"/>
      <c r="AR1437" s="29"/>
      <c r="AS1437" s="29"/>
      <c r="AT1437" s="29"/>
      <c r="AU1437" s="109"/>
      <c r="AV1437" s="109"/>
      <c r="AW1437" s="29"/>
      <c r="AX1437" s="109"/>
      <c r="AY1437" s="29"/>
      <c r="AZ1437" s="29"/>
      <c r="BA1437" s="29"/>
      <c r="BB1437" s="29"/>
    </row>
    <row r="1438" spans="3:54" customFormat="1">
      <c r="C1438" s="1"/>
      <c r="D1438" s="1"/>
      <c r="U1438" s="1"/>
      <c r="V1438" s="1"/>
      <c r="X1438" s="1"/>
      <c r="AM1438" s="29"/>
      <c r="AN1438" s="29"/>
      <c r="AO1438" s="29"/>
      <c r="AP1438" s="29"/>
      <c r="AQ1438" s="29"/>
      <c r="AR1438" s="29"/>
      <c r="AS1438" s="29"/>
      <c r="AT1438" s="29"/>
      <c r="AU1438" s="109"/>
      <c r="AV1438" s="109"/>
      <c r="AW1438" s="29"/>
      <c r="AX1438" s="109"/>
      <c r="AY1438" s="29"/>
      <c r="AZ1438" s="29"/>
      <c r="BA1438" s="29"/>
      <c r="BB1438" s="29"/>
    </row>
    <row r="1439" spans="3:54" customFormat="1">
      <c r="C1439" s="1"/>
      <c r="D1439" s="1"/>
      <c r="U1439" s="1"/>
      <c r="V1439" s="1"/>
      <c r="X1439" s="1"/>
      <c r="AM1439" s="29"/>
      <c r="AN1439" s="29"/>
      <c r="AO1439" s="29"/>
      <c r="AP1439" s="29"/>
      <c r="AQ1439" s="29"/>
      <c r="AR1439" s="29"/>
      <c r="AS1439" s="29"/>
      <c r="AT1439" s="29"/>
      <c r="AU1439" s="109"/>
      <c r="AV1439" s="109"/>
      <c r="AW1439" s="29"/>
      <c r="AX1439" s="109"/>
      <c r="AY1439" s="29"/>
      <c r="AZ1439" s="29"/>
      <c r="BA1439" s="29"/>
      <c r="BB1439" s="29"/>
    </row>
    <row r="1440" spans="3:54" customFormat="1">
      <c r="C1440" s="1"/>
      <c r="D1440" s="1"/>
      <c r="U1440" s="1"/>
      <c r="V1440" s="1"/>
      <c r="X1440" s="1"/>
      <c r="AM1440" s="29"/>
      <c r="AN1440" s="29"/>
      <c r="AO1440" s="29"/>
      <c r="AP1440" s="29"/>
      <c r="AQ1440" s="29"/>
      <c r="AR1440" s="29"/>
      <c r="AS1440" s="29"/>
      <c r="AT1440" s="29"/>
      <c r="AU1440" s="109"/>
      <c r="AV1440" s="109"/>
      <c r="AW1440" s="29"/>
      <c r="AX1440" s="109"/>
      <c r="AY1440" s="29"/>
      <c r="AZ1440" s="29"/>
      <c r="BA1440" s="29"/>
      <c r="BB1440" s="29"/>
    </row>
    <row r="1441" spans="3:54" customFormat="1">
      <c r="C1441" s="1"/>
      <c r="D1441" s="1"/>
      <c r="U1441" s="1"/>
      <c r="V1441" s="1"/>
      <c r="X1441" s="1"/>
      <c r="AM1441" s="29"/>
      <c r="AN1441" s="29"/>
      <c r="AO1441" s="29"/>
      <c r="AP1441" s="29"/>
      <c r="AQ1441" s="29"/>
      <c r="AR1441" s="29"/>
      <c r="AS1441" s="29"/>
      <c r="AT1441" s="29"/>
      <c r="AU1441" s="109"/>
      <c r="AV1441" s="109"/>
      <c r="AW1441" s="29"/>
      <c r="AX1441" s="109"/>
      <c r="AY1441" s="29"/>
      <c r="AZ1441" s="29"/>
      <c r="BA1441" s="29"/>
      <c r="BB1441" s="29"/>
    </row>
    <row r="1442" spans="3:54" customFormat="1">
      <c r="C1442" s="1"/>
      <c r="D1442" s="1"/>
      <c r="U1442" s="1"/>
      <c r="V1442" s="1"/>
      <c r="X1442" s="1"/>
      <c r="AM1442" s="29"/>
      <c r="AN1442" s="29"/>
      <c r="AO1442" s="29"/>
      <c r="AP1442" s="29"/>
      <c r="AQ1442" s="29"/>
      <c r="AR1442" s="29"/>
      <c r="AS1442" s="29"/>
      <c r="AT1442" s="29"/>
      <c r="AU1442" s="109"/>
      <c r="AV1442" s="109"/>
      <c r="AW1442" s="29"/>
      <c r="AX1442" s="109"/>
      <c r="AY1442" s="29"/>
      <c r="AZ1442" s="29"/>
      <c r="BA1442" s="29"/>
      <c r="BB1442" s="29"/>
    </row>
    <row r="1443" spans="3:54" customFormat="1">
      <c r="C1443" s="1"/>
      <c r="D1443" s="1"/>
      <c r="U1443" s="1"/>
      <c r="V1443" s="1"/>
      <c r="X1443" s="1"/>
      <c r="AM1443" s="29"/>
      <c r="AN1443" s="29"/>
      <c r="AO1443" s="29"/>
      <c r="AP1443" s="29"/>
      <c r="AQ1443" s="29"/>
      <c r="AR1443" s="29"/>
      <c r="AS1443" s="29"/>
      <c r="AT1443" s="29"/>
      <c r="AU1443" s="109"/>
      <c r="AV1443" s="109"/>
      <c r="AW1443" s="29"/>
      <c r="AX1443" s="109"/>
      <c r="AY1443" s="29"/>
      <c r="AZ1443" s="29"/>
      <c r="BA1443" s="29"/>
      <c r="BB1443" s="29"/>
    </row>
    <row r="1444" spans="3:54" customFormat="1">
      <c r="C1444" s="1"/>
      <c r="D1444" s="1"/>
      <c r="U1444" s="1"/>
      <c r="V1444" s="1"/>
      <c r="X1444" s="1"/>
      <c r="AM1444" s="29"/>
      <c r="AN1444" s="29"/>
      <c r="AO1444" s="29"/>
      <c r="AP1444" s="29"/>
      <c r="AQ1444" s="29"/>
      <c r="AR1444" s="29"/>
      <c r="AS1444" s="29"/>
      <c r="AT1444" s="29"/>
      <c r="AU1444" s="109"/>
      <c r="AV1444" s="109"/>
      <c r="AW1444" s="29"/>
      <c r="AX1444" s="109"/>
      <c r="AY1444" s="29"/>
      <c r="AZ1444" s="29"/>
      <c r="BA1444" s="29"/>
      <c r="BB1444" s="29"/>
    </row>
    <row r="1445" spans="3:54" customFormat="1">
      <c r="C1445" s="1"/>
      <c r="D1445" s="1"/>
      <c r="U1445" s="1"/>
      <c r="V1445" s="1"/>
      <c r="X1445" s="1"/>
      <c r="AM1445" s="29"/>
      <c r="AN1445" s="29"/>
      <c r="AO1445" s="29"/>
      <c r="AP1445" s="29"/>
      <c r="AQ1445" s="29"/>
      <c r="AR1445" s="29"/>
      <c r="AS1445" s="29"/>
      <c r="AT1445" s="29"/>
      <c r="AU1445" s="109"/>
      <c r="AV1445" s="109"/>
      <c r="AW1445" s="29"/>
      <c r="AX1445" s="109"/>
      <c r="AY1445" s="29"/>
      <c r="AZ1445" s="29"/>
      <c r="BA1445" s="29"/>
      <c r="BB1445" s="29"/>
    </row>
    <row r="1446" spans="3:54" customFormat="1">
      <c r="C1446" s="1"/>
      <c r="D1446" s="1"/>
      <c r="U1446" s="1"/>
      <c r="V1446" s="1"/>
      <c r="X1446" s="1"/>
      <c r="AM1446" s="29"/>
      <c r="AN1446" s="29"/>
      <c r="AO1446" s="29"/>
      <c r="AP1446" s="29"/>
      <c r="AQ1446" s="29"/>
      <c r="AR1446" s="29"/>
      <c r="AS1446" s="29"/>
      <c r="AT1446" s="29"/>
      <c r="AU1446" s="109"/>
      <c r="AV1446" s="109"/>
      <c r="AW1446" s="29"/>
      <c r="AX1446" s="109"/>
      <c r="AY1446" s="29"/>
      <c r="AZ1446" s="29"/>
      <c r="BA1446" s="29"/>
      <c r="BB1446" s="29"/>
    </row>
    <row r="1447" spans="3:54" customFormat="1">
      <c r="C1447" s="1"/>
      <c r="D1447" s="1"/>
      <c r="U1447" s="1"/>
      <c r="V1447" s="1"/>
      <c r="X1447" s="1"/>
      <c r="AM1447" s="29"/>
      <c r="AN1447" s="29"/>
      <c r="AO1447" s="29"/>
      <c r="AP1447" s="29"/>
      <c r="AQ1447" s="29"/>
      <c r="AR1447" s="29"/>
      <c r="AS1447" s="29"/>
      <c r="AT1447" s="29"/>
      <c r="AU1447" s="109"/>
      <c r="AV1447" s="109"/>
      <c r="AW1447" s="29"/>
      <c r="AX1447" s="109"/>
      <c r="AY1447" s="29"/>
      <c r="AZ1447" s="29"/>
      <c r="BA1447" s="29"/>
      <c r="BB1447" s="29"/>
    </row>
    <row r="1448" spans="3:54" customFormat="1">
      <c r="C1448" s="1"/>
      <c r="D1448" s="1"/>
      <c r="U1448" s="1"/>
      <c r="V1448" s="1"/>
      <c r="X1448" s="1"/>
      <c r="AM1448" s="29"/>
      <c r="AN1448" s="29"/>
      <c r="AO1448" s="29"/>
      <c r="AP1448" s="29"/>
      <c r="AQ1448" s="29"/>
      <c r="AR1448" s="29"/>
      <c r="AS1448" s="29"/>
      <c r="AT1448" s="29"/>
      <c r="AU1448" s="109"/>
      <c r="AV1448" s="109"/>
      <c r="AW1448" s="29"/>
      <c r="AX1448" s="109"/>
      <c r="AY1448" s="29"/>
      <c r="AZ1448" s="29"/>
      <c r="BA1448" s="29"/>
      <c r="BB1448" s="29"/>
    </row>
    <row r="1449" spans="3:54" customFormat="1">
      <c r="C1449" s="1"/>
      <c r="D1449" s="1"/>
      <c r="U1449" s="1"/>
      <c r="V1449" s="1"/>
      <c r="X1449" s="1"/>
      <c r="AM1449" s="29"/>
      <c r="AN1449" s="29"/>
      <c r="AO1449" s="29"/>
      <c r="AP1449" s="29"/>
      <c r="AQ1449" s="29"/>
      <c r="AR1449" s="29"/>
      <c r="AS1449" s="29"/>
      <c r="AT1449" s="29"/>
      <c r="AU1449" s="109"/>
      <c r="AV1449" s="109"/>
      <c r="AW1449" s="29"/>
      <c r="AX1449" s="109"/>
      <c r="AY1449" s="29"/>
      <c r="AZ1449" s="29"/>
      <c r="BA1449" s="29"/>
      <c r="BB1449" s="29"/>
    </row>
    <row r="1450" spans="3:54" customFormat="1">
      <c r="C1450" s="1"/>
      <c r="D1450" s="1"/>
      <c r="U1450" s="1"/>
      <c r="V1450" s="1"/>
      <c r="X1450" s="1"/>
      <c r="AM1450" s="29"/>
      <c r="AN1450" s="29"/>
      <c r="AO1450" s="29"/>
      <c r="AP1450" s="29"/>
      <c r="AQ1450" s="29"/>
      <c r="AR1450" s="29"/>
      <c r="AS1450" s="29"/>
      <c r="AT1450" s="29"/>
      <c r="AU1450" s="109"/>
      <c r="AV1450" s="109"/>
      <c r="AW1450" s="29"/>
      <c r="AX1450" s="109"/>
      <c r="AY1450" s="29"/>
      <c r="AZ1450" s="29"/>
      <c r="BA1450" s="29"/>
      <c r="BB1450" s="29"/>
    </row>
    <row r="1451" spans="3:54" customFormat="1">
      <c r="C1451" s="1"/>
      <c r="D1451" s="1"/>
      <c r="U1451" s="1"/>
      <c r="V1451" s="1"/>
      <c r="X1451" s="1"/>
      <c r="AM1451" s="29"/>
      <c r="AN1451" s="29"/>
      <c r="AO1451" s="29"/>
      <c r="AP1451" s="29"/>
      <c r="AQ1451" s="29"/>
      <c r="AR1451" s="29"/>
      <c r="AS1451" s="29"/>
      <c r="AT1451" s="29"/>
      <c r="AU1451" s="109"/>
      <c r="AV1451" s="109"/>
      <c r="AW1451" s="29"/>
      <c r="AX1451" s="109"/>
      <c r="AY1451" s="29"/>
      <c r="AZ1451" s="29"/>
      <c r="BA1451" s="29"/>
      <c r="BB1451" s="29"/>
    </row>
    <row r="1452" spans="3:54" customFormat="1">
      <c r="C1452" s="1"/>
      <c r="D1452" s="1"/>
      <c r="U1452" s="1"/>
      <c r="V1452" s="1"/>
      <c r="X1452" s="1"/>
      <c r="AM1452" s="29"/>
      <c r="AN1452" s="29"/>
      <c r="AO1452" s="29"/>
      <c r="AP1452" s="29"/>
      <c r="AQ1452" s="29"/>
      <c r="AR1452" s="29"/>
      <c r="AS1452" s="29"/>
      <c r="AT1452" s="29"/>
      <c r="AU1452" s="29"/>
      <c r="AV1452" s="29"/>
      <c r="AW1452" s="29"/>
      <c r="AX1452" s="29"/>
      <c r="AY1452" s="29"/>
      <c r="AZ1452" s="29"/>
      <c r="BA1452" s="29"/>
      <c r="BB1452" s="29"/>
    </row>
    <row r="1453" spans="3:54" customFormat="1">
      <c r="C1453" s="1"/>
      <c r="D1453" s="1"/>
      <c r="U1453" s="1"/>
      <c r="V1453" s="1"/>
      <c r="X1453" s="1"/>
      <c r="AM1453" s="29"/>
      <c r="AN1453" s="29"/>
      <c r="AO1453" s="29"/>
      <c r="AP1453" s="29"/>
      <c r="AQ1453" s="29"/>
      <c r="AR1453" s="29"/>
      <c r="AS1453" s="29"/>
      <c r="AT1453" s="29"/>
      <c r="AU1453" s="29"/>
      <c r="AV1453" s="29"/>
      <c r="AW1453" s="29"/>
      <c r="AX1453" s="29"/>
      <c r="AY1453" s="29"/>
      <c r="AZ1453" s="29"/>
      <c r="BA1453" s="29"/>
      <c r="BB1453" s="29"/>
    </row>
    <row r="1454" spans="3:54" customFormat="1">
      <c r="C1454" s="1"/>
      <c r="D1454" s="1"/>
      <c r="U1454" s="1"/>
      <c r="V1454" s="1"/>
      <c r="X1454" s="1"/>
      <c r="AM1454" s="29"/>
      <c r="AN1454" s="29"/>
      <c r="AO1454" s="29"/>
      <c r="AP1454" s="29"/>
      <c r="AQ1454" s="29"/>
      <c r="AR1454" s="29"/>
      <c r="AS1454" s="29"/>
      <c r="AT1454" s="29"/>
      <c r="AU1454" s="29"/>
      <c r="AV1454" s="29"/>
      <c r="AW1454" s="29"/>
      <c r="AX1454" s="29"/>
      <c r="AY1454" s="29"/>
      <c r="AZ1454" s="29"/>
      <c r="BA1454" s="29"/>
      <c r="BB1454" s="29"/>
    </row>
    <row r="1455" spans="3:54" customFormat="1">
      <c r="C1455" s="1"/>
      <c r="D1455" s="1"/>
      <c r="U1455" s="1"/>
      <c r="V1455" s="1"/>
      <c r="X1455" s="1"/>
      <c r="AM1455" s="29"/>
      <c r="AN1455" s="29"/>
      <c r="AO1455" s="29"/>
      <c r="AP1455" s="29"/>
      <c r="AQ1455" s="29"/>
      <c r="AR1455" s="29"/>
      <c r="AS1455" s="29"/>
      <c r="AT1455" s="29"/>
      <c r="AU1455" s="29"/>
      <c r="AV1455" s="29"/>
      <c r="AW1455" s="29"/>
      <c r="AX1455" s="29"/>
      <c r="AY1455" s="29"/>
      <c r="AZ1455" s="29"/>
      <c r="BA1455" s="29"/>
      <c r="BB1455" s="29"/>
    </row>
    <row r="1456" spans="3:54" customFormat="1">
      <c r="C1456" s="1"/>
      <c r="D1456" s="1"/>
      <c r="U1456" s="1"/>
      <c r="V1456" s="1"/>
      <c r="X1456" s="1"/>
      <c r="AM1456" s="29"/>
      <c r="AN1456" s="29"/>
      <c r="AO1456" s="29"/>
      <c r="AP1456" s="29"/>
      <c r="AQ1456" s="29"/>
      <c r="AR1456" s="29"/>
      <c r="AS1456" s="29"/>
      <c r="AT1456" s="29"/>
      <c r="AU1456" s="29"/>
      <c r="AV1456" s="29"/>
      <c r="AW1456" s="29"/>
      <c r="AX1456" s="29"/>
      <c r="AY1456" s="29"/>
      <c r="AZ1456" s="29"/>
      <c r="BA1456" s="29"/>
      <c r="BB1456" s="29"/>
    </row>
    <row r="1457" spans="3:54" customFormat="1">
      <c r="C1457" s="1"/>
      <c r="D1457" s="1"/>
      <c r="U1457" s="1"/>
      <c r="V1457" s="1"/>
      <c r="X1457" s="1"/>
      <c r="AM1457" s="29"/>
      <c r="AN1457" s="29"/>
      <c r="AO1457" s="29"/>
      <c r="AP1457" s="29"/>
      <c r="AQ1457" s="29"/>
      <c r="AR1457" s="29"/>
      <c r="AS1457" s="29"/>
      <c r="AT1457" s="29"/>
      <c r="AU1457" s="29"/>
      <c r="AV1457" s="29"/>
      <c r="AW1457" s="29"/>
      <c r="AX1457" s="29"/>
      <c r="AY1457" s="29"/>
      <c r="AZ1457" s="29"/>
      <c r="BA1457" s="29"/>
      <c r="BB1457" s="29"/>
    </row>
    <row r="1458" spans="3:54" customFormat="1">
      <c r="C1458" s="1"/>
      <c r="D1458" s="1"/>
      <c r="U1458" s="1"/>
      <c r="V1458" s="1"/>
      <c r="X1458" s="1"/>
      <c r="AM1458" s="29"/>
      <c r="AN1458" s="29"/>
      <c r="AO1458" s="29"/>
      <c r="AP1458" s="29"/>
      <c r="AQ1458" s="29"/>
      <c r="AR1458" s="29"/>
      <c r="AS1458" s="29"/>
      <c r="AT1458" s="29"/>
      <c r="AU1458" s="29"/>
      <c r="AV1458" s="29"/>
      <c r="AW1458" s="29"/>
      <c r="AX1458" s="29"/>
      <c r="AY1458" s="29"/>
      <c r="AZ1458" s="29"/>
      <c r="BA1458" s="29"/>
      <c r="BB1458" s="29"/>
    </row>
    <row r="1459" spans="3:54" customFormat="1">
      <c r="C1459" s="1"/>
      <c r="D1459" s="1"/>
      <c r="U1459" s="1"/>
      <c r="V1459" s="1"/>
      <c r="X1459" s="1"/>
      <c r="AM1459" s="29"/>
      <c r="AN1459" s="29"/>
      <c r="AO1459" s="29"/>
      <c r="AP1459" s="29"/>
      <c r="AQ1459" s="29"/>
      <c r="AR1459" s="29"/>
      <c r="AS1459" s="29"/>
      <c r="AT1459" s="29"/>
      <c r="AU1459" s="29"/>
      <c r="AV1459" s="29"/>
      <c r="AW1459" s="29"/>
      <c r="AX1459" s="29"/>
      <c r="AY1459" s="29"/>
      <c r="AZ1459" s="29"/>
      <c r="BA1459" s="29"/>
      <c r="BB1459" s="29"/>
    </row>
    <row r="1460" spans="3:54" customFormat="1">
      <c r="C1460" s="1"/>
      <c r="D1460" s="1"/>
      <c r="U1460" s="1"/>
      <c r="V1460" s="1"/>
      <c r="X1460" s="1"/>
      <c r="AM1460" s="29"/>
      <c r="AN1460" s="29"/>
      <c r="AO1460" s="29"/>
      <c r="AP1460" s="29"/>
      <c r="AQ1460" s="29"/>
      <c r="AR1460" s="29"/>
      <c r="AS1460" s="29"/>
      <c r="AT1460" s="29"/>
      <c r="AU1460" s="29"/>
      <c r="AV1460" s="29"/>
      <c r="AW1460" s="29"/>
      <c r="AX1460" s="29"/>
      <c r="AY1460" s="29"/>
      <c r="AZ1460" s="29"/>
      <c r="BA1460" s="29"/>
      <c r="BB1460" s="29"/>
    </row>
    <row r="1461" spans="3:54" customFormat="1">
      <c r="C1461" s="1"/>
      <c r="D1461" s="1"/>
      <c r="U1461" s="1"/>
      <c r="V1461" s="1"/>
      <c r="X1461" s="1"/>
      <c r="AM1461" s="29"/>
      <c r="AN1461" s="29"/>
      <c r="AO1461" s="29"/>
      <c r="AP1461" s="29"/>
      <c r="AQ1461" s="29"/>
      <c r="AR1461" s="29"/>
      <c r="AS1461" s="29"/>
      <c r="AT1461" s="29"/>
      <c r="AU1461" s="29"/>
      <c r="AV1461" s="29"/>
      <c r="AW1461" s="29"/>
      <c r="AX1461" s="29"/>
      <c r="AY1461" s="29"/>
      <c r="AZ1461" s="29"/>
      <c r="BA1461" s="29"/>
      <c r="BB1461" s="29"/>
    </row>
    <row r="1462" spans="3:54" customFormat="1">
      <c r="C1462" s="1"/>
      <c r="D1462" s="1"/>
      <c r="U1462" s="1"/>
      <c r="V1462" s="1"/>
      <c r="X1462" s="1"/>
      <c r="AM1462" s="29"/>
      <c r="AN1462" s="29"/>
      <c r="AO1462" s="29"/>
      <c r="AP1462" s="29"/>
      <c r="AQ1462" s="29"/>
      <c r="AR1462" s="29"/>
      <c r="AS1462" s="29"/>
      <c r="AT1462" s="29"/>
      <c r="AU1462" s="29"/>
      <c r="AV1462" s="29"/>
      <c r="AW1462" s="29"/>
      <c r="AX1462" s="29"/>
      <c r="AY1462" s="29"/>
      <c r="AZ1462" s="29"/>
      <c r="BA1462" s="29"/>
      <c r="BB1462" s="29"/>
    </row>
    <row r="1463" spans="3:54" customFormat="1">
      <c r="C1463" s="1"/>
      <c r="D1463" s="1"/>
      <c r="U1463" s="1"/>
      <c r="V1463" s="1"/>
      <c r="X1463" s="1"/>
      <c r="AM1463" s="29"/>
      <c r="AN1463" s="29"/>
      <c r="AO1463" s="29"/>
      <c r="AP1463" s="29"/>
      <c r="AQ1463" s="29"/>
      <c r="AR1463" s="29"/>
      <c r="AS1463" s="29"/>
      <c r="AT1463" s="29"/>
      <c r="AU1463" s="29"/>
      <c r="AV1463" s="118"/>
      <c r="AW1463" s="29"/>
      <c r="AX1463" s="29"/>
      <c r="AY1463" s="29"/>
      <c r="AZ1463" s="29"/>
      <c r="BA1463" s="29"/>
      <c r="BB1463" s="29"/>
    </row>
    <row r="1464" spans="3:54" customFormat="1">
      <c r="C1464" s="1"/>
      <c r="D1464" s="1"/>
      <c r="U1464" s="1"/>
      <c r="V1464" s="1"/>
      <c r="X1464" s="1"/>
      <c r="AM1464" s="29"/>
      <c r="AN1464" s="29"/>
      <c r="AO1464" s="29"/>
      <c r="AP1464" s="29"/>
      <c r="AQ1464" s="29"/>
      <c r="AR1464" s="29"/>
      <c r="AS1464" s="29"/>
      <c r="AT1464" s="29"/>
      <c r="AU1464" s="29"/>
      <c r="AV1464" s="29"/>
      <c r="AW1464" s="29"/>
      <c r="AX1464" s="29"/>
      <c r="AY1464" s="29"/>
      <c r="AZ1464" s="29"/>
      <c r="BA1464" s="29"/>
      <c r="BB1464" s="29"/>
    </row>
    <row r="1465" spans="3:54" customFormat="1">
      <c r="C1465" s="1"/>
      <c r="D1465" s="1"/>
      <c r="U1465" s="1"/>
      <c r="V1465" s="1"/>
      <c r="X1465" s="1"/>
      <c r="AM1465" s="29"/>
      <c r="AN1465" s="29"/>
      <c r="AO1465" s="29"/>
      <c r="AP1465" s="29"/>
      <c r="AQ1465" s="29"/>
      <c r="AR1465" s="29"/>
      <c r="AS1465" s="29"/>
      <c r="AT1465" s="29"/>
      <c r="AU1465" s="29"/>
      <c r="AV1465" s="29"/>
      <c r="AW1465" s="29"/>
      <c r="AX1465" s="29"/>
      <c r="AY1465" s="29"/>
      <c r="AZ1465" s="29"/>
      <c r="BA1465" s="29"/>
      <c r="BB1465" s="29"/>
    </row>
    <row r="1466" spans="3:54" customFormat="1">
      <c r="C1466" s="1"/>
      <c r="D1466" s="1"/>
      <c r="U1466" s="1"/>
      <c r="V1466" s="1"/>
      <c r="X1466" s="1"/>
      <c r="AM1466" s="29"/>
      <c r="AN1466" s="29"/>
      <c r="AO1466" s="29"/>
      <c r="AP1466" s="29"/>
      <c r="AQ1466" s="29"/>
      <c r="AR1466" s="29"/>
      <c r="AS1466" s="29"/>
      <c r="AT1466" s="29"/>
      <c r="AU1466" s="29"/>
      <c r="AV1466" s="29"/>
      <c r="AW1466" s="29"/>
      <c r="AX1466" s="29"/>
      <c r="AY1466" s="29"/>
      <c r="AZ1466" s="29"/>
      <c r="BA1466" s="29"/>
      <c r="BB1466" s="29"/>
    </row>
    <row r="1467" spans="3:54" customFormat="1">
      <c r="C1467" s="1"/>
      <c r="D1467" s="1"/>
      <c r="U1467" s="1"/>
      <c r="V1467" s="1"/>
      <c r="X1467" s="1"/>
      <c r="AM1467" s="29"/>
      <c r="AN1467" s="29"/>
      <c r="AO1467" s="29"/>
      <c r="AP1467" s="29"/>
      <c r="AQ1467" s="29"/>
      <c r="AR1467" s="29"/>
      <c r="AS1467" s="29"/>
      <c r="AT1467" s="29"/>
      <c r="AU1467" s="29"/>
      <c r="AV1467" s="29"/>
      <c r="AW1467" s="29"/>
      <c r="AX1467" s="29"/>
      <c r="AY1467" s="29"/>
      <c r="AZ1467" s="29"/>
      <c r="BA1467" s="29"/>
      <c r="BB1467" s="29"/>
    </row>
    <row r="1468" spans="3:54" customFormat="1">
      <c r="C1468" s="1"/>
      <c r="D1468" s="1"/>
      <c r="U1468" s="1"/>
      <c r="V1468" s="1"/>
      <c r="X1468" s="1"/>
      <c r="AM1468" s="29"/>
      <c r="AN1468" s="29"/>
      <c r="AO1468" s="29"/>
      <c r="AP1468" s="29"/>
      <c r="AQ1468" s="29"/>
      <c r="AR1468" s="29"/>
      <c r="AS1468" s="29"/>
      <c r="AT1468" s="29"/>
      <c r="AU1468" s="29"/>
      <c r="AV1468" s="29"/>
      <c r="AW1468" s="29"/>
      <c r="AX1468" s="29"/>
      <c r="AY1468" s="29"/>
      <c r="AZ1468" s="29"/>
      <c r="BA1468" s="29"/>
      <c r="BB1468" s="29"/>
    </row>
    <row r="1469" spans="3:54" customFormat="1">
      <c r="C1469" s="1"/>
      <c r="D1469" s="1"/>
      <c r="U1469" s="1"/>
      <c r="V1469" s="1"/>
      <c r="X1469" s="1"/>
      <c r="AM1469" s="29"/>
      <c r="AN1469" s="29"/>
      <c r="AO1469" s="29"/>
      <c r="AP1469" s="29"/>
      <c r="AQ1469" s="29"/>
      <c r="AR1469" s="29"/>
      <c r="AS1469" s="29"/>
      <c r="AT1469" s="29"/>
      <c r="AU1469" s="29"/>
      <c r="AV1469" s="29"/>
      <c r="AW1469" s="29"/>
      <c r="AX1469" s="29"/>
      <c r="AY1469" s="29"/>
      <c r="AZ1469" s="29"/>
      <c r="BA1469" s="29"/>
      <c r="BB1469" s="29"/>
    </row>
    <row r="1470" spans="3:54" customFormat="1">
      <c r="C1470" s="1"/>
      <c r="D1470" s="1"/>
      <c r="U1470" s="1"/>
      <c r="V1470" s="1"/>
      <c r="X1470" s="1"/>
      <c r="AM1470" s="29"/>
      <c r="AN1470" s="29"/>
      <c r="AO1470" s="29"/>
      <c r="AP1470" s="29"/>
      <c r="AQ1470" s="29"/>
      <c r="AR1470" s="29"/>
      <c r="AS1470" s="29"/>
      <c r="AT1470" s="29"/>
      <c r="AU1470" s="29"/>
      <c r="AV1470" s="118"/>
      <c r="AW1470" s="29"/>
      <c r="AX1470" s="29"/>
      <c r="AY1470" s="29"/>
      <c r="AZ1470" s="29"/>
      <c r="BA1470" s="29"/>
      <c r="BB1470" s="29"/>
    </row>
    <row r="1471" spans="3:54" customFormat="1">
      <c r="C1471" s="1"/>
      <c r="D1471" s="1"/>
      <c r="U1471" s="1"/>
      <c r="V1471" s="1"/>
      <c r="X1471" s="1"/>
      <c r="AM1471" s="29"/>
      <c r="AN1471" s="29"/>
      <c r="AO1471" s="29"/>
      <c r="AP1471" s="29"/>
      <c r="AQ1471" s="29"/>
      <c r="AR1471" s="29"/>
      <c r="AS1471" s="29"/>
      <c r="AT1471" s="29"/>
      <c r="AU1471" s="29"/>
      <c r="AV1471" s="29"/>
      <c r="AW1471" s="29"/>
      <c r="AX1471" s="29"/>
      <c r="AY1471" s="29"/>
      <c r="AZ1471" s="29"/>
      <c r="BA1471" s="29"/>
      <c r="BB1471" s="29"/>
    </row>
    <row r="1472" spans="3:54" customFormat="1">
      <c r="C1472" s="1"/>
      <c r="D1472" s="1"/>
      <c r="U1472" s="1"/>
      <c r="V1472" s="1"/>
      <c r="X1472" s="1"/>
      <c r="AM1472" s="29"/>
      <c r="AN1472" s="29"/>
      <c r="AO1472" s="29"/>
      <c r="AP1472" s="29"/>
      <c r="AQ1472" s="29"/>
      <c r="AR1472" s="29"/>
      <c r="AS1472" s="29"/>
      <c r="AT1472" s="29"/>
      <c r="AU1472" s="29"/>
      <c r="AV1472" s="29"/>
      <c r="AW1472" s="29"/>
      <c r="AX1472" s="29"/>
      <c r="AY1472" s="29"/>
      <c r="AZ1472" s="29"/>
      <c r="BA1472" s="29"/>
      <c r="BB1472" s="29"/>
    </row>
    <row r="1473" spans="3:54" customFormat="1">
      <c r="C1473" s="1"/>
      <c r="D1473" s="1"/>
      <c r="U1473" s="1"/>
      <c r="V1473" s="1"/>
      <c r="X1473" s="1"/>
      <c r="AM1473" s="29"/>
      <c r="AN1473" s="29"/>
      <c r="AO1473" s="29"/>
      <c r="AP1473" s="29"/>
      <c r="AQ1473" s="29"/>
      <c r="AR1473" s="29"/>
      <c r="AS1473" s="29"/>
      <c r="AT1473" s="29"/>
      <c r="AU1473" s="29"/>
      <c r="AV1473" s="29"/>
      <c r="AW1473" s="29"/>
      <c r="AX1473" s="29"/>
      <c r="AY1473" s="29"/>
      <c r="AZ1473" s="29"/>
      <c r="BA1473" s="29"/>
      <c r="BB1473" s="29"/>
    </row>
    <row r="1474" spans="3:54" customFormat="1">
      <c r="C1474" s="1"/>
      <c r="D1474" s="1"/>
      <c r="U1474" s="1"/>
      <c r="V1474" s="1"/>
      <c r="X1474" s="1"/>
      <c r="AM1474" s="29"/>
      <c r="AN1474" s="29"/>
      <c r="AO1474" s="29"/>
      <c r="AP1474" s="29"/>
      <c r="AQ1474" s="29"/>
      <c r="AR1474" s="29"/>
      <c r="AS1474" s="29"/>
      <c r="AT1474" s="29"/>
      <c r="AU1474" s="29"/>
      <c r="AV1474" s="29"/>
      <c r="AW1474" s="29"/>
      <c r="AX1474" s="29"/>
      <c r="AY1474" s="29"/>
      <c r="AZ1474" s="29"/>
      <c r="BA1474" s="29"/>
      <c r="BB1474" s="29"/>
    </row>
    <row r="1475" spans="3:54" customFormat="1">
      <c r="C1475" s="1"/>
      <c r="D1475" s="1"/>
      <c r="U1475" s="1"/>
      <c r="V1475" s="1"/>
      <c r="X1475" s="1"/>
      <c r="AM1475" s="29"/>
      <c r="AN1475" s="29"/>
      <c r="AO1475" s="29"/>
      <c r="AP1475" s="29"/>
      <c r="AQ1475" s="29"/>
      <c r="AR1475" s="29"/>
      <c r="AS1475" s="29"/>
      <c r="AT1475" s="29"/>
      <c r="AU1475" s="29"/>
      <c r="AV1475" s="29"/>
      <c r="AW1475" s="29"/>
      <c r="AX1475" s="29"/>
      <c r="AY1475" s="29"/>
      <c r="AZ1475" s="29"/>
      <c r="BA1475" s="29"/>
      <c r="BB1475" s="29"/>
    </row>
    <row r="1476" spans="3:54" customFormat="1">
      <c r="C1476" s="1"/>
      <c r="D1476" s="1"/>
      <c r="U1476" s="1"/>
      <c r="V1476" s="1"/>
      <c r="X1476" s="1"/>
      <c r="AM1476" s="29"/>
      <c r="AN1476" s="29"/>
      <c r="AO1476" s="29"/>
      <c r="AP1476" s="29"/>
      <c r="AQ1476" s="29"/>
      <c r="AR1476" s="29"/>
      <c r="AS1476" s="29"/>
      <c r="AT1476" s="29"/>
      <c r="AU1476" s="29"/>
      <c r="AV1476" s="29"/>
      <c r="AW1476" s="29"/>
      <c r="AX1476" s="29"/>
      <c r="AY1476" s="29"/>
      <c r="AZ1476" s="29"/>
      <c r="BA1476" s="29"/>
      <c r="BB1476" s="29"/>
    </row>
    <row r="1477" spans="3:54" customFormat="1">
      <c r="C1477" s="1"/>
      <c r="D1477" s="1"/>
      <c r="U1477" s="1"/>
      <c r="V1477" s="1"/>
      <c r="X1477" s="1"/>
      <c r="AM1477" s="29"/>
      <c r="AN1477" s="29"/>
      <c r="AO1477" s="29"/>
      <c r="AP1477" s="29"/>
      <c r="AQ1477" s="29"/>
      <c r="AR1477" s="29"/>
      <c r="AS1477" s="29"/>
      <c r="AT1477" s="29"/>
      <c r="AU1477" s="29"/>
      <c r="AV1477" s="29"/>
      <c r="AW1477" s="29"/>
      <c r="AX1477" s="29"/>
      <c r="AY1477" s="29"/>
      <c r="AZ1477" s="29"/>
      <c r="BA1477" s="29"/>
      <c r="BB1477" s="29"/>
    </row>
    <row r="1478" spans="3:54" customFormat="1">
      <c r="C1478" s="1"/>
      <c r="D1478" s="1"/>
      <c r="U1478" s="1"/>
      <c r="V1478" s="1"/>
      <c r="X1478" s="1"/>
      <c r="AM1478" s="29"/>
      <c r="AN1478" s="29"/>
      <c r="AO1478" s="29"/>
      <c r="AP1478" s="29"/>
      <c r="AQ1478" s="29"/>
      <c r="AR1478" s="29"/>
      <c r="AS1478" s="29"/>
      <c r="AT1478" s="29"/>
      <c r="AU1478" s="29"/>
      <c r="AV1478" s="29"/>
      <c r="AW1478" s="29"/>
      <c r="AX1478" s="29"/>
      <c r="AY1478" s="29"/>
      <c r="AZ1478" s="29"/>
      <c r="BA1478" s="29"/>
      <c r="BB1478" s="29"/>
    </row>
    <row r="1479" spans="3:54" customFormat="1">
      <c r="C1479" s="1"/>
      <c r="D1479" s="1"/>
      <c r="U1479" s="1"/>
      <c r="V1479" s="1"/>
      <c r="X1479" s="1"/>
      <c r="AM1479" s="29"/>
      <c r="AN1479" s="29"/>
      <c r="AO1479" s="29"/>
      <c r="AP1479" s="29"/>
      <c r="AQ1479" s="29"/>
      <c r="AR1479" s="29"/>
      <c r="AS1479" s="29"/>
      <c r="AT1479" s="29"/>
      <c r="AU1479" s="29"/>
      <c r="AV1479" s="29"/>
      <c r="AW1479" s="29"/>
      <c r="AX1479" s="29"/>
      <c r="AY1479" s="29"/>
      <c r="AZ1479" s="29"/>
      <c r="BA1479" s="29"/>
      <c r="BB1479" s="29"/>
    </row>
    <row r="1480" spans="3:54" customFormat="1">
      <c r="C1480" s="1"/>
      <c r="D1480" s="1"/>
      <c r="U1480" s="1"/>
      <c r="V1480" s="1"/>
      <c r="X1480" s="1"/>
      <c r="AM1480" s="29"/>
      <c r="AN1480" s="29"/>
      <c r="AO1480" s="29"/>
      <c r="AP1480" s="29"/>
      <c r="AQ1480" s="29"/>
      <c r="AR1480" s="29"/>
      <c r="AS1480" s="29"/>
      <c r="AT1480" s="29"/>
      <c r="AU1480" s="29"/>
      <c r="AV1480" s="29"/>
      <c r="AW1480" s="29"/>
      <c r="AX1480" s="29"/>
      <c r="AY1480" s="29"/>
      <c r="AZ1480" s="29"/>
      <c r="BA1480" s="29"/>
      <c r="BB1480" s="29"/>
    </row>
    <row r="1481" spans="3:54" customFormat="1">
      <c r="C1481" s="1"/>
      <c r="D1481" s="1"/>
      <c r="U1481" s="1"/>
      <c r="V1481" s="1"/>
      <c r="X1481" s="1"/>
      <c r="AM1481" s="29"/>
      <c r="AN1481" s="29"/>
      <c r="AO1481" s="29"/>
      <c r="AP1481" s="29"/>
      <c r="AQ1481" s="29"/>
      <c r="AR1481" s="29"/>
      <c r="AS1481" s="29"/>
      <c r="AT1481" s="29"/>
      <c r="AU1481" s="29"/>
      <c r="AV1481" s="29"/>
      <c r="AW1481" s="29"/>
      <c r="AX1481" s="29"/>
      <c r="AY1481" s="29"/>
      <c r="AZ1481" s="29"/>
      <c r="BA1481" s="29"/>
      <c r="BB1481" s="29"/>
    </row>
    <row r="1482" spans="3:54" customFormat="1">
      <c r="C1482" s="1"/>
      <c r="D1482" s="1"/>
      <c r="U1482" s="1"/>
      <c r="V1482" s="1"/>
      <c r="X1482" s="1"/>
      <c r="AM1482" s="29"/>
      <c r="AN1482" s="29"/>
      <c r="AO1482" s="29"/>
      <c r="AP1482" s="29"/>
      <c r="AQ1482" s="29"/>
      <c r="AR1482" s="29"/>
      <c r="AS1482" s="29"/>
      <c r="AT1482" s="29"/>
      <c r="AU1482" s="29"/>
      <c r="AV1482" s="29"/>
      <c r="AW1482" s="29"/>
      <c r="AX1482" s="29"/>
      <c r="AY1482" s="29"/>
      <c r="AZ1482" s="29"/>
      <c r="BA1482" s="29"/>
      <c r="BB1482" s="29"/>
    </row>
    <row r="1483" spans="3:54" customFormat="1">
      <c r="C1483" s="1"/>
      <c r="D1483" s="1"/>
      <c r="U1483" s="1"/>
      <c r="V1483" s="1"/>
      <c r="X1483" s="1"/>
      <c r="AM1483" s="29"/>
      <c r="AN1483" s="29"/>
      <c r="AO1483" s="29"/>
      <c r="AP1483" s="29"/>
      <c r="AQ1483" s="29"/>
      <c r="AR1483" s="29"/>
      <c r="AS1483" s="29"/>
      <c r="AT1483" s="29"/>
      <c r="AU1483" s="29"/>
      <c r="AV1483" s="29"/>
      <c r="AW1483" s="29"/>
      <c r="AX1483" s="29"/>
      <c r="AY1483" s="29"/>
      <c r="AZ1483" s="29"/>
      <c r="BA1483" s="29"/>
      <c r="BB1483" s="29"/>
    </row>
    <row r="1484" spans="3:54" customFormat="1">
      <c r="C1484" s="1"/>
      <c r="D1484" s="1"/>
      <c r="U1484" s="1"/>
      <c r="V1484" s="1"/>
      <c r="X1484" s="1"/>
      <c r="AM1484" s="29"/>
      <c r="AN1484" s="29"/>
      <c r="AO1484" s="29"/>
      <c r="AP1484" s="29"/>
      <c r="AQ1484" s="29"/>
      <c r="AR1484" s="29"/>
      <c r="AS1484" s="29"/>
      <c r="AT1484" s="29"/>
      <c r="AU1484" s="29"/>
      <c r="AV1484" s="29"/>
      <c r="AW1484" s="29"/>
      <c r="AX1484" s="29"/>
      <c r="AY1484" s="29"/>
      <c r="AZ1484" s="29"/>
      <c r="BA1484" s="29"/>
      <c r="BB1484" s="29"/>
    </row>
    <row r="1485" spans="3:54" customFormat="1">
      <c r="C1485" s="1"/>
      <c r="D1485" s="1"/>
      <c r="U1485" s="1"/>
      <c r="V1485" s="1"/>
      <c r="X1485" s="1"/>
      <c r="AM1485" s="29"/>
      <c r="AN1485" s="29"/>
      <c r="AO1485" s="29"/>
      <c r="AP1485" s="29"/>
      <c r="AQ1485" s="29"/>
      <c r="AR1485" s="29"/>
      <c r="AS1485" s="29"/>
      <c r="AT1485" s="29"/>
      <c r="AU1485" s="29"/>
      <c r="AV1485" s="29"/>
      <c r="AW1485" s="29"/>
      <c r="AX1485" s="29"/>
      <c r="AY1485" s="29"/>
      <c r="AZ1485" s="29"/>
      <c r="BA1485" s="29"/>
      <c r="BB1485" s="29"/>
    </row>
    <row r="1486" spans="3:54" customFormat="1">
      <c r="C1486" s="1"/>
      <c r="D1486" s="1"/>
      <c r="U1486" s="1"/>
      <c r="V1486" s="1"/>
      <c r="X1486" s="1"/>
      <c r="AM1486" s="29"/>
      <c r="AN1486" s="29"/>
      <c r="AO1486" s="29"/>
      <c r="AP1486" s="29"/>
      <c r="AQ1486" s="29"/>
      <c r="AR1486" s="29"/>
      <c r="AS1486" s="29"/>
      <c r="AT1486" s="29"/>
      <c r="AU1486" s="29"/>
      <c r="AV1486" s="29"/>
      <c r="AW1486" s="29"/>
      <c r="AX1486" s="29"/>
      <c r="AY1486" s="29"/>
      <c r="AZ1486" s="29"/>
      <c r="BA1486" s="29"/>
      <c r="BB1486" s="29"/>
    </row>
    <row r="1487" spans="3:54" customFormat="1">
      <c r="C1487" s="1"/>
      <c r="D1487" s="1"/>
      <c r="U1487" s="1"/>
      <c r="V1487" s="1"/>
      <c r="X1487" s="1"/>
      <c r="AM1487" s="29"/>
      <c r="AN1487" s="29"/>
      <c r="AO1487" s="29"/>
      <c r="AP1487" s="29"/>
      <c r="AQ1487" s="29"/>
      <c r="AR1487" s="29"/>
      <c r="AS1487" s="29"/>
      <c r="AT1487" s="29"/>
      <c r="AU1487" s="29"/>
      <c r="AV1487" s="29"/>
      <c r="AW1487" s="29"/>
      <c r="AX1487" s="29"/>
      <c r="AY1487" s="29"/>
      <c r="AZ1487" s="29"/>
      <c r="BA1487" s="29"/>
      <c r="BB1487" s="29"/>
    </row>
    <row r="1488" spans="3:54" customFormat="1">
      <c r="C1488" s="1"/>
      <c r="D1488" s="1"/>
      <c r="U1488" s="1"/>
      <c r="V1488" s="1"/>
      <c r="X1488" s="1"/>
      <c r="AM1488" s="29"/>
      <c r="AN1488" s="29"/>
      <c r="AO1488" s="29"/>
      <c r="AP1488" s="29"/>
      <c r="AQ1488" s="29"/>
      <c r="AR1488" s="29"/>
      <c r="AS1488" s="29"/>
      <c r="AT1488" s="29"/>
      <c r="AU1488" s="29"/>
      <c r="AV1488" s="29"/>
      <c r="AW1488" s="29"/>
      <c r="AX1488" s="29"/>
      <c r="AY1488" s="29"/>
      <c r="AZ1488" s="29"/>
      <c r="BA1488" s="29"/>
      <c r="BB1488" s="29"/>
    </row>
    <row r="1489" spans="3:54" customFormat="1">
      <c r="C1489" s="1"/>
      <c r="D1489" s="1"/>
      <c r="U1489" s="1"/>
      <c r="V1489" s="1"/>
      <c r="X1489" s="1"/>
      <c r="AM1489" s="29"/>
      <c r="AN1489" s="29"/>
      <c r="AO1489" s="29"/>
      <c r="AP1489" s="29"/>
      <c r="AQ1489" s="29"/>
      <c r="AR1489" s="29"/>
      <c r="AS1489" s="29"/>
      <c r="AT1489" s="29"/>
      <c r="AU1489" s="29"/>
      <c r="AV1489" s="29"/>
      <c r="AW1489" s="29"/>
      <c r="AX1489" s="29"/>
      <c r="AY1489" s="29"/>
      <c r="AZ1489" s="29"/>
      <c r="BA1489" s="29"/>
      <c r="BB1489" s="29"/>
    </row>
    <row r="1490" spans="3:54" customFormat="1">
      <c r="C1490" s="1"/>
      <c r="D1490" s="1"/>
      <c r="U1490" s="1"/>
      <c r="V1490" s="1"/>
      <c r="X1490" s="1"/>
      <c r="AM1490" s="29"/>
      <c r="AN1490" s="29"/>
      <c r="AO1490" s="29"/>
      <c r="AP1490" s="29"/>
      <c r="AQ1490" s="29"/>
      <c r="AR1490" s="29"/>
      <c r="AS1490" s="29"/>
      <c r="AT1490" s="29"/>
      <c r="AU1490" s="109"/>
      <c r="AV1490" s="109"/>
      <c r="AW1490" s="29"/>
      <c r="AX1490" s="109"/>
      <c r="AY1490" s="29"/>
      <c r="AZ1490" s="29"/>
      <c r="BA1490" s="29"/>
      <c r="BB1490" s="29"/>
    </row>
    <row r="1491" spans="3:54" customFormat="1">
      <c r="C1491" s="1"/>
      <c r="D1491" s="1"/>
      <c r="U1491" s="1"/>
      <c r="V1491" s="1"/>
      <c r="X1491" s="1"/>
      <c r="AM1491" s="29"/>
      <c r="AN1491" s="29"/>
      <c r="AO1491" s="29"/>
      <c r="AP1491" s="29"/>
      <c r="AQ1491" s="29"/>
      <c r="AR1491" s="29"/>
      <c r="AS1491" s="29"/>
      <c r="AT1491" s="29"/>
      <c r="AU1491" s="109"/>
      <c r="AV1491" s="109"/>
      <c r="AW1491" s="29"/>
      <c r="AX1491" s="109"/>
      <c r="AY1491" s="29"/>
      <c r="AZ1491" s="29"/>
      <c r="BA1491" s="29"/>
      <c r="BB1491" s="29"/>
    </row>
    <row r="1492" spans="3:54" customFormat="1">
      <c r="C1492" s="1"/>
      <c r="D1492" s="1"/>
      <c r="U1492" s="1"/>
      <c r="V1492" s="1"/>
      <c r="X1492" s="1"/>
      <c r="AM1492" s="29"/>
      <c r="AN1492" s="29"/>
      <c r="AO1492" s="29"/>
      <c r="AP1492" s="29"/>
      <c r="AQ1492" s="29"/>
      <c r="AR1492" s="29"/>
      <c r="AS1492" s="29"/>
      <c r="AT1492" s="29"/>
      <c r="AU1492" s="109"/>
      <c r="AV1492" s="109"/>
      <c r="AW1492" s="29"/>
      <c r="AX1492" s="109"/>
      <c r="AY1492" s="29"/>
      <c r="AZ1492" s="29"/>
      <c r="BA1492" s="29"/>
      <c r="BB1492" s="29"/>
    </row>
    <row r="1493" spans="3:54" customFormat="1">
      <c r="C1493" s="1"/>
      <c r="D1493" s="1"/>
      <c r="U1493" s="1"/>
      <c r="V1493" s="1"/>
      <c r="X1493" s="1"/>
      <c r="AM1493" s="29"/>
      <c r="AN1493" s="29"/>
      <c r="AO1493" s="29"/>
      <c r="AP1493" s="29"/>
      <c r="AQ1493" s="29"/>
      <c r="AR1493" s="29"/>
      <c r="AS1493" s="29"/>
      <c r="AT1493" s="29"/>
      <c r="AU1493" s="109"/>
      <c r="AV1493" s="109"/>
      <c r="AW1493" s="29"/>
      <c r="AX1493" s="109"/>
      <c r="AY1493" s="29"/>
      <c r="AZ1493" s="29"/>
      <c r="BA1493" s="29"/>
      <c r="BB1493" s="29"/>
    </row>
    <row r="1494" spans="3:54" customFormat="1">
      <c r="C1494" s="1"/>
      <c r="D1494" s="1"/>
      <c r="U1494" s="1"/>
      <c r="V1494" s="1"/>
      <c r="X1494" s="1"/>
      <c r="AM1494" s="29"/>
      <c r="AN1494" s="29"/>
      <c r="AO1494" s="29"/>
      <c r="AP1494" s="29"/>
      <c r="AQ1494" s="29"/>
      <c r="AR1494" s="29"/>
      <c r="AS1494" s="29"/>
      <c r="AT1494" s="29"/>
      <c r="AU1494" s="109"/>
      <c r="AV1494" s="109"/>
      <c r="AW1494" s="29"/>
      <c r="AX1494" s="109"/>
      <c r="AY1494" s="29"/>
      <c r="AZ1494" s="29"/>
      <c r="BA1494" s="29"/>
      <c r="BB1494" s="29"/>
    </row>
    <row r="1495" spans="3:54" customFormat="1">
      <c r="C1495" s="1"/>
      <c r="D1495" s="1"/>
      <c r="U1495" s="1"/>
      <c r="V1495" s="1"/>
      <c r="X1495" s="1"/>
      <c r="AM1495" s="29"/>
      <c r="AN1495" s="29"/>
      <c r="AO1495" s="29"/>
      <c r="AP1495" s="29"/>
      <c r="AQ1495" s="29"/>
      <c r="AR1495" s="29"/>
      <c r="AS1495" s="29"/>
      <c r="AT1495" s="29"/>
      <c r="AU1495" s="109"/>
      <c r="AV1495" s="109"/>
      <c r="AW1495" s="29"/>
      <c r="AX1495" s="109"/>
      <c r="AY1495" s="29"/>
      <c r="AZ1495" s="29"/>
      <c r="BA1495" s="29"/>
      <c r="BB1495" s="29"/>
    </row>
    <row r="1496" spans="3:54" customFormat="1">
      <c r="C1496" s="1"/>
      <c r="D1496" s="1"/>
      <c r="U1496" s="1"/>
      <c r="V1496" s="1"/>
      <c r="X1496" s="1"/>
      <c r="AM1496" s="29"/>
      <c r="AN1496" s="29"/>
      <c r="AO1496" s="29"/>
      <c r="AP1496" s="29"/>
      <c r="AQ1496" s="29"/>
      <c r="AR1496" s="29"/>
      <c r="AS1496" s="29"/>
      <c r="AT1496" s="29"/>
      <c r="AU1496" s="109"/>
      <c r="AV1496" s="109"/>
      <c r="AW1496" s="29"/>
      <c r="AX1496" s="109"/>
      <c r="AY1496" s="29"/>
      <c r="AZ1496" s="29"/>
      <c r="BA1496" s="29"/>
      <c r="BB1496" s="29"/>
    </row>
    <row r="1497" spans="3:54" customFormat="1">
      <c r="C1497" s="1"/>
      <c r="D1497" s="1"/>
      <c r="U1497" s="1"/>
      <c r="V1497" s="1"/>
      <c r="X1497" s="1"/>
      <c r="AM1497" s="29"/>
      <c r="AN1497" s="29"/>
      <c r="AO1497" s="29"/>
      <c r="AP1497" s="29"/>
      <c r="AQ1497" s="29"/>
      <c r="AR1497" s="29"/>
      <c r="AS1497" s="29"/>
      <c r="AT1497" s="29"/>
      <c r="AU1497" s="109"/>
      <c r="AV1497" s="109"/>
      <c r="AW1497" s="29"/>
      <c r="AX1497" s="109"/>
      <c r="AY1497" s="29"/>
      <c r="AZ1497" s="29"/>
      <c r="BA1497" s="29"/>
      <c r="BB1497" s="29"/>
    </row>
    <row r="1498" spans="3:54" customFormat="1">
      <c r="C1498" s="1"/>
      <c r="D1498" s="1"/>
      <c r="U1498" s="1"/>
      <c r="V1498" s="1"/>
      <c r="X1498" s="1"/>
      <c r="AM1498" s="29"/>
      <c r="AN1498" s="29"/>
      <c r="AO1498" s="29"/>
      <c r="AP1498" s="29"/>
      <c r="AQ1498" s="29"/>
      <c r="AR1498" s="29"/>
      <c r="AS1498" s="29"/>
      <c r="AT1498" s="29"/>
      <c r="AU1498" s="109"/>
      <c r="AV1498" s="109"/>
      <c r="AW1498" s="29"/>
      <c r="AX1498" s="109"/>
      <c r="AY1498" s="29"/>
      <c r="AZ1498" s="29"/>
      <c r="BA1498" s="29"/>
      <c r="BB1498" s="29"/>
    </row>
    <row r="1499" spans="3:54" customFormat="1">
      <c r="C1499" s="1"/>
      <c r="D1499" s="1"/>
      <c r="U1499" s="1"/>
      <c r="V1499" s="1"/>
      <c r="X1499" s="1"/>
      <c r="AM1499" s="29"/>
      <c r="AN1499" s="29"/>
      <c r="AO1499" s="29"/>
      <c r="AP1499" s="29"/>
      <c r="AQ1499" s="29"/>
      <c r="AR1499" s="29"/>
      <c r="AS1499" s="29"/>
      <c r="AT1499" s="29"/>
      <c r="AU1499" s="109"/>
      <c r="AV1499" s="109"/>
      <c r="AW1499" s="29"/>
      <c r="AX1499" s="109"/>
      <c r="AY1499" s="29"/>
      <c r="AZ1499" s="29"/>
      <c r="BA1499" s="29"/>
      <c r="BB1499" s="29"/>
    </row>
    <row r="1500" spans="3:54" customFormat="1">
      <c r="C1500" s="1"/>
      <c r="D1500" s="1"/>
      <c r="U1500" s="1"/>
      <c r="V1500" s="1"/>
      <c r="X1500" s="1"/>
      <c r="AM1500" s="29"/>
      <c r="AN1500" s="29"/>
      <c r="AO1500" s="29"/>
      <c r="AP1500" s="29"/>
      <c r="AQ1500" s="29"/>
      <c r="AR1500" s="29"/>
      <c r="AS1500" s="29"/>
      <c r="AT1500" s="29"/>
      <c r="AU1500" s="109"/>
      <c r="AV1500" s="109"/>
      <c r="AW1500" s="29"/>
      <c r="AX1500" s="109"/>
      <c r="AY1500" s="29"/>
      <c r="AZ1500" s="29"/>
      <c r="BA1500" s="29"/>
      <c r="BB1500" s="29"/>
    </row>
    <row r="1501" spans="3:54" customFormat="1">
      <c r="C1501" s="1"/>
      <c r="D1501" s="1"/>
      <c r="U1501" s="1"/>
      <c r="V1501" s="1"/>
      <c r="X1501" s="1"/>
      <c r="AM1501" s="29"/>
      <c r="AN1501" s="29"/>
      <c r="AO1501" s="29"/>
      <c r="AP1501" s="29"/>
      <c r="AQ1501" s="29"/>
      <c r="AR1501" s="29"/>
      <c r="AS1501" s="29"/>
      <c r="AT1501" s="29"/>
      <c r="AU1501" s="109"/>
      <c r="AV1501" s="109"/>
      <c r="AW1501" s="29"/>
      <c r="AX1501" s="109"/>
      <c r="AY1501" s="29"/>
      <c r="AZ1501" s="29"/>
      <c r="BA1501" s="29"/>
      <c r="BB1501" s="29"/>
    </row>
    <row r="1502" spans="3:54" customFormat="1">
      <c r="C1502" s="1"/>
      <c r="D1502" s="1"/>
      <c r="U1502" s="1"/>
      <c r="V1502" s="1"/>
      <c r="X1502" s="1"/>
      <c r="AM1502" s="29"/>
      <c r="AN1502" s="29"/>
      <c r="AO1502" s="29"/>
      <c r="AP1502" s="29"/>
      <c r="AQ1502" s="29"/>
      <c r="AR1502" s="29"/>
      <c r="AS1502" s="29"/>
      <c r="AT1502" s="29"/>
      <c r="AU1502" s="29"/>
      <c r="AV1502" s="29"/>
      <c r="AW1502" s="29"/>
      <c r="AX1502" s="29"/>
      <c r="AY1502" s="29"/>
      <c r="AZ1502" s="29"/>
      <c r="BA1502" s="29"/>
      <c r="BB1502" s="29"/>
    </row>
    <row r="1503" spans="3:54" customFormat="1">
      <c r="C1503" s="1"/>
      <c r="D1503" s="1"/>
      <c r="U1503" s="1"/>
      <c r="V1503" s="1"/>
      <c r="X1503" s="1"/>
      <c r="AM1503" s="29"/>
      <c r="AN1503" s="29"/>
      <c r="AO1503" s="29"/>
      <c r="AP1503" s="29"/>
      <c r="AQ1503" s="29"/>
      <c r="AR1503" s="29"/>
      <c r="AS1503" s="29"/>
      <c r="AT1503" s="29"/>
      <c r="AU1503" s="109"/>
      <c r="AV1503" s="109"/>
      <c r="AW1503" s="29"/>
      <c r="AX1503" s="109"/>
      <c r="AY1503" s="29"/>
      <c r="AZ1503" s="29"/>
      <c r="BA1503" s="29"/>
      <c r="BB1503" s="29"/>
    </row>
    <row r="1504" spans="3:54" customFormat="1">
      <c r="C1504" s="1"/>
      <c r="D1504" s="1"/>
      <c r="U1504" s="1"/>
      <c r="V1504" s="1"/>
      <c r="X1504" s="1"/>
      <c r="AM1504" s="29"/>
      <c r="AN1504" s="29"/>
      <c r="AO1504" s="29"/>
      <c r="AP1504" s="29"/>
      <c r="AQ1504" s="29"/>
      <c r="AR1504" s="29"/>
      <c r="AS1504" s="29"/>
      <c r="AT1504" s="29"/>
      <c r="AU1504" s="109"/>
      <c r="AV1504" s="109"/>
      <c r="AW1504" s="29"/>
      <c r="AX1504" s="109"/>
      <c r="AY1504" s="29"/>
      <c r="AZ1504" s="29"/>
      <c r="BA1504" s="29"/>
      <c r="BB1504" s="29"/>
    </row>
    <row r="1505" spans="3:54" customFormat="1">
      <c r="C1505" s="1"/>
      <c r="D1505" s="1"/>
      <c r="U1505" s="1"/>
      <c r="V1505" s="1"/>
      <c r="X1505" s="1"/>
      <c r="AM1505" s="29"/>
      <c r="AN1505" s="29"/>
      <c r="AO1505" s="29"/>
      <c r="AP1505" s="29"/>
      <c r="AQ1505" s="29"/>
      <c r="AR1505" s="29"/>
      <c r="AS1505" s="29"/>
      <c r="AT1505" s="29"/>
      <c r="AU1505" s="109"/>
      <c r="AV1505" s="109"/>
      <c r="AW1505" s="29"/>
      <c r="AX1505" s="109"/>
      <c r="AY1505" s="29"/>
      <c r="AZ1505" s="29"/>
      <c r="BA1505" s="29"/>
      <c r="BB1505" s="29"/>
    </row>
    <row r="1506" spans="3:54" customFormat="1">
      <c r="C1506" s="1"/>
      <c r="D1506" s="1"/>
      <c r="U1506" s="1"/>
      <c r="V1506" s="1"/>
      <c r="X1506" s="1"/>
      <c r="AM1506" s="29"/>
      <c r="AN1506" s="29"/>
      <c r="AO1506" s="29"/>
      <c r="AP1506" s="29"/>
      <c r="AQ1506" s="29"/>
      <c r="AR1506" s="29"/>
      <c r="AS1506" s="29"/>
      <c r="AT1506" s="29"/>
      <c r="AU1506" s="109"/>
      <c r="AV1506" s="109"/>
      <c r="AW1506" s="29"/>
      <c r="AX1506" s="109"/>
      <c r="AY1506" s="29"/>
      <c r="AZ1506" s="29"/>
      <c r="BA1506" s="29"/>
      <c r="BB1506" s="29"/>
    </row>
    <row r="1507" spans="3:54" customFormat="1">
      <c r="C1507" s="1"/>
      <c r="D1507" s="1"/>
      <c r="U1507" s="1"/>
      <c r="V1507" s="1"/>
      <c r="X1507" s="1"/>
      <c r="AM1507" s="29"/>
      <c r="AN1507" s="29"/>
      <c r="AO1507" s="29"/>
      <c r="AP1507" s="29"/>
      <c r="AQ1507" s="29"/>
      <c r="AR1507" s="29"/>
      <c r="AS1507" s="29"/>
      <c r="AT1507" s="29"/>
      <c r="AU1507" s="109"/>
      <c r="AV1507" s="109"/>
      <c r="AW1507" s="29"/>
      <c r="AX1507" s="109"/>
      <c r="AY1507" s="29"/>
      <c r="AZ1507" s="29"/>
      <c r="BA1507" s="29"/>
      <c r="BB1507" s="29"/>
    </row>
    <row r="1508" spans="3:54" customFormat="1">
      <c r="C1508" s="1"/>
      <c r="D1508" s="1"/>
      <c r="U1508" s="1"/>
      <c r="V1508" s="1"/>
      <c r="X1508" s="1"/>
      <c r="AM1508" s="29"/>
      <c r="AN1508" s="29"/>
      <c r="AO1508" s="29"/>
      <c r="AP1508" s="29"/>
      <c r="AQ1508" s="29"/>
      <c r="AR1508" s="29"/>
      <c r="AS1508" s="29"/>
      <c r="AT1508" s="29"/>
      <c r="AU1508" s="109"/>
      <c r="AV1508" s="109"/>
      <c r="AW1508" s="29"/>
      <c r="AX1508" s="109"/>
      <c r="AY1508" s="29"/>
      <c r="AZ1508" s="29"/>
      <c r="BA1508" s="29"/>
      <c r="BB1508" s="29"/>
    </row>
    <row r="1509" spans="3:54" customFormat="1">
      <c r="C1509" s="1"/>
      <c r="D1509" s="1"/>
      <c r="U1509" s="1"/>
      <c r="V1509" s="1"/>
      <c r="X1509" s="1"/>
      <c r="AM1509" s="29"/>
      <c r="AN1509" s="29"/>
      <c r="AO1509" s="29"/>
      <c r="AP1509" s="29"/>
      <c r="AQ1509" s="29"/>
      <c r="AR1509" s="29"/>
      <c r="AS1509" s="29"/>
      <c r="AT1509" s="29"/>
      <c r="AU1509" s="109"/>
      <c r="AV1509" s="109"/>
      <c r="AW1509" s="29"/>
      <c r="AX1509" s="109"/>
      <c r="AY1509" s="29"/>
      <c r="AZ1509" s="29"/>
      <c r="BA1509" s="29"/>
      <c r="BB1509" s="29"/>
    </row>
    <row r="1510" spans="3:54" customFormat="1">
      <c r="C1510" s="1"/>
      <c r="D1510" s="1"/>
      <c r="U1510" s="1"/>
      <c r="V1510" s="1"/>
      <c r="X1510" s="1"/>
      <c r="AM1510" s="29"/>
      <c r="AN1510" s="29"/>
      <c r="AO1510" s="29"/>
      <c r="AP1510" s="29"/>
      <c r="AQ1510" s="29"/>
      <c r="AR1510" s="29"/>
      <c r="AS1510" s="29"/>
      <c r="AT1510" s="29"/>
      <c r="AU1510" s="109"/>
      <c r="AV1510" s="109"/>
      <c r="AW1510" s="29"/>
      <c r="AX1510" s="109"/>
      <c r="AY1510" s="29"/>
      <c r="AZ1510" s="29"/>
      <c r="BA1510" s="29"/>
      <c r="BB1510" s="29"/>
    </row>
    <row r="1511" spans="3:54" customFormat="1">
      <c r="C1511" s="1"/>
      <c r="D1511" s="1"/>
      <c r="U1511" s="1"/>
      <c r="V1511" s="1"/>
      <c r="X1511" s="1"/>
      <c r="AM1511" s="29"/>
      <c r="AN1511" s="29"/>
      <c r="AO1511" s="29"/>
      <c r="AP1511" s="29"/>
      <c r="AQ1511" s="29"/>
      <c r="AR1511" s="29"/>
      <c r="AS1511" s="29"/>
      <c r="AT1511" s="29"/>
      <c r="AU1511" s="109"/>
      <c r="AV1511" s="109"/>
      <c r="AW1511" s="29"/>
      <c r="AX1511" s="109"/>
      <c r="AY1511" s="29"/>
      <c r="AZ1511" s="29"/>
      <c r="BA1511" s="29"/>
      <c r="BB1511" s="29"/>
    </row>
    <row r="1512" spans="3:54" customFormat="1">
      <c r="C1512" s="1"/>
      <c r="D1512" s="1"/>
      <c r="U1512" s="1"/>
      <c r="V1512" s="1"/>
      <c r="X1512" s="1"/>
      <c r="AM1512" s="29"/>
      <c r="AN1512" s="29"/>
      <c r="AO1512" s="29"/>
      <c r="AP1512" s="29"/>
      <c r="AQ1512" s="29"/>
      <c r="AR1512" s="29"/>
      <c r="AS1512" s="29"/>
      <c r="AT1512" s="29"/>
      <c r="AU1512" s="109"/>
      <c r="AV1512" s="109"/>
      <c r="AW1512" s="29"/>
      <c r="AX1512" s="109"/>
      <c r="AY1512" s="29"/>
      <c r="AZ1512" s="29"/>
      <c r="BA1512" s="29"/>
      <c r="BB1512" s="29"/>
    </row>
    <row r="1513" spans="3:54" customFormat="1">
      <c r="C1513" s="1"/>
      <c r="D1513" s="1"/>
      <c r="U1513" s="1"/>
      <c r="V1513" s="1"/>
      <c r="X1513" s="1"/>
      <c r="AM1513" s="29"/>
      <c r="AN1513" s="29"/>
      <c r="AO1513" s="29"/>
      <c r="AP1513" s="29"/>
      <c r="AQ1513" s="29"/>
      <c r="AR1513" s="29"/>
      <c r="AS1513" s="29"/>
      <c r="AT1513" s="29"/>
      <c r="AU1513" s="109"/>
      <c r="AV1513" s="109"/>
      <c r="AW1513" s="29"/>
      <c r="AX1513" s="109"/>
      <c r="AY1513" s="29"/>
      <c r="AZ1513" s="29"/>
      <c r="BA1513" s="29"/>
      <c r="BB1513" s="29"/>
    </row>
    <row r="1514" spans="3:54" customFormat="1">
      <c r="C1514" s="1"/>
      <c r="D1514" s="1"/>
      <c r="U1514" s="1"/>
      <c r="V1514" s="1"/>
      <c r="X1514" s="1"/>
      <c r="AM1514" s="29"/>
      <c r="AN1514" s="29"/>
      <c r="AO1514" s="29"/>
      <c r="AP1514" s="29"/>
      <c r="AQ1514" s="29"/>
      <c r="AR1514" s="29"/>
      <c r="AS1514" s="29"/>
      <c r="AT1514" s="29"/>
      <c r="AU1514" s="109"/>
      <c r="AV1514" s="109"/>
      <c r="AW1514" s="29"/>
      <c r="AX1514" s="109"/>
      <c r="AY1514" s="29"/>
      <c r="AZ1514" s="29"/>
      <c r="BA1514" s="29"/>
      <c r="BB1514" s="29"/>
    </row>
    <row r="1515" spans="3:54" customFormat="1">
      <c r="C1515" s="1"/>
      <c r="D1515" s="1"/>
      <c r="U1515" s="1"/>
      <c r="V1515" s="1"/>
      <c r="X1515" s="1"/>
      <c r="AM1515" s="29"/>
      <c r="AN1515" s="29"/>
      <c r="AO1515" s="29"/>
      <c r="AP1515" s="29"/>
      <c r="AQ1515" s="29"/>
      <c r="AR1515" s="29"/>
      <c r="AS1515" s="29"/>
      <c r="AT1515" s="29"/>
      <c r="AU1515" s="109"/>
      <c r="AV1515" s="109"/>
      <c r="AW1515" s="29"/>
      <c r="AX1515" s="109"/>
      <c r="AY1515" s="29"/>
      <c r="AZ1515" s="29"/>
      <c r="BA1515" s="29"/>
      <c r="BB1515" s="29"/>
    </row>
    <row r="1516" spans="3:54" customFormat="1">
      <c r="C1516" s="1"/>
      <c r="D1516" s="1"/>
      <c r="U1516" s="1"/>
      <c r="V1516" s="1"/>
      <c r="X1516" s="1"/>
      <c r="AM1516" s="29"/>
      <c r="AN1516" s="29"/>
      <c r="AO1516" s="29"/>
      <c r="AP1516" s="29"/>
      <c r="AQ1516" s="29"/>
      <c r="AR1516" s="29"/>
      <c r="AS1516" s="29"/>
      <c r="AT1516" s="29"/>
      <c r="AU1516" s="109"/>
      <c r="AV1516" s="109"/>
      <c r="AW1516" s="29"/>
      <c r="AX1516" s="109"/>
      <c r="AY1516" s="29"/>
      <c r="AZ1516" s="29"/>
      <c r="BA1516" s="29"/>
      <c r="BB1516" s="29"/>
    </row>
    <row r="1517" spans="3:54" customFormat="1">
      <c r="C1517" s="1"/>
      <c r="D1517" s="1"/>
      <c r="U1517" s="1"/>
      <c r="V1517" s="1"/>
      <c r="X1517" s="1"/>
      <c r="AM1517" s="29"/>
      <c r="AN1517" s="29"/>
      <c r="AO1517" s="29"/>
      <c r="AP1517" s="29"/>
      <c r="AQ1517" s="29"/>
      <c r="AR1517" s="29"/>
      <c r="AS1517" s="29"/>
      <c r="AT1517" s="29"/>
      <c r="AU1517" s="109"/>
      <c r="AV1517" s="109"/>
      <c r="AW1517" s="29"/>
      <c r="AX1517" s="109"/>
      <c r="AY1517" s="29"/>
      <c r="AZ1517" s="29"/>
      <c r="BA1517" s="29"/>
      <c r="BB1517" s="29"/>
    </row>
    <row r="1518" spans="3:54" customFormat="1">
      <c r="C1518" s="1"/>
      <c r="D1518" s="1"/>
      <c r="U1518" s="1"/>
      <c r="V1518" s="1"/>
      <c r="X1518" s="1"/>
      <c r="AM1518" s="29"/>
      <c r="AN1518" s="29"/>
      <c r="AO1518" s="29"/>
      <c r="AP1518" s="29"/>
      <c r="AQ1518" s="29"/>
      <c r="AR1518" s="29"/>
      <c r="AS1518" s="29"/>
      <c r="AT1518" s="29"/>
      <c r="AU1518" s="109"/>
      <c r="AV1518" s="109"/>
      <c r="AW1518" s="29"/>
      <c r="AX1518" s="109"/>
      <c r="AY1518" s="29"/>
      <c r="AZ1518" s="29"/>
      <c r="BA1518" s="29"/>
      <c r="BB1518" s="29"/>
    </row>
    <row r="1519" spans="3:54" customFormat="1">
      <c r="C1519" s="1"/>
      <c r="D1519" s="1"/>
      <c r="U1519" s="1"/>
      <c r="V1519" s="1"/>
      <c r="X1519" s="1"/>
      <c r="AM1519" s="29"/>
      <c r="AN1519" s="29"/>
      <c r="AO1519" s="29"/>
      <c r="AP1519" s="29"/>
      <c r="AQ1519" s="29"/>
      <c r="AR1519" s="29"/>
      <c r="AS1519" s="29"/>
      <c r="AT1519" s="29"/>
      <c r="AU1519" s="109"/>
      <c r="AV1519" s="109"/>
      <c r="AW1519" s="29"/>
      <c r="AX1519" s="109"/>
      <c r="AY1519" s="29"/>
      <c r="AZ1519" s="29"/>
      <c r="BA1519" s="29"/>
      <c r="BB1519" s="29"/>
    </row>
    <row r="1520" spans="3:54" customFormat="1">
      <c r="C1520" s="1"/>
      <c r="D1520" s="1"/>
      <c r="U1520" s="1"/>
      <c r="V1520" s="1"/>
      <c r="X1520" s="1"/>
      <c r="AM1520" s="29"/>
      <c r="AN1520" s="29"/>
      <c r="AO1520" s="29"/>
      <c r="AP1520" s="29"/>
      <c r="AQ1520" s="29"/>
      <c r="AR1520" s="29"/>
      <c r="AS1520" s="29"/>
      <c r="AT1520" s="29"/>
      <c r="AU1520" s="109"/>
      <c r="AV1520" s="109"/>
      <c r="AW1520" s="29"/>
      <c r="AX1520" s="109"/>
      <c r="AY1520" s="29"/>
      <c r="AZ1520" s="29"/>
      <c r="BA1520" s="29"/>
      <c r="BB1520" s="29"/>
    </row>
    <row r="1521" spans="3:54" customFormat="1">
      <c r="C1521" s="1"/>
      <c r="D1521" s="1"/>
      <c r="U1521" s="1"/>
      <c r="V1521" s="1"/>
      <c r="X1521" s="1"/>
      <c r="AM1521" s="29"/>
      <c r="AN1521" s="29"/>
      <c r="AO1521" s="29"/>
      <c r="AP1521" s="29"/>
      <c r="AQ1521" s="29"/>
      <c r="AR1521" s="29"/>
      <c r="AS1521" s="29"/>
      <c r="AT1521" s="29"/>
      <c r="AU1521" s="109"/>
      <c r="AV1521" s="109"/>
      <c r="AW1521" s="29"/>
      <c r="AX1521" s="109"/>
      <c r="AY1521" s="29"/>
      <c r="AZ1521" s="29"/>
      <c r="BA1521" s="29"/>
      <c r="BB1521" s="29"/>
    </row>
    <row r="1522" spans="3:54" customFormat="1">
      <c r="C1522" s="1"/>
      <c r="D1522" s="1"/>
      <c r="U1522" s="1"/>
      <c r="V1522" s="1"/>
      <c r="X1522" s="1"/>
      <c r="AM1522" s="29"/>
      <c r="AN1522" s="29"/>
      <c r="AO1522" s="29"/>
      <c r="AP1522" s="29"/>
      <c r="AQ1522" s="29"/>
      <c r="AR1522" s="29"/>
      <c r="AS1522" s="29"/>
      <c r="AT1522" s="29"/>
      <c r="AU1522" s="109"/>
      <c r="AV1522" s="109"/>
      <c r="AW1522" s="29"/>
      <c r="AX1522" s="109"/>
      <c r="AY1522" s="29"/>
      <c r="AZ1522" s="29"/>
      <c r="BA1522" s="29"/>
      <c r="BB1522" s="29"/>
    </row>
    <row r="1523" spans="3:54" customFormat="1">
      <c r="C1523" s="1"/>
      <c r="D1523" s="1"/>
      <c r="U1523" s="1"/>
      <c r="V1523" s="1"/>
      <c r="X1523" s="1"/>
      <c r="AM1523" s="29"/>
      <c r="AN1523" s="29"/>
      <c r="AO1523" s="29"/>
      <c r="AP1523" s="29"/>
      <c r="AQ1523" s="29"/>
      <c r="AR1523" s="29"/>
      <c r="AS1523" s="29"/>
      <c r="AT1523" s="29"/>
      <c r="AU1523" s="109"/>
      <c r="AV1523" s="109"/>
      <c r="AW1523" s="29"/>
      <c r="AX1523" s="109"/>
      <c r="AY1523" s="29"/>
      <c r="AZ1523" s="29"/>
      <c r="BA1523" s="29"/>
      <c r="BB1523" s="29"/>
    </row>
    <row r="1524" spans="3:54" customFormat="1">
      <c r="C1524" s="1"/>
      <c r="D1524" s="1"/>
      <c r="U1524" s="1"/>
      <c r="V1524" s="1"/>
      <c r="X1524" s="1"/>
      <c r="AM1524" s="29"/>
      <c r="AN1524" s="29"/>
      <c r="AO1524" s="29"/>
      <c r="AP1524" s="29"/>
      <c r="AQ1524" s="29"/>
      <c r="AR1524" s="29"/>
      <c r="AS1524" s="29"/>
      <c r="AT1524" s="29"/>
      <c r="AU1524" s="109"/>
      <c r="AV1524" s="109"/>
      <c r="AW1524" s="29"/>
      <c r="AX1524" s="109"/>
      <c r="AY1524" s="29"/>
      <c r="AZ1524" s="29"/>
      <c r="BA1524" s="29"/>
      <c r="BB1524" s="29"/>
    </row>
    <row r="1525" spans="3:54" customFormat="1">
      <c r="C1525" s="1"/>
      <c r="D1525" s="1"/>
      <c r="U1525" s="1"/>
      <c r="V1525" s="1"/>
      <c r="X1525" s="1"/>
      <c r="AM1525" s="29"/>
      <c r="AN1525" s="29"/>
      <c r="AO1525" s="29"/>
      <c r="AP1525" s="29"/>
      <c r="AQ1525" s="29"/>
      <c r="AR1525" s="29"/>
      <c r="AS1525" s="29"/>
      <c r="AT1525" s="29"/>
      <c r="AU1525" s="109"/>
      <c r="AV1525" s="109"/>
      <c r="AW1525" s="29"/>
      <c r="AX1525" s="109"/>
      <c r="AY1525" s="29"/>
      <c r="AZ1525" s="29"/>
      <c r="BA1525" s="29"/>
      <c r="BB1525" s="29"/>
    </row>
    <row r="1526" spans="3:54" customFormat="1">
      <c r="C1526" s="1"/>
      <c r="D1526" s="1"/>
      <c r="U1526" s="1"/>
      <c r="V1526" s="1"/>
      <c r="X1526" s="1"/>
      <c r="AM1526" s="29"/>
      <c r="AN1526" s="29"/>
      <c r="AO1526" s="29"/>
      <c r="AP1526" s="29"/>
      <c r="AQ1526" s="29"/>
      <c r="AR1526" s="29"/>
      <c r="AS1526" s="29"/>
      <c r="AT1526" s="29"/>
      <c r="AU1526" s="109"/>
      <c r="AV1526" s="109"/>
      <c r="AW1526" s="29"/>
      <c r="AX1526" s="109"/>
      <c r="AY1526" s="29"/>
      <c r="AZ1526" s="29"/>
      <c r="BA1526" s="29"/>
      <c r="BB1526" s="29"/>
    </row>
    <row r="1527" spans="3:54" customFormat="1">
      <c r="C1527" s="1"/>
      <c r="D1527" s="1"/>
      <c r="U1527" s="1"/>
      <c r="V1527" s="1"/>
      <c r="X1527" s="1"/>
      <c r="AM1527" s="29"/>
      <c r="AN1527" s="29"/>
      <c r="AO1527" s="29"/>
      <c r="AP1527" s="29"/>
      <c r="AQ1527" s="29"/>
      <c r="AR1527" s="29"/>
      <c r="AS1527" s="29"/>
      <c r="AT1527" s="29"/>
      <c r="AU1527" s="109"/>
      <c r="AV1527" s="109"/>
      <c r="AW1527" s="29"/>
      <c r="AX1527" s="109"/>
      <c r="AY1527" s="29"/>
      <c r="AZ1527" s="29"/>
      <c r="BA1527" s="29"/>
      <c r="BB1527" s="29"/>
    </row>
    <row r="1528" spans="3:54" customFormat="1">
      <c r="C1528" s="1"/>
      <c r="D1528" s="1"/>
      <c r="U1528" s="1"/>
      <c r="V1528" s="1"/>
      <c r="X1528" s="1"/>
      <c r="AM1528" s="29"/>
      <c r="AN1528" s="29"/>
      <c r="AO1528" s="29"/>
      <c r="AP1528" s="29"/>
      <c r="AQ1528" s="29"/>
      <c r="AR1528" s="29"/>
      <c r="AS1528" s="29"/>
      <c r="AT1528" s="29"/>
      <c r="AU1528" s="109"/>
      <c r="AV1528" s="109"/>
      <c r="AW1528" s="29"/>
      <c r="AX1528" s="109"/>
      <c r="AY1528" s="29"/>
      <c r="AZ1528" s="29"/>
      <c r="BA1528" s="29"/>
      <c r="BB1528" s="29"/>
    </row>
    <row r="1529" spans="3:54" customFormat="1">
      <c r="C1529" s="1"/>
      <c r="D1529" s="1"/>
      <c r="U1529" s="1"/>
      <c r="V1529" s="1"/>
      <c r="X1529" s="1"/>
      <c r="AM1529" s="29"/>
      <c r="AN1529" s="29"/>
      <c r="AO1529" s="29"/>
      <c r="AP1529" s="29"/>
      <c r="AQ1529" s="29"/>
      <c r="AR1529" s="29"/>
      <c r="AS1529" s="29"/>
      <c r="AT1529" s="29"/>
      <c r="AU1529" s="109"/>
      <c r="AV1529" s="109"/>
      <c r="AW1529" s="29"/>
      <c r="AX1529" s="109"/>
      <c r="AY1529" s="29"/>
      <c r="AZ1529" s="29"/>
      <c r="BA1529" s="29"/>
      <c r="BB1529" s="29"/>
    </row>
    <row r="1530" spans="3:54" customFormat="1">
      <c r="C1530" s="1"/>
      <c r="D1530" s="1"/>
      <c r="U1530" s="1"/>
      <c r="V1530" s="1"/>
      <c r="X1530" s="1"/>
      <c r="AM1530" s="29"/>
      <c r="AN1530" s="29"/>
      <c r="AO1530" s="29"/>
      <c r="AP1530" s="29"/>
      <c r="AQ1530" s="29"/>
      <c r="AR1530" s="29"/>
      <c r="AS1530" s="29"/>
      <c r="AT1530" s="29"/>
      <c r="AU1530" s="109"/>
      <c r="AV1530" s="109"/>
      <c r="AW1530" s="29"/>
      <c r="AX1530" s="109"/>
      <c r="AY1530" s="29"/>
      <c r="AZ1530" s="29"/>
      <c r="BA1530" s="29"/>
      <c r="BB1530" s="29"/>
    </row>
    <row r="1531" spans="3:54" customFormat="1">
      <c r="C1531" s="1"/>
      <c r="D1531" s="1"/>
      <c r="U1531" s="1"/>
      <c r="V1531" s="1"/>
      <c r="X1531" s="1"/>
      <c r="AM1531" s="29"/>
      <c r="AN1531" s="29"/>
      <c r="AO1531" s="29"/>
      <c r="AP1531" s="29"/>
      <c r="AQ1531" s="29"/>
      <c r="AR1531" s="29"/>
      <c r="AS1531" s="29"/>
      <c r="AT1531" s="29"/>
      <c r="AU1531" s="109"/>
      <c r="AV1531" s="109"/>
      <c r="AW1531" s="29"/>
      <c r="AX1531" s="109"/>
      <c r="AY1531" s="29"/>
      <c r="AZ1531" s="29"/>
      <c r="BA1531" s="29"/>
      <c r="BB1531" s="29"/>
    </row>
    <row r="1532" spans="3:54" customFormat="1">
      <c r="C1532" s="1"/>
      <c r="D1532" s="1"/>
      <c r="U1532" s="1"/>
      <c r="V1532" s="1"/>
      <c r="X1532" s="1"/>
      <c r="AM1532" s="29"/>
      <c r="AN1532" s="29"/>
      <c r="AO1532" s="29"/>
      <c r="AP1532" s="29"/>
      <c r="AQ1532" s="29"/>
      <c r="AR1532" s="29"/>
      <c r="AS1532" s="29"/>
      <c r="AT1532" s="29"/>
      <c r="AU1532" s="109"/>
      <c r="AV1532" s="109"/>
      <c r="AW1532" s="29"/>
      <c r="AX1532" s="109"/>
      <c r="AY1532" s="29"/>
      <c r="AZ1532" s="29"/>
      <c r="BA1532" s="29"/>
      <c r="BB1532" s="29"/>
    </row>
    <row r="1533" spans="3:54" customFormat="1">
      <c r="C1533" s="1"/>
      <c r="D1533" s="1"/>
      <c r="U1533" s="1"/>
      <c r="V1533" s="1"/>
      <c r="X1533" s="1"/>
      <c r="AM1533" s="29"/>
      <c r="AN1533" s="29"/>
      <c r="AO1533" s="29"/>
      <c r="AP1533" s="29"/>
      <c r="AQ1533" s="29"/>
      <c r="AR1533" s="29"/>
      <c r="AS1533" s="29"/>
      <c r="AT1533" s="29"/>
      <c r="AU1533" s="109"/>
      <c r="AV1533" s="109"/>
      <c r="AW1533" s="29"/>
      <c r="AX1533" s="109"/>
      <c r="AY1533" s="29"/>
      <c r="AZ1533" s="29"/>
      <c r="BA1533" s="29"/>
      <c r="BB1533" s="29"/>
    </row>
    <row r="1534" spans="3:54" customFormat="1">
      <c r="C1534" s="1"/>
      <c r="D1534" s="1"/>
      <c r="U1534" s="1"/>
      <c r="V1534" s="1"/>
      <c r="X1534" s="1"/>
      <c r="AM1534" s="29"/>
      <c r="AN1534" s="29"/>
      <c r="AO1534" s="29"/>
      <c r="AP1534" s="29"/>
      <c r="AQ1534" s="29"/>
      <c r="AR1534" s="29"/>
      <c r="AS1534" s="29"/>
      <c r="AT1534" s="29"/>
      <c r="AU1534" s="109"/>
      <c r="AV1534" s="109"/>
      <c r="AW1534" s="29"/>
      <c r="AX1534" s="109"/>
      <c r="AY1534" s="29"/>
      <c r="AZ1534" s="29"/>
      <c r="BA1534" s="29"/>
      <c r="BB1534" s="29"/>
    </row>
    <row r="1535" spans="3:54" customFormat="1">
      <c r="C1535" s="1"/>
      <c r="D1535" s="1"/>
      <c r="U1535" s="1"/>
      <c r="V1535" s="1"/>
      <c r="X1535" s="1"/>
      <c r="AM1535" s="29"/>
      <c r="AN1535" s="29"/>
      <c r="AO1535" s="29"/>
      <c r="AP1535" s="29"/>
      <c r="AQ1535" s="29"/>
      <c r="AR1535" s="29"/>
      <c r="AS1535" s="29"/>
      <c r="AT1535" s="29"/>
      <c r="AU1535" s="109"/>
      <c r="AV1535" s="109"/>
      <c r="AW1535" s="29"/>
      <c r="AX1535" s="109"/>
      <c r="AY1535" s="29"/>
      <c r="AZ1535" s="29"/>
      <c r="BA1535" s="29"/>
      <c r="BB1535" s="29"/>
    </row>
    <row r="1536" spans="3:54" customFormat="1">
      <c r="C1536" s="1"/>
      <c r="D1536" s="1"/>
      <c r="U1536" s="1"/>
      <c r="V1536" s="1"/>
      <c r="X1536" s="1"/>
      <c r="AM1536" s="29"/>
      <c r="AN1536" s="29"/>
      <c r="AO1536" s="29"/>
      <c r="AP1536" s="29"/>
      <c r="AQ1536" s="29"/>
      <c r="AR1536" s="29"/>
      <c r="AS1536" s="29"/>
      <c r="AT1536" s="29"/>
      <c r="AU1536" s="109"/>
      <c r="AV1536" s="109"/>
      <c r="AW1536" s="29"/>
      <c r="AX1536" s="109"/>
      <c r="AY1536" s="29"/>
      <c r="AZ1536" s="29"/>
      <c r="BA1536" s="29"/>
      <c r="BB1536" s="29"/>
    </row>
    <row r="1537" spans="3:54" customFormat="1">
      <c r="C1537" s="1"/>
      <c r="D1537" s="1"/>
      <c r="U1537" s="1"/>
      <c r="V1537" s="1"/>
      <c r="X1537" s="1"/>
      <c r="AM1537" s="29"/>
      <c r="AN1537" s="29"/>
      <c r="AO1537" s="29"/>
      <c r="AP1537" s="29"/>
      <c r="AQ1537" s="29"/>
      <c r="AR1537" s="29"/>
      <c r="AS1537" s="29"/>
      <c r="AT1537" s="29"/>
      <c r="AU1537" s="109"/>
      <c r="AV1537" s="109"/>
      <c r="AW1537" s="29"/>
      <c r="AX1537" s="109"/>
      <c r="AY1537" s="29"/>
      <c r="AZ1537" s="29"/>
      <c r="BA1537" s="29"/>
      <c r="BB1537" s="29"/>
    </row>
    <row r="1538" spans="3:54" customFormat="1">
      <c r="C1538" s="1"/>
      <c r="D1538" s="1"/>
      <c r="U1538" s="1"/>
      <c r="V1538" s="1"/>
      <c r="X1538" s="1"/>
      <c r="AM1538" s="29"/>
      <c r="AN1538" s="29"/>
      <c r="AO1538" s="29"/>
      <c r="AP1538" s="29"/>
      <c r="AQ1538" s="29"/>
      <c r="AR1538" s="29"/>
      <c r="AS1538" s="29"/>
      <c r="AT1538" s="29"/>
      <c r="AU1538" s="109"/>
      <c r="AV1538" s="109"/>
      <c r="AW1538" s="29"/>
      <c r="AX1538" s="109"/>
      <c r="AY1538" s="29"/>
      <c r="AZ1538" s="29"/>
      <c r="BA1538" s="29"/>
      <c r="BB1538" s="29"/>
    </row>
    <row r="1539" spans="3:54" customFormat="1">
      <c r="C1539" s="1"/>
      <c r="D1539" s="1"/>
      <c r="U1539" s="1"/>
      <c r="V1539" s="1"/>
      <c r="X1539" s="1"/>
      <c r="AM1539" s="29"/>
      <c r="AN1539" s="29"/>
      <c r="AO1539" s="29"/>
      <c r="AP1539" s="29"/>
      <c r="AQ1539" s="29"/>
      <c r="AR1539" s="29"/>
      <c r="AS1539" s="29"/>
      <c r="AT1539" s="29"/>
      <c r="AU1539" s="109"/>
      <c r="AV1539" s="109"/>
      <c r="AW1539" s="29"/>
      <c r="AX1539" s="109"/>
      <c r="AY1539" s="29"/>
      <c r="AZ1539" s="29"/>
      <c r="BA1539" s="29"/>
      <c r="BB1539" s="29"/>
    </row>
    <row r="1540" spans="3:54" customFormat="1">
      <c r="C1540" s="1"/>
      <c r="D1540" s="1"/>
      <c r="U1540" s="1"/>
      <c r="V1540" s="1"/>
      <c r="X1540" s="1"/>
      <c r="AM1540" s="29"/>
      <c r="AN1540" s="29"/>
      <c r="AO1540" s="29"/>
      <c r="AP1540" s="29"/>
      <c r="AQ1540" s="29"/>
      <c r="AR1540" s="29"/>
      <c r="AS1540" s="29"/>
      <c r="AT1540" s="29"/>
      <c r="AU1540" s="109"/>
      <c r="AV1540" s="109"/>
      <c r="AW1540" s="29"/>
      <c r="AX1540" s="109"/>
      <c r="AY1540" s="29"/>
      <c r="AZ1540" s="29"/>
      <c r="BA1540" s="29"/>
      <c r="BB1540" s="29"/>
    </row>
    <row r="1541" spans="3:54" customFormat="1">
      <c r="C1541" s="1"/>
      <c r="D1541" s="1"/>
      <c r="U1541" s="1"/>
      <c r="V1541" s="1"/>
      <c r="X1541" s="1"/>
      <c r="AM1541" s="29"/>
      <c r="AN1541" s="29"/>
      <c r="AO1541" s="29"/>
      <c r="AP1541" s="29"/>
      <c r="AQ1541" s="29"/>
      <c r="AR1541" s="29"/>
      <c r="AS1541" s="29"/>
      <c r="AT1541" s="29"/>
      <c r="AU1541" s="109"/>
      <c r="AV1541" s="109"/>
      <c r="AW1541" s="29"/>
      <c r="AX1541" s="109"/>
      <c r="AY1541" s="29"/>
      <c r="AZ1541" s="29"/>
      <c r="BA1541" s="29"/>
      <c r="BB1541" s="29"/>
    </row>
    <row r="1542" spans="3:54" customFormat="1">
      <c r="C1542" s="1"/>
      <c r="D1542" s="1"/>
      <c r="U1542" s="1"/>
      <c r="V1542" s="1"/>
      <c r="X1542" s="1"/>
      <c r="AM1542" s="29"/>
      <c r="AN1542" s="29"/>
      <c r="AO1542" s="29"/>
      <c r="AP1542" s="29"/>
      <c r="AQ1542" s="29"/>
      <c r="AR1542" s="29"/>
      <c r="AS1542" s="29"/>
      <c r="AT1542" s="29"/>
      <c r="AU1542" s="109"/>
      <c r="AV1542" s="109"/>
      <c r="AW1542" s="29"/>
      <c r="AX1542" s="109"/>
      <c r="AY1542" s="29"/>
      <c r="AZ1542" s="29"/>
      <c r="BA1542" s="29"/>
      <c r="BB1542" s="29"/>
    </row>
    <row r="1543" spans="3:54" customFormat="1">
      <c r="C1543" s="1"/>
      <c r="D1543" s="1"/>
      <c r="U1543" s="1"/>
      <c r="V1543" s="1"/>
      <c r="X1543" s="1"/>
      <c r="AM1543" s="29"/>
      <c r="AN1543" s="29"/>
      <c r="AO1543" s="29"/>
      <c r="AP1543" s="29"/>
      <c r="AQ1543" s="29"/>
      <c r="AR1543" s="29"/>
      <c r="AS1543" s="29"/>
      <c r="AT1543" s="29"/>
      <c r="AU1543" s="109"/>
      <c r="AV1543" s="109"/>
      <c r="AW1543" s="29"/>
      <c r="AX1543" s="109"/>
      <c r="AY1543" s="29"/>
      <c r="AZ1543" s="29"/>
      <c r="BA1543" s="29"/>
      <c r="BB1543" s="29"/>
    </row>
    <row r="1544" spans="3:54" customFormat="1">
      <c r="C1544" s="1"/>
      <c r="D1544" s="1"/>
      <c r="U1544" s="1"/>
      <c r="V1544" s="1"/>
      <c r="X1544" s="1"/>
      <c r="AM1544" s="29"/>
      <c r="AN1544" s="29"/>
      <c r="AO1544" s="29"/>
      <c r="AP1544" s="29"/>
      <c r="AQ1544" s="29"/>
      <c r="AR1544" s="29"/>
      <c r="AS1544" s="29"/>
      <c r="AT1544" s="29"/>
      <c r="AU1544" s="109"/>
      <c r="AV1544" s="109"/>
      <c r="AW1544" s="29"/>
      <c r="AX1544" s="109"/>
      <c r="AY1544" s="29"/>
      <c r="AZ1544" s="29"/>
      <c r="BA1544" s="29"/>
      <c r="BB1544" s="29"/>
    </row>
    <row r="1545" spans="3:54" customFormat="1">
      <c r="C1545" s="1"/>
      <c r="D1545" s="1"/>
      <c r="U1545" s="1"/>
      <c r="V1545" s="1"/>
      <c r="X1545" s="1"/>
      <c r="AM1545" s="29"/>
      <c r="AN1545" s="29"/>
      <c r="AO1545" s="29"/>
      <c r="AP1545" s="29"/>
      <c r="AQ1545" s="29"/>
      <c r="AR1545" s="29"/>
      <c r="AS1545" s="29"/>
      <c r="AT1545" s="29"/>
      <c r="AU1545" s="109"/>
      <c r="AV1545" s="109"/>
      <c r="AW1545" s="29"/>
      <c r="AX1545" s="109"/>
      <c r="AY1545" s="29"/>
      <c r="AZ1545" s="29"/>
      <c r="BA1545" s="29"/>
      <c r="BB1545" s="29"/>
    </row>
    <row r="1546" spans="3:54" customFormat="1">
      <c r="C1546" s="1"/>
      <c r="D1546" s="1"/>
      <c r="U1546" s="1"/>
      <c r="V1546" s="1"/>
      <c r="X1546" s="1"/>
      <c r="AM1546" s="29"/>
      <c r="AN1546" s="29"/>
      <c r="AO1546" s="29"/>
      <c r="AP1546" s="29"/>
      <c r="AQ1546" s="29"/>
      <c r="AR1546" s="29"/>
      <c r="AS1546" s="29"/>
      <c r="AT1546" s="29"/>
      <c r="AU1546" s="109"/>
      <c r="AV1546" s="109"/>
      <c r="AW1546" s="29"/>
      <c r="AX1546" s="109"/>
      <c r="AY1546" s="29"/>
      <c r="AZ1546" s="29"/>
      <c r="BA1546" s="29"/>
      <c r="BB1546" s="29"/>
    </row>
    <row r="1547" spans="3:54" customFormat="1">
      <c r="C1547" s="1"/>
      <c r="D1547" s="1"/>
      <c r="U1547" s="1"/>
      <c r="V1547" s="1"/>
      <c r="X1547" s="1"/>
      <c r="AM1547" s="29"/>
      <c r="AN1547" s="29"/>
      <c r="AO1547" s="29"/>
      <c r="AP1547" s="29"/>
      <c r="AQ1547" s="29"/>
      <c r="AR1547" s="29"/>
      <c r="AS1547" s="29"/>
      <c r="AT1547" s="29"/>
      <c r="AU1547" s="109"/>
      <c r="AV1547" s="109"/>
      <c r="AW1547" s="29"/>
      <c r="AX1547" s="109"/>
      <c r="AY1547" s="29"/>
      <c r="AZ1547" s="29"/>
      <c r="BA1547" s="29"/>
      <c r="BB1547" s="29"/>
    </row>
    <row r="1548" spans="3:54" customFormat="1">
      <c r="C1548" s="1"/>
      <c r="D1548" s="1"/>
      <c r="U1548" s="1"/>
      <c r="V1548" s="1"/>
      <c r="X1548" s="1"/>
      <c r="AM1548" s="29"/>
      <c r="AN1548" s="29"/>
      <c r="AO1548" s="29"/>
      <c r="AP1548" s="29"/>
      <c r="AQ1548" s="29"/>
      <c r="AR1548" s="29"/>
      <c r="AS1548" s="29"/>
      <c r="AT1548" s="29"/>
      <c r="AU1548" s="109"/>
      <c r="AV1548" s="109"/>
      <c r="AW1548" s="29"/>
      <c r="AX1548" s="109"/>
      <c r="AY1548" s="29"/>
      <c r="AZ1548" s="29"/>
      <c r="BA1548" s="29"/>
      <c r="BB1548" s="29"/>
    </row>
    <row r="1549" spans="3:54" customFormat="1">
      <c r="C1549" s="1"/>
      <c r="D1549" s="1"/>
      <c r="U1549" s="1"/>
      <c r="V1549" s="1"/>
      <c r="X1549" s="1"/>
      <c r="AM1549" s="29"/>
      <c r="AN1549" s="29"/>
      <c r="AO1549" s="29"/>
      <c r="AP1549" s="29"/>
      <c r="AQ1549" s="29"/>
      <c r="AR1549" s="29"/>
      <c r="AS1549" s="29"/>
      <c r="AT1549" s="29"/>
      <c r="AU1549" s="109"/>
      <c r="AV1549" s="109"/>
      <c r="AW1549" s="29"/>
      <c r="AX1549" s="109"/>
      <c r="AY1549" s="29"/>
      <c r="AZ1549" s="29"/>
      <c r="BA1549" s="29"/>
      <c r="BB1549" s="29"/>
    </row>
    <row r="1550" spans="3:54" customFormat="1">
      <c r="C1550" s="1"/>
      <c r="D1550" s="1"/>
      <c r="U1550" s="1"/>
      <c r="V1550" s="1"/>
      <c r="X1550" s="1"/>
      <c r="AM1550" s="29"/>
      <c r="AN1550" s="29"/>
      <c r="AO1550" s="29"/>
      <c r="AP1550" s="29"/>
      <c r="AQ1550" s="29"/>
      <c r="AR1550" s="29"/>
      <c r="AS1550" s="29"/>
      <c r="AT1550" s="29"/>
      <c r="AU1550" s="109"/>
      <c r="AV1550" s="109"/>
      <c r="AW1550" s="29"/>
      <c r="AX1550" s="109"/>
      <c r="AY1550" s="29"/>
      <c r="AZ1550" s="29"/>
      <c r="BA1550" s="29"/>
      <c r="BB1550" s="29"/>
    </row>
    <row r="1551" spans="3:54" customFormat="1">
      <c r="C1551" s="1"/>
      <c r="D1551" s="1"/>
      <c r="U1551" s="1"/>
      <c r="V1551" s="1"/>
      <c r="X1551" s="1"/>
      <c r="AM1551" s="29"/>
      <c r="AN1551" s="29"/>
      <c r="AO1551" s="29"/>
      <c r="AP1551" s="29"/>
      <c r="AQ1551" s="29"/>
      <c r="AR1551" s="29"/>
      <c r="AS1551" s="29"/>
      <c r="AT1551" s="29"/>
      <c r="AU1551" s="109"/>
      <c r="AV1551" s="109"/>
      <c r="AW1551" s="29"/>
      <c r="AX1551" s="109"/>
      <c r="AY1551" s="29"/>
      <c r="AZ1551" s="29"/>
      <c r="BA1551" s="29"/>
      <c r="BB1551" s="29"/>
    </row>
    <row r="1552" spans="3:54" customFormat="1">
      <c r="C1552" s="1"/>
      <c r="D1552" s="1"/>
      <c r="U1552" s="1"/>
      <c r="V1552" s="1"/>
      <c r="X1552" s="1"/>
      <c r="AM1552" s="29"/>
      <c r="AN1552" s="29"/>
      <c r="AO1552" s="29"/>
      <c r="AP1552" s="29"/>
      <c r="AQ1552" s="29"/>
      <c r="AR1552" s="29"/>
      <c r="AS1552" s="29"/>
      <c r="AT1552" s="29"/>
      <c r="AU1552" s="109"/>
      <c r="AV1552" s="109"/>
      <c r="AW1552" s="29"/>
      <c r="AX1552" s="109"/>
      <c r="AY1552" s="29"/>
      <c r="AZ1552" s="29"/>
      <c r="BA1552" s="29"/>
      <c r="BB1552" s="29"/>
    </row>
    <row r="1553" spans="3:54" customFormat="1">
      <c r="C1553" s="1"/>
      <c r="D1553" s="1"/>
      <c r="U1553" s="1"/>
      <c r="V1553" s="1"/>
      <c r="X1553" s="1"/>
      <c r="AM1553" s="29"/>
      <c r="AN1553" s="29"/>
      <c r="AO1553" s="29"/>
      <c r="AP1553" s="29"/>
      <c r="AQ1553" s="29"/>
      <c r="AR1553" s="29"/>
      <c r="AS1553" s="29"/>
      <c r="AT1553" s="29"/>
      <c r="AU1553" s="109"/>
      <c r="AV1553" s="109"/>
      <c r="AW1553" s="29"/>
      <c r="AX1553" s="109"/>
      <c r="AY1553" s="29"/>
      <c r="AZ1553" s="29"/>
      <c r="BA1553" s="29"/>
      <c r="BB1553" s="29"/>
    </row>
    <row r="1554" spans="3:54" customFormat="1">
      <c r="C1554" s="1"/>
      <c r="D1554" s="1"/>
      <c r="U1554" s="1"/>
      <c r="V1554" s="1"/>
      <c r="X1554" s="1"/>
      <c r="AM1554" s="29"/>
      <c r="AN1554" s="29"/>
      <c r="AO1554" s="29"/>
      <c r="AP1554" s="29"/>
      <c r="AQ1554" s="29"/>
      <c r="AR1554" s="29"/>
      <c r="AS1554" s="29"/>
      <c r="AT1554" s="29"/>
      <c r="AU1554" s="109"/>
      <c r="AV1554" s="109"/>
      <c r="AW1554" s="29"/>
      <c r="AX1554" s="109"/>
      <c r="AY1554" s="29"/>
      <c r="AZ1554" s="29"/>
      <c r="BA1554" s="29"/>
      <c r="BB1554" s="29"/>
    </row>
    <row r="1555" spans="3:54" customFormat="1">
      <c r="C1555" s="1"/>
      <c r="D1555" s="1"/>
      <c r="U1555" s="1"/>
      <c r="V1555" s="1"/>
      <c r="X1555" s="1"/>
      <c r="AM1555" s="29"/>
      <c r="AN1555" s="29"/>
      <c r="AO1555" s="29"/>
      <c r="AP1555" s="29"/>
      <c r="AQ1555" s="29"/>
      <c r="AR1555" s="29"/>
      <c r="AS1555" s="29"/>
      <c r="AT1555" s="29"/>
      <c r="AU1555" s="109"/>
      <c r="AV1555" s="109"/>
      <c r="AW1555" s="29"/>
      <c r="AX1555" s="109"/>
      <c r="AY1555" s="29"/>
      <c r="AZ1555" s="29"/>
      <c r="BA1555" s="29"/>
      <c r="BB1555" s="29"/>
    </row>
    <row r="1556" spans="3:54" customFormat="1">
      <c r="C1556" s="1"/>
      <c r="D1556" s="1"/>
      <c r="U1556" s="1"/>
      <c r="V1556" s="1"/>
      <c r="X1556" s="1"/>
      <c r="AM1556" s="29"/>
      <c r="AN1556" s="29"/>
      <c r="AO1556" s="29"/>
      <c r="AP1556" s="29"/>
      <c r="AQ1556" s="29"/>
      <c r="AR1556" s="29"/>
      <c r="AS1556" s="29"/>
      <c r="AT1556" s="29"/>
      <c r="AU1556" s="109"/>
      <c r="AV1556" s="109"/>
      <c r="AW1556" s="29"/>
      <c r="AX1556" s="109"/>
      <c r="AY1556" s="29"/>
      <c r="AZ1556" s="29"/>
      <c r="BA1556" s="29"/>
      <c r="BB1556" s="29"/>
    </row>
    <row r="1557" spans="3:54" customFormat="1">
      <c r="C1557" s="1"/>
      <c r="D1557" s="1"/>
      <c r="U1557" s="1"/>
      <c r="V1557" s="1"/>
      <c r="X1557" s="1"/>
      <c r="AM1557" s="29"/>
      <c r="AN1557" s="29"/>
      <c r="AO1557" s="29"/>
      <c r="AP1557" s="29"/>
      <c r="AQ1557" s="29"/>
      <c r="AR1557" s="29"/>
      <c r="AS1557" s="29"/>
      <c r="AT1557" s="29"/>
      <c r="AU1557" s="109"/>
      <c r="AV1557" s="109"/>
      <c r="AW1557" s="29"/>
      <c r="AX1557" s="109"/>
      <c r="AY1557" s="29"/>
      <c r="AZ1557" s="29"/>
      <c r="BA1557" s="29"/>
      <c r="BB1557" s="29"/>
    </row>
    <row r="1558" spans="3:54" customFormat="1">
      <c r="C1558" s="1"/>
      <c r="D1558" s="1"/>
      <c r="U1558" s="1"/>
      <c r="V1558" s="1"/>
      <c r="X1558" s="1"/>
      <c r="AM1558" s="29"/>
      <c r="AN1558" s="29"/>
      <c r="AO1558" s="29"/>
      <c r="AP1558" s="29"/>
      <c r="AQ1558" s="29"/>
      <c r="AR1558" s="29"/>
      <c r="AS1558" s="29"/>
      <c r="AT1558" s="29"/>
      <c r="AU1558" s="109"/>
      <c r="AV1558" s="109"/>
      <c r="AW1558" s="29"/>
      <c r="AX1558" s="109"/>
      <c r="AY1558" s="29"/>
      <c r="AZ1558" s="29"/>
      <c r="BA1558" s="29"/>
      <c r="BB1558" s="29"/>
    </row>
    <row r="1559" spans="3:54" customFormat="1">
      <c r="C1559" s="1"/>
      <c r="D1559" s="1"/>
      <c r="U1559" s="1"/>
      <c r="V1559" s="1"/>
      <c r="X1559" s="1"/>
      <c r="AM1559" s="29"/>
      <c r="AN1559" s="29"/>
      <c r="AO1559" s="29"/>
      <c r="AP1559" s="29"/>
      <c r="AQ1559" s="29"/>
      <c r="AR1559" s="29"/>
      <c r="AS1559" s="29"/>
      <c r="AT1559" s="29"/>
      <c r="AU1559" s="109"/>
      <c r="AV1559" s="109"/>
      <c r="AW1559" s="29"/>
      <c r="AX1559" s="109"/>
      <c r="AY1559" s="29"/>
      <c r="AZ1559" s="29"/>
      <c r="BA1559" s="29"/>
      <c r="BB1559" s="29"/>
    </row>
    <row r="1560" spans="3:54" customFormat="1">
      <c r="C1560" s="1"/>
      <c r="D1560" s="1"/>
      <c r="U1560" s="1"/>
      <c r="V1560" s="1"/>
      <c r="X1560" s="1"/>
      <c r="AM1560" s="29"/>
      <c r="AN1560" s="29"/>
      <c r="AO1560" s="29"/>
      <c r="AP1560" s="29"/>
      <c r="AQ1560" s="29"/>
      <c r="AR1560" s="29"/>
      <c r="AS1560" s="29"/>
      <c r="AT1560" s="29"/>
      <c r="AU1560" s="109"/>
      <c r="AV1560" s="109"/>
      <c r="AW1560" s="29"/>
      <c r="AX1560" s="109"/>
      <c r="AY1560" s="29"/>
      <c r="AZ1560" s="29"/>
      <c r="BA1560" s="29"/>
      <c r="BB1560" s="29"/>
    </row>
    <row r="1561" spans="3:54" customFormat="1">
      <c r="C1561" s="1"/>
      <c r="D1561" s="1"/>
      <c r="U1561" s="1"/>
      <c r="V1561" s="1"/>
      <c r="X1561" s="1"/>
      <c r="AM1561" s="29"/>
      <c r="AN1561" s="29"/>
      <c r="AO1561" s="29"/>
      <c r="AP1561" s="29"/>
      <c r="AQ1561" s="29"/>
      <c r="AR1561" s="29"/>
      <c r="AS1561" s="29"/>
      <c r="AT1561" s="29"/>
      <c r="AU1561" s="109"/>
      <c r="AV1561" s="109"/>
      <c r="AW1561" s="29"/>
      <c r="AX1561" s="109"/>
      <c r="AY1561" s="29"/>
      <c r="AZ1561" s="29"/>
      <c r="BA1561" s="29"/>
      <c r="BB1561" s="29"/>
    </row>
    <row r="1562" spans="3:54" customFormat="1">
      <c r="C1562" s="1"/>
      <c r="D1562" s="1"/>
      <c r="U1562" s="1"/>
      <c r="V1562" s="1"/>
      <c r="X1562" s="1"/>
      <c r="AM1562" s="29"/>
      <c r="AN1562" s="29"/>
      <c r="AO1562" s="29"/>
      <c r="AP1562" s="29"/>
      <c r="AQ1562" s="29"/>
      <c r="AR1562" s="29"/>
      <c r="AS1562" s="29"/>
      <c r="AT1562" s="29"/>
      <c r="AU1562" s="109"/>
      <c r="AV1562" s="109"/>
      <c r="AW1562" s="29"/>
      <c r="AX1562" s="109"/>
      <c r="AY1562" s="29"/>
      <c r="AZ1562" s="29"/>
      <c r="BA1562" s="29"/>
      <c r="BB1562" s="29"/>
    </row>
    <row r="1563" spans="3:54" customFormat="1">
      <c r="C1563" s="1"/>
      <c r="D1563" s="1"/>
      <c r="U1563" s="1"/>
      <c r="V1563" s="1"/>
      <c r="X1563" s="1"/>
      <c r="AM1563" s="29"/>
      <c r="AN1563" s="29"/>
      <c r="AO1563" s="29"/>
      <c r="AP1563" s="29"/>
      <c r="AQ1563" s="29"/>
      <c r="AR1563" s="29"/>
      <c r="AS1563" s="29"/>
      <c r="AT1563" s="29"/>
      <c r="AU1563" s="109"/>
      <c r="AV1563" s="109"/>
      <c r="AW1563" s="29"/>
      <c r="AX1563" s="109"/>
      <c r="AY1563" s="29"/>
      <c r="AZ1563" s="29"/>
      <c r="BA1563" s="29"/>
      <c r="BB1563" s="29"/>
    </row>
    <row r="1564" spans="3:54" customFormat="1">
      <c r="C1564" s="1"/>
      <c r="D1564" s="1"/>
      <c r="U1564" s="1"/>
      <c r="V1564" s="1"/>
      <c r="X1564" s="1"/>
      <c r="AM1564" s="29"/>
      <c r="AN1564" s="29"/>
      <c r="AO1564" s="29"/>
      <c r="AP1564" s="29"/>
      <c r="AQ1564" s="29"/>
      <c r="AR1564" s="29"/>
      <c r="AS1564" s="29"/>
      <c r="AT1564" s="29"/>
      <c r="AU1564" s="109"/>
      <c r="AV1564" s="109"/>
      <c r="AW1564" s="29"/>
      <c r="AX1564" s="109"/>
      <c r="AY1564" s="29"/>
      <c r="AZ1564" s="29"/>
      <c r="BA1564" s="29"/>
      <c r="BB1564" s="29"/>
    </row>
    <row r="1565" spans="3:54" customFormat="1">
      <c r="C1565" s="1"/>
      <c r="D1565" s="1"/>
      <c r="U1565" s="1"/>
      <c r="V1565" s="1"/>
      <c r="X1565" s="1"/>
      <c r="AM1565" s="29"/>
      <c r="AN1565" s="29"/>
      <c r="AO1565" s="29"/>
      <c r="AP1565" s="29"/>
      <c r="AQ1565" s="29"/>
      <c r="AR1565" s="29"/>
      <c r="AS1565" s="29"/>
      <c r="AT1565" s="29"/>
      <c r="AU1565" s="109"/>
      <c r="AV1565" s="109"/>
      <c r="AW1565" s="29"/>
      <c r="AX1565" s="109"/>
      <c r="AY1565" s="29"/>
      <c r="AZ1565" s="29"/>
      <c r="BA1565" s="29"/>
      <c r="BB1565" s="29"/>
    </row>
    <row r="1566" spans="3:54" customFormat="1">
      <c r="C1566" s="1"/>
      <c r="D1566" s="1"/>
      <c r="U1566" s="1"/>
      <c r="V1566" s="1"/>
      <c r="X1566" s="1"/>
      <c r="AM1566" s="29"/>
      <c r="AN1566" s="29"/>
      <c r="AO1566" s="29"/>
      <c r="AP1566" s="29"/>
      <c r="AQ1566" s="29"/>
      <c r="AR1566" s="29"/>
      <c r="AS1566" s="29"/>
      <c r="AT1566" s="29"/>
      <c r="AU1566" s="109"/>
      <c r="AV1566" s="109"/>
      <c r="AW1566" s="29"/>
      <c r="AX1566" s="109"/>
      <c r="AY1566" s="29"/>
      <c r="AZ1566" s="29"/>
      <c r="BA1566" s="29"/>
      <c r="BB1566" s="29"/>
    </row>
    <row r="1567" spans="3:54" customFormat="1">
      <c r="C1567" s="1"/>
      <c r="D1567" s="1"/>
      <c r="U1567" s="1"/>
      <c r="V1567" s="1"/>
      <c r="X1567" s="1"/>
      <c r="AM1567" s="29"/>
      <c r="AN1567" s="29"/>
      <c r="AO1567" s="29"/>
      <c r="AP1567" s="29"/>
      <c r="AQ1567" s="29"/>
      <c r="AR1567" s="29"/>
      <c r="AS1567" s="29"/>
      <c r="AT1567" s="29"/>
      <c r="AU1567" s="109"/>
      <c r="AV1567" s="109"/>
      <c r="AW1567" s="29"/>
      <c r="AX1567" s="109"/>
      <c r="AY1567" s="29"/>
      <c r="AZ1567" s="29"/>
      <c r="BA1567" s="29"/>
      <c r="BB1567" s="29"/>
    </row>
    <row r="1568" spans="3:54" customFormat="1">
      <c r="C1568" s="1"/>
      <c r="D1568" s="1"/>
      <c r="U1568" s="1"/>
      <c r="V1568" s="1"/>
      <c r="X1568" s="1"/>
      <c r="AM1568" s="29"/>
      <c r="AN1568" s="29"/>
      <c r="AO1568" s="29"/>
      <c r="AP1568" s="29"/>
      <c r="AQ1568" s="29"/>
      <c r="AR1568" s="29"/>
      <c r="AS1568" s="29"/>
      <c r="AT1568" s="29"/>
      <c r="AU1568" s="118"/>
      <c r="AV1568" s="118"/>
      <c r="AW1568" s="29"/>
      <c r="AX1568" s="118"/>
      <c r="AY1568" s="29"/>
      <c r="AZ1568" s="29"/>
      <c r="BA1568" s="29"/>
      <c r="BB1568" s="29"/>
    </row>
    <row r="1569" spans="3:54" customFormat="1">
      <c r="C1569" s="1"/>
      <c r="D1569" s="1"/>
      <c r="U1569" s="1"/>
      <c r="V1569" s="1"/>
      <c r="X1569" s="1"/>
      <c r="AM1569" s="29"/>
      <c r="AN1569" s="29"/>
      <c r="AO1569" s="29"/>
      <c r="AP1569" s="29"/>
      <c r="AQ1569" s="29"/>
      <c r="AR1569" s="29"/>
      <c r="AS1569" s="29"/>
      <c r="AT1569" s="29"/>
      <c r="AU1569" s="118"/>
      <c r="AV1569" s="118"/>
      <c r="AW1569" s="29"/>
      <c r="AX1569" s="118"/>
      <c r="AY1569" s="29"/>
      <c r="AZ1569" s="29"/>
      <c r="BA1569" s="29"/>
      <c r="BB1569" s="29"/>
    </row>
    <row r="1570" spans="3:54" customFormat="1">
      <c r="C1570" s="1"/>
      <c r="D1570" s="1"/>
      <c r="U1570" s="1"/>
      <c r="V1570" s="1"/>
      <c r="X1570" s="1"/>
      <c r="AM1570" s="29"/>
      <c r="AN1570" s="29"/>
      <c r="AO1570" s="29"/>
      <c r="AP1570" s="29"/>
      <c r="AQ1570" s="29"/>
      <c r="AR1570" s="29"/>
      <c r="AS1570" s="29"/>
      <c r="AT1570" s="29"/>
      <c r="AU1570" s="109"/>
      <c r="AV1570" s="109"/>
      <c r="AW1570" s="29"/>
      <c r="AX1570" s="109"/>
      <c r="AY1570" s="29"/>
      <c r="AZ1570" s="29"/>
      <c r="BA1570" s="29"/>
      <c r="BB1570" s="29"/>
    </row>
    <row r="1571" spans="3:54" customFormat="1">
      <c r="C1571" s="1"/>
      <c r="D1571" s="1"/>
      <c r="U1571" s="1"/>
      <c r="V1571" s="1"/>
      <c r="X1571" s="1"/>
      <c r="AM1571" s="29"/>
      <c r="AN1571" s="29"/>
      <c r="AO1571" s="29"/>
      <c r="AP1571" s="29"/>
      <c r="AQ1571" s="29"/>
      <c r="AR1571" s="29"/>
      <c r="AS1571" s="29"/>
      <c r="AT1571" s="29"/>
      <c r="AU1571" s="109"/>
      <c r="AV1571" s="109"/>
      <c r="AW1571" s="29"/>
      <c r="AX1571" s="109"/>
      <c r="AY1571" s="29"/>
      <c r="AZ1571" s="29"/>
      <c r="BA1571" s="29"/>
      <c r="BB1571" s="29"/>
    </row>
    <row r="1572" spans="3:54" customFormat="1">
      <c r="C1572" s="1"/>
      <c r="D1572" s="1"/>
      <c r="U1572" s="1"/>
      <c r="V1572" s="1"/>
      <c r="X1572" s="1"/>
      <c r="AM1572" s="29"/>
      <c r="AN1572" s="29"/>
      <c r="AO1572" s="29"/>
      <c r="AP1572" s="29"/>
      <c r="AQ1572" s="29"/>
      <c r="AR1572" s="29"/>
      <c r="AS1572" s="29"/>
      <c r="AT1572" s="29"/>
      <c r="AU1572" s="109"/>
      <c r="AV1572" s="109"/>
      <c r="AW1572" s="29"/>
      <c r="AX1572" s="109"/>
      <c r="AY1572" s="29"/>
      <c r="AZ1572" s="29"/>
      <c r="BA1572" s="29"/>
      <c r="BB1572" s="29"/>
    </row>
    <row r="1573" spans="3:54" customFormat="1">
      <c r="C1573" s="1"/>
      <c r="D1573" s="1"/>
      <c r="U1573" s="1"/>
      <c r="V1573" s="1"/>
      <c r="X1573" s="1"/>
      <c r="AM1573" s="29"/>
      <c r="AN1573" s="29"/>
      <c r="AO1573" s="29"/>
      <c r="AP1573" s="29"/>
      <c r="AQ1573" s="29"/>
      <c r="AR1573" s="29"/>
      <c r="AS1573" s="29"/>
      <c r="AT1573" s="29"/>
      <c r="AU1573" s="109"/>
      <c r="AV1573" s="109"/>
      <c r="AW1573" s="29"/>
      <c r="AX1573" s="109"/>
      <c r="AY1573" s="29"/>
      <c r="AZ1573" s="29"/>
      <c r="BA1573" s="29"/>
      <c r="BB1573" s="29"/>
    </row>
    <row r="1574" spans="3:54" customFormat="1">
      <c r="C1574" s="1"/>
      <c r="D1574" s="1"/>
      <c r="U1574" s="1"/>
      <c r="V1574" s="1"/>
      <c r="X1574" s="1"/>
      <c r="AM1574" s="29"/>
      <c r="AN1574" s="29"/>
      <c r="AO1574" s="29"/>
      <c r="AP1574" s="29"/>
      <c r="AQ1574" s="29"/>
      <c r="AR1574" s="29"/>
      <c r="AS1574" s="29"/>
      <c r="AT1574" s="29"/>
      <c r="AU1574" s="29"/>
      <c r="AV1574" s="29"/>
      <c r="AW1574" s="29"/>
      <c r="AX1574" s="29"/>
      <c r="AY1574" s="29"/>
      <c r="AZ1574" s="29"/>
      <c r="BA1574" s="29"/>
      <c r="BB1574" s="29"/>
    </row>
    <row r="1575" spans="3:54" customFormat="1">
      <c r="C1575" s="1"/>
      <c r="D1575" s="1"/>
      <c r="U1575" s="1"/>
      <c r="V1575" s="1"/>
      <c r="X1575" s="1"/>
      <c r="AM1575" s="29"/>
      <c r="AN1575" s="29"/>
      <c r="AO1575" s="29"/>
      <c r="AP1575" s="29"/>
      <c r="AQ1575" s="29"/>
      <c r="AR1575" s="29"/>
      <c r="AS1575" s="29"/>
      <c r="AT1575" s="29"/>
      <c r="AU1575" s="29"/>
      <c r="AV1575" s="29"/>
      <c r="AW1575" s="29"/>
      <c r="AX1575" s="29"/>
      <c r="AY1575" s="29"/>
      <c r="AZ1575" s="29"/>
      <c r="BA1575" s="29"/>
      <c r="BB1575" s="29"/>
    </row>
    <row r="1576" spans="3:54" customFormat="1">
      <c r="C1576" s="1"/>
      <c r="D1576" s="1"/>
      <c r="U1576" s="1"/>
      <c r="V1576" s="1"/>
      <c r="X1576" s="1"/>
      <c r="AM1576" s="29"/>
      <c r="AN1576" s="29"/>
      <c r="AO1576" s="29"/>
      <c r="AP1576" s="29"/>
      <c r="AQ1576" s="29"/>
      <c r="AR1576" s="29"/>
      <c r="AS1576" s="29"/>
      <c r="AT1576" s="29"/>
      <c r="AU1576" s="29"/>
      <c r="AV1576" s="29"/>
      <c r="AW1576" s="29"/>
      <c r="AX1576" s="29"/>
      <c r="AY1576" s="29"/>
      <c r="AZ1576" s="29"/>
      <c r="BA1576" s="29"/>
      <c r="BB1576" s="29"/>
    </row>
    <row r="1577" spans="3:54" customFormat="1">
      <c r="C1577" s="1"/>
      <c r="D1577" s="1"/>
      <c r="U1577" s="1"/>
      <c r="V1577" s="1"/>
      <c r="X1577" s="1"/>
      <c r="AM1577" s="29"/>
      <c r="AN1577" s="29"/>
      <c r="AO1577" s="29"/>
      <c r="AP1577" s="29"/>
      <c r="AQ1577" s="29"/>
      <c r="AR1577" s="29"/>
      <c r="AS1577" s="29"/>
      <c r="AT1577" s="29"/>
      <c r="AU1577" s="29"/>
      <c r="AV1577" s="29"/>
      <c r="AW1577" s="29"/>
      <c r="AX1577" s="29"/>
      <c r="AY1577" s="29"/>
      <c r="AZ1577" s="29"/>
      <c r="BA1577" s="29"/>
      <c r="BB1577" s="29"/>
    </row>
    <row r="1578" spans="3:54" customFormat="1">
      <c r="C1578" s="1"/>
      <c r="D1578" s="1"/>
      <c r="U1578" s="1"/>
      <c r="V1578" s="1"/>
      <c r="X1578" s="1"/>
      <c r="AM1578" s="29"/>
      <c r="AN1578" s="29"/>
      <c r="AO1578" s="29"/>
      <c r="AP1578" s="29"/>
      <c r="AQ1578" s="29"/>
      <c r="AR1578" s="29"/>
      <c r="AS1578" s="29"/>
      <c r="AT1578" s="29"/>
      <c r="AU1578" s="29"/>
      <c r="AV1578" s="29"/>
      <c r="AW1578" s="29"/>
      <c r="AX1578" s="29"/>
      <c r="AY1578" s="29"/>
      <c r="AZ1578" s="29"/>
      <c r="BA1578" s="29"/>
      <c r="BB1578" s="29"/>
    </row>
    <row r="1579" spans="3:54" customFormat="1">
      <c r="C1579" s="1"/>
      <c r="D1579" s="1"/>
      <c r="U1579" s="1"/>
      <c r="V1579" s="1"/>
      <c r="X1579" s="1"/>
      <c r="AM1579" s="29"/>
      <c r="AN1579" s="29"/>
      <c r="AO1579" s="29"/>
      <c r="AP1579" s="29"/>
      <c r="AQ1579" s="29"/>
      <c r="AR1579" s="29"/>
      <c r="AS1579" s="29"/>
      <c r="AT1579" s="29"/>
      <c r="AU1579" s="29"/>
      <c r="AV1579" s="29"/>
      <c r="AW1579" s="29"/>
      <c r="AX1579" s="29"/>
      <c r="AY1579" s="29"/>
      <c r="AZ1579" s="29"/>
      <c r="BA1579" s="29"/>
      <c r="BB1579" s="29"/>
    </row>
    <row r="1580" spans="3:54" customFormat="1">
      <c r="C1580" s="1"/>
      <c r="D1580" s="1"/>
      <c r="U1580" s="1"/>
      <c r="V1580" s="1"/>
      <c r="X1580" s="1"/>
      <c r="AM1580" s="29"/>
      <c r="AN1580" s="29"/>
      <c r="AO1580" s="29"/>
      <c r="AP1580" s="29"/>
      <c r="AQ1580" s="29"/>
      <c r="AR1580" s="29"/>
      <c r="AS1580" s="29"/>
      <c r="AT1580" s="29"/>
      <c r="AU1580" s="29"/>
      <c r="AV1580" s="29"/>
      <c r="AW1580" s="29"/>
      <c r="AX1580" s="29"/>
      <c r="AY1580" s="29"/>
      <c r="AZ1580" s="29"/>
      <c r="BA1580" s="29"/>
      <c r="BB1580" s="29"/>
    </row>
    <row r="1581" spans="3:54" customFormat="1">
      <c r="C1581" s="1"/>
      <c r="D1581" s="1"/>
      <c r="U1581" s="1"/>
      <c r="V1581" s="1"/>
      <c r="X1581" s="1"/>
      <c r="AM1581" s="29"/>
      <c r="AN1581" s="29"/>
      <c r="AO1581" s="29"/>
      <c r="AP1581" s="29"/>
      <c r="AQ1581" s="29"/>
      <c r="AR1581" s="29"/>
      <c r="AS1581" s="29"/>
      <c r="AT1581" s="29"/>
      <c r="AU1581" s="29"/>
      <c r="AV1581" s="29"/>
      <c r="AW1581" s="29"/>
      <c r="AX1581" s="29"/>
      <c r="AY1581" s="29"/>
      <c r="AZ1581" s="29"/>
      <c r="BA1581" s="29"/>
      <c r="BB1581" s="29"/>
    </row>
    <row r="1582" spans="3:54" customFormat="1">
      <c r="C1582" s="1"/>
      <c r="D1582" s="1"/>
      <c r="U1582" s="1"/>
      <c r="V1582" s="1"/>
      <c r="X1582" s="1"/>
      <c r="AM1582" s="29"/>
      <c r="AN1582" s="29"/>
      <c r="AO1582" s="29"/>
      <c r="AP1582" s="29"/>
      <c r="AQ1582" s="29"/>
      <c r="AR1582" s="29"/>
      <c r="AS1582" s="29"/>
      <c r="AT1582" s="29"/>
      <c r="AU1582" s="29"/>
      <c r="AV1582" s="29"/>
      <c r="AW1582" s="29"/>
      <c r="AX1582" s="29"/>
      <c r="AY1582" s="29"/>
      <c r="AZ1582" s="29"/>
      <c r="BA1582" s="29"/>
      <c r="BB1582" s="29"/>
    </row>
    <row r="1583" spans="3:54" customFormat="1">
      <c r="C1583" s="1"/>
      <c r="D1583" s="1"/>
      <c r="U1583" s="1"/>
      <c r="V1583" s="1"/>
      <c r="X1583" s="1"/>
      <c r="AM1583" s="29"/>
      <c r="AN1583" s="29"/>
      <c r="AO1583" s="29"/>
      <c r="AP1583" s="29"/>
      <c r="AQ1583" s="29"/>
      <c r="AR1583" s="29"/>
      <c r="AS1583" s="29"/>
      <c r="AT1583" s="29"/>
      <c r="AU1583" s="29"/>
      <c r="AV1583" s="29"/>
      <c r="AW1583" s="29"/>
      <c r="AX1583" s="29"/>
      <c r="AY1583" s="29"/>
      <c r="AZ1583" s="29"/>
      <c r="BA1583" s="29"/>
      <c r="BB1583" s="29"/>
    </row>
    <row r="1584" spans="3:54" customFormat="1">
      <c r="C1584" s="1"/>
      <c r="D1584" s="1"/>
      <c r="U1584" s="1"/>
      <c r="V1584" s="1"/>
      <c r="X1584" s="1"/>
      <c r="AM1584" s="29"/>
      <c r="AN1584" s="29"/>
      <c r="AO1584" s="29"/>
      <c r="AP1584" s="29"/>
      <c r="AQ1584" s="29"/>
      <c r="AR1584" s="29"/>
      <c r="AS1584" s="29"/>
      <c r="AT1584" s="29"/>
      <c r="AU1584" s="29"/>
      <c r="AV1584" s="29"/>
      <c r="AW1584" s="29"/>
      <c r="AX1584" s="29"/>
      <c r="AY1584" s="29"/>
      <c r="AZ1584" s="29"/>
      <c r="BA1584" s="29"/>
      <c r="BB1584" s="29"/>
    </row>
    <row r="1585" spans="3:54" customFormat="1">
      <c r="C1585" s="1"/>
      <c r="D1585" s="1"/>
      <c r="U1585" s="1"/>
      <c r="V1585" s="1"/>
      <c r="X1585" s="1"/>
      <c r="AM1585" s="29"/>
      <c r="AN1585" s="29"/>
      <c r="AO1585" s="29"/>
      <c r="AP1585" s="29"/>
      <c r="AQ1585" s="29"/>
      <c r="AR1585" s="29"/>
      <c r="AS1585" s="29"/>
      <c r="AT1585" s="29"/>
      <c r="AU1585" s="29"/>
      <c r="AV1585" s="29"/>
      <c r="AW1585" s="29"/>
      <c r="AX1585" s="29"/>
      <c r="AY1585" s="29"/>
      <c r="AZ1585" s="29"/>
      <c r="BA1585" s="29"/>
      <c r="BB1585" s="29"/>
    </row>
    <row r="1586" spans="3:54" customFormat="1">
      <c r="C1586" s="1"/>
      <c r="D1586" s="1"/>
      <c r="U1586" s="1"/>
      <c r="V1586" s="1"/>
      <c r="X1586" s="1"/>
      <c r="AM1586" s="29"/>
      <c r="AN1586" s="29"/>
      <c r="AO1586" s="29"/>
      <c r="AP1586" s="29"/>
      <c r="AQ1586" s="29"/>
      <c r="AR1586" s="29"/>
      <c r="AS1586" s="29"/>
      <c r="AT1586" s="29"/>
      <c r="AU1586" s="29"/>
      <c r="AV1586" s="29"/>
      <c r="AW1586" s="29"/>
      <c r="AX1586" s="29"/>
      <c r="AY1586" s="29"/>
      <c r="AZ1586" s="29"/>
      <c r="BA1586" s="29"/>
      <c r="BB1586" s="29"/>
    </row>
    <row r="1587" spans="3:54" customFormat="1">
      <c r="C1587" s="1"/>
      <c r="D1587" s="1"/>
      <c r="U1587" s="1"/>
      <c r="V1587" s="1"/>
      <c r="X1587" s="1"/>
      <c r="AM1587" s="29"/>
      <c r="AN1587" s="29"/>
      <c r="AO1587" s="29"/>
      <c r="AP1587" s="29"/>
      <c r="AQ1587" s="29"/>
      <c r="AR1587" s="29"/>
      <c r="AS1587" s="29"/>
      <c r="AT1587" s="29"/>
      <c r="AU1587" s="29"/>
      <c r="AV1587" s="29"/>
      <c r="AW1587" s="29"/>
      <c r="AX1587" s="29"/>
      <c r="AY1587" s="29"/>
      <c r="AZ1587" s="29"/>
      <c r="BA1587" s="29"/>
      <c r="BB1587" s="29"/>
    </row>
    <row r="1588" spans="3:54" customFormat="1">
      <c r="C1588" s="1"/>
      <c r="D1588" s="1"/>
      <c r="U1588" s="1"/>
      <c r="V1588" s="1"/>
      <c r="X1588" s="1"/>
      <c r="AM1588" s="29"/>
      <c r="AN1588" s="29"/>
      <c r="AO1588" s="29"/>
      <c r="AP1588" s="29"/>
      <c r="AQ1588" s="29"/>
      <c r="AR1588" s="29"/>
      <c r="AS1588" s="29"/>
      <c r="AT1588" s="29"/>
      <c r="AU1588" s="29"/>
      <c r="AV1588" s="29"/>
      <c r="AW1588" s="29"/>
      <c r="AX1588" s="29"/>
      <c r="AY1588" s="29"/>
      <c r="AZ1588" s="29"/>
      <c r="BA1588" s="29"/>
      <c r="BB1588" s="29"/>
    </row>
    <row r="1589" spans="3:54" customFormat="1">
      <c r="C1589" s="1"/>
      <c r="D1589" s="1"/>
      <c r="U1589" s="1"/>
      <c r="V1589" s="1"/>
      <c r="X1589" s="1"/>
      <c r="AM1589" s="29"/>
      <c r="AN1589" s="29"/>
      <c r="AO1589" s="29"/>
      <c r="AP1589" s="29"/>
      <c r="AQ1589" s="29"/>
      <c r="AR1589" s="29"/>
      <c r="AS1589" s="29"/>
      <c r="AT1589" s="29"/>
      <c r="AU1589" s="29"/>
      <c r="AV1589" s="29"/>
      <c r="AW1589" s="29"/>
      <c r="AX1589" s="29"/>
      <c r="AY1589" s="29"/>
      <c r="AZ1589" s="29"/>
      <c r="BA1589" s="29"/>
      <c r="BB1589" s="29"/>
    </row>
    <row r="1590" spans="3:54" customFormat="1">
      <c r="C1590" s="1"/>
      <c r="D1590" s="1"/>
      <c r="U1590" s="1"/>
      <c r="V1590" s="1"/>
      <c r="X1590" s="1"/>
      <c r="AM1590" s="29"/>
      <c r="AN1590" s="29"/>
      <c r="AO1590" s="29"/>
      <c r="AP1590" s="29"/>
      <c r="AQ1590" s="29"/>
      <c r="AR1590" s="29"/>
      <c r="AS1590" s="29"/>
      <c r="AT1590" s="29"/>
      <c r="AU1590" s="29"/>
      <c r="AV1590" s="29"/>
      <c r="AW1590" s="29"/>
      <c r="AX1590" s="29"/>
      <c r="AY1590" s="29"/>
      <c r="AZ1590" s="29"/>
      <c r="BA1590" s="29"/>
      <c r="BB1590" s="29"/>
    </row>
    <row r="1591" spans="3:54" customFormat="1">
      <c r="C1591" s="1"/>
      <c r="D1591" s="1"/>
      <c r="U1591" s="1"/>
      <c r="V1591" s="1"/>
      <c r="X1591" s="1"/>
      <c r="AM1591" s="29"/>
      <c r="AN1591" s="29"/>
      <c r="AO1591" s="29"/>
      <c r="AP1591" s="29"/>
      <c r="AQ1591" s="29"/>
      <c r="AR1591" s="29"/>
      <c r="AS1591" s="29"/>
      <c r="AT1591" s="29"/>
      <c r="AU1591" s="29"/>
      <c r="AV1591" s="29"/>
      <c r="AW1591" s="29"/>
      <c r="AX1591" s="29"/>
      <c r="AY1591" s="29"/>
      <c r="AZ1591" s="29"/>
      <c r="BA1591" s="29"/>
      <c r="BB1591" s="29"/>
    </row>
    <row r="1592" spans="3:54" customFormat="1">
      <c r="C1592" s="1"/>
      <c r="D1592" s="1"/>
      <c r="U1592" s="1"/>
      <c r="V1592" s="1"/>
      <c r="X1592" s="1"/>
      <c r="AM1592" s="29"/>
      <c r="AN1592" s="29"/>
      <c r="AO1592" s="29"/>
      <c r="AP1592" s="29"/>
      <c r="AQ1592" s="29"/>
      <c r="AR1592" s="29"/>
      <c r="AS1592" s="29"/>
      <c r="AT1592" s="29"/>
      <c r="AU1592" s="29"/>
      <c r="AV1592" s="29"/>
      <c r="AW1592" s="29"/>
      <c r="AX1592" s="29"/>
      <c r="AY1592" s="29"/>
      <c r="AZ1592" s="29"/>
      <c r="BA1592" s="29"/>
      <c r="BB1592" s="29"/>
    </row>
    <row r="1593" spans="3:54" customFormat="1">
      <c r="C1593" s="1"/>
      <c r="D1593" s="1"/>
      <c r="U1593" s="1"/>
      <c r="V1593" s="1"/>
      <c r="X1593" s="1"/>
      <c r="AM1593" s="29"/>
      <c r="AN1593" s="29"/>
      <c r="AO1593" s="29"/>
      <c r="AP1593" s="29"/>
      <c r="AQ1593" s="29"/>
      <c r="AR1593" s="29"/>
      <c r="AS1593" s="29"/>
      <c r="AT1593" s="29"/>
      <c r="AU1593" s="29"/>
      <c r="AV1593" s="29"/>
      <c r="AW1593" s="29"/>
      <c r="AX1593" s="29"/>
      <c r="AY1593" s="29"/>
      <c r="AZ1593" s="29"/>
      <c r="BA1593" s="29"/>
      <c r="BB1593" s="29"/>
    </row>
    <row r="1594" spans="3:54" customFormat="1">
      <c r="C1594" s="1"/>
      <c r="D1594" s="1"/>
      <c r="U1594" s="1"/>
      <c r="V1594" s="1"/>
      <c r="X1594" s="1"/>
      <c r="AM1594" s="29"/>
      <c r="AN1594" s="29"/>
      <c r="AO1594" s="29"/>
      <c r="AP1594" s="29"/>
      <c r="AQ1594" s="29"/>
      <c r="AR1594" s="29"/>
      <c r="AS1594" s="29"/>
      <c r="AT1594" s="29"/>
      <c r="AU1594" s="29"/>
      <c r="AV1594" s="29"/>
      <c r="AW1594" s="29"/>
      <c r="AX1594" s="29"/>
      <c r="AY1594" s="29"/>
      <c r="AZ1594" s="29"/>
      <c r="BA1594" s="29"/>
      <c r="BB1594" s="29"/>
    </row>
    <row r="1595" spans="3:54" customFormat="1">
      <c r="C1595" s="1"/>
      <c r="D1595" s="1"/>
      <c r="U1595" s="1"/>
      <c r="V1595" s="1"/>
      <c r="X1595" s="1"/>
      <c r="AM1595" s="29"/>
      <c r="AN1595" s="29"/>
      <c r="AO1595" s="29"/>
      <c r="AP1595" s="29"/>
      <c r="AQ1595" s="29"/>
      <c r="AR1595" s="29"/>
      <c r="AS1595" s="29"/>
      <c r="AT1595" s="29"/>
      <c r="AU1595" s="29"/>
      <c r="AV1595" s="29"/>
      <c r="AW1595" s="29"/>
      <c r="AX1595" s="29"/>
      <c r="AY1595" s="29"/>
      <c r="AZ1595" s="29"/>
      <c r="BA1595" s="29"/>
      <c r="BB1595" s="29"/>
    </row>
    <row r="1596" spans="3:54" customFormat="1">
      <c r="C1596" s="1"/>
      <c r="D1596" s="1"/>
      <c r="U1596" s="1"/>
      <c r="V1596" s="1"/>
      <c r="X1596" s="1"/>
      <c r="AM1596" s="29"/>
      <c r="AN1596" s="29"/>
      <c r="AO1596" s="29"/>
      <c r="AP1596" s="29"/>
      <c r="AQ1596" s="29"/>
      <c r="AR1596" s="29"/>
      <c r="AS1596" s="29"/>
      <c r="AT1596" s="29"/>
      <c r="AU1596" s="29"/>
      <c r="AV1596" s="29"/>
      <c r="AW1596" s="29"/>
      <c r="AX1596" s="29"/>
      <c r="AY1596" s="29"/>
      <c r="AZ1596" s="29"/>
      <c r="BA1596" s="29"/>
      <c r="BB1596" s="29"/>
    </row>
    <row r="1597" spans="3:54" customFormat="1">
      <c r="C1597" s="1"/>
      <c r="D1597" s="1"/>
      <c r="U1597" s="1"/>
      <c r="V1597" s="1"/>
      <c r="X1597" s="1"/>
      <c r="AM1597" s="29"/>
      <c r="AN1597" s="29"/>
      <c r="AO1597" s="29"/>
      <c r="AP1597" s="29"/>
      <c r="AQ1597" s="29"/>
      <c r="AR1597" s="29"/>
      <c r="AS1597" s="29"/>
      <c r="AT1597" s="29"/>
      <c r="AU1597" s="29"/>
      <c r="AV1597" s="29"/>
      <c r="AW1597" s="29"/>
      <c r="AX1597" s="29"/>
      <c r="AY1597" s="29"/>
      <c r="AZ1597" s="29"/>
      <c r="BA1597" s="29"/>
      <c r="BB1597" s="29"/>
    </row>
    <row r="1598" spans="3:54" customFormat="1">
      <c r="C1598" s="1"/>
      <c r="D1598" s="1"/>
      <c r="U1598" s="1"/>
      <c r="V1598" s="1"/>
      <c r="X1598" s="1"/>
      <c r="AM1598" s="29"/>
      <c r="AN1598" s="29"/>
      <c r="AO1598" s="29"/>
      <c r="AP1598" s="29"/>
      <c r="AQ1598" s="29"/>
      <c r="AR1598" s="29"/>
      <c r="AS1598" s="29"/>
      <c r="AT1598" s="29"/>
      <c r="AU1598" s="29"/>
      <c r="AV1598" s="29"/>
      <c r="AW1598" s="29"/>
      <c r="AX1598" s="29"/>
      <c r="AY1598" s="29"/>
      <c r="AZ1598" s="29"/>
      <c r="BA1598" s="29"/>
      <c r="BB1598" s="29"/>
    </row>
    <row r="1599" spans="3:54" customFormat="1">
      <c r="C1599" s="1"/>
      <c r="D1599" s="1"/>
      <c r="U1599" s="1"/>
      <c r="V1599" s="1"/>
      <c r="X1599" s="1"/>
      <c r="AM1599" s="29"/>
      <c r="AN1599" s="29"/>
      <c r="AO1599" s="29"/>
      <c r="AP1599" s="29"/>
      <c r="AQ1599" s="29"/>
      <c r="AR1599" s="29"/>
      <c r="AS1599" s="29"/>
      <c r="AT1599" s="29"/>
      <c r="AU1599" s="29"/>
      <c r="AV1599" s="29"/>
      <c r="AW1599" s="29"/>
      <c r="AX1599" s="29"/>
      <c r="AY1599" s="29"/>
      <c r="AZ1599" s="29"/>
      <c r="BA1599" s="29"/>
      <c r="BB1599" s="29"/>
    </row>
    <row r="1600" spans="3:54" customFormat="1">
      <c r="C1600" s="1"/>
      <c r="D1600" s="1"/>
      <c r="U1600" s="1"/>
      <c r="V1600" s="1"/>
      <c r="X1600" s="1"/>
      <c r="AM1600" s="29"/>
      <c r="AN1600" s="29"/>
      <c r="AO1600" s="29"/>
      <c r="AP1600" s="29"/>
      <c r="AQ1600" s="29"/>
      <c r="AR1600" s="29"/>
      <c r="AS1600" s="29"/>
      <c r="AT1600" s="29"/>
      <c r="AU1600" s="29"/>
      <c r="AV1600" s="29"/>
      <c r="AW1600" s="29"/>
      <c r="AX1600" s="29"/>
      <c r="AY1600" s="29"/>
      <c r="AZ1600" s="29"/>
      <c r="BA1600" s="29"/>
      <c r="BB1600" s="29"/>
    </row>
    <row r="1601" spans="3:54" customFormat="1">
      <c r="C1601" s="1"/>
      <c r="D1601" s="1"/>
      <c r="U1601" s="1"/>
      <c r="V1601" s="1"/>
      <c r="X1601" s="1"/>
      <c r="AM1601" s="29"/>
      <c r="AN1601" s="29"/>
      <c r="AO1601" s="29"/>
      <c r="AP1601" s="29"/>
      <c r="AQ1601" s="29"/>
      <c r="AR1601" s="29"/>
      <c r="AS1601" s="29"/>
      <c r="AT1601" s="29"/>
      <c r="AU1601" s="29"/>
      <c r="AV1601" s="29"/>
      <c r="AW1601" s="29"/>
      <c r="AX1601" s="29"/>
      <c r="AY1601" s="29"/>
      <c r="AZ1601" s="29"/>
      <c r="BA1601" s="29"/>
      <c r="BB1601" s="29"/>
    </row>
    <row r="1602" spans="3:54" customFormat="1">
      <c r="C1602" s="1"/>
      <c r="D1602" s="1"/>
      <c r="U1602" s="1"/>
      <c r="V1602" s="1"/>
      <c r="X1602" s="1"/>
      <c r="AM1602" s="29"/>
      <c r="AN1602" s="29"/>
      <c r="AO1602" s="29"/>
      <c r="AP1602" s="29"/>
      <c r="AQ1602" s="29"/>
      <c r="AR1602" s="29"/>
      <c r="AS1602" s="29"/>
      <c r="AT1602" s="29"/>
      <c r="AU1602" s="29"/>
      <c r="AV1602" s="29"/>
      <c r="AW1602" s="29"/>
      <c r="AX1602" s="29"/>
      <c r="AY1602" s="29"/>
      <c r="AZ1602" s="29"/>
      <c r="BA1602" s="29"/>
      <c r="BB1602" s="29"/>
    </row>
    <row r="1603" spans="3:54" customFormat="1">
      <c r="C1603" s="1"/>
      <c r="D1603" s="1"/>
      <c r="U1603" s="1"/>
      <c r="V1603" s="1"/>
      <c r="X1603" s="1"/>
      <c r="AM1603" s="29"/>
      <c r="AN1603" s="29"/>
      <c r="AO1603" s="29"/>
      <c r="AP1603" s="29"/>
      <c r="AQ1603" s="29"/>
      <c r="AR1603" s="29"/>
      <c r="AS1603" s="29"/>
      <c r="AT1603" s="29"/>
      <c r="AU1603" s="29"/>
      <c r="AV1603" s="29"/>
      <c r="AW1603" s="29"/>
      <c r="AX1603" s="29"/>
      <c r="AY1603" s="29"/>
      <c r="AZ1603" s="29"/>
      <c r="BA1603" s="29"/>
      <c r="BB1603" s="29"/>
    </row>
    <row r="1604" spans="3:54" customFormat="1">
      <c r="C1604" s="1"/>
      <c r="D1604" s="1"/>
      <c r="U1604" s="1"/>
      <c r="V1604" s="1"/>
      <c r="X1604" s="1"/>
      <c r="AM1604" s="29"/>
      <c r="AN1604" s="29"/>
      <c r="AO1604" s="29"/>
      <c r="AP1604" s="29"/>
      <c r="AQ1604" s="29"/>
      <c r="AR1604" s="29"/>
      <c r="AS1604" s="29"/>
      <c r="AT1604" s="29"/>
      <c r="AU1604" s="29"/>
      <c r="AV1604" s="29"/>
      <c r="AW1604" s="29"/>
      <c r="AX1604" s="29"/>
      <c r="AY1604" s="29"/>
      <c r="AZ1604" s="29"/>
      <c r="BA1604" s="29"/>
      <c r="BB1604" s="29"/>
    </row>
    <row r="1605" spans="3:54" customFormat="1">
      <c r="C1605" s="1"/>
      <c r="D1605" s="1"/>
      <c r="U1605" s="1"/>
      <c r="V1605" s="1"/>
      <c r="X1605" s="1"/>
      <c r="AM1605" s="29"/>
      <c r="AN1605" s="29"/>
      <c r="AO1605" s="29"/>
      <c r="AP1605" s="29"/>
      <c r="AQ1605" s="29"/>
      <c r="AR1605" s="29"/>
      <c r="AS1605" s="29"/>
      <c r="AT1605" s="29"/>
      <c r="AU1605" s="29"/>
      <c r="AV1605" s="29"/>
      <c r="AW1605" s="29"/>
      <c r="AX1605" s="29"/>
      <c r="AY1605" s="29"/>
      <c r="AZ1605" s="29"/>
      <c r="BA1605" s="29"/>
      <c r="BB1605" s="29"/>
    </row>
    <row r="1606" spans="3:54" customFormat="1">
      <c r="C1606" s="1"/>
      <c r="D1606" s="1"/>
      <c r="U1606" s="1"/>
      <c r="V1606" s="1"/>
      <c r="X1606" s="1"/>
      <c r="AM1606" s="29"/>
      <c r="AN1606" s="29"/>
      <c r="AO1606" s="29"/>
      <c r="AP1606" s="29"/>
      <c r="AQ1606" s="29"/>
      <c r="AR1606" s="29"/>
      <c r="AS1606" s="29"/>
      <c r="AT1606" s="29"/>
      <c r="AU1606" s="29"/>
      <c r="AV1606" s="29"/>
      <c r="AW1606" s="29"/>
      <c r="AX1606" s="29"/>
      <c r="AY1606" s="29"/>
      <c r="AZ1606" s="29"/>
      <c r="BA1606" s="29"/>
      <c r="BB1606" s="29"/>
    </row>
    <row r="1607" spans="3:54" customFormat="1">
      <c r="C1607" s="1"/>
      <c r="D1607" s="1"/>
      <c r="U1607" s="1"/>
      <c r="V1607" s="1"/>
      <c r="X1607" s="1"/>
      <c r="AM1607" s="29"/>
      <c r="AN1607" s="29"/>
      <c r="AO1607" s="29"/>
      <c r="AP1607" s="29"/>
      <c r="AQ1607" s="29"/>
      <c r="AR1607" s="29"/>
      <c r="AS1607" s="29"/>
      <c r="AT1607" s="29"/>
      <c r="AU1607" s="29"/>
      <c r="AV1607" s="29"/>
      <c r="AW1607" s="29"/>
      <c r="AX1607" s="29"/>
      <c r="AY1607" s="29"/>
      <c r="AZ1607" s="29"/>
      <c r="BA1607" s="29"/>
      <c r="BB1607" s="29"/>
    </row>
    <row r="1608" spans="3:54" customFormat="1">
      <c r="C1608" s="1"/>
      <c r="D1608" s="1"/>
      <c r="U1608" s="1"/>
      <c r="V1608" s="1"/>
      <c r="X1608" s="1"/>
      <c r="AM1608" s="29"/>
      <c r="AN1608" s="29"/>
      <c r="AO1608" s="29"/>
      <c r="AP1608" s="29"/>
      <c r="AQ1608" s="29"/>
      <c r="AR1608" s="29"/>
      <c r="AS1608" s="29"/>
      <c r="AT1608" s="29"/>
      <c r="AU1608" s="29"/>
      <c r="AV1608" s="29"/>
      <c r="AW1608" s="29"/>
      <c r="AX1608" s="29"/>
      <c r="AY1608" s="29"/>
      <c r="AZ1608" s="29"/>
      <c r="BA1608" s="29"/>
      <c r="BB1608" s="29"/>
    </row>
    <row r="1609" spans="3:54" customFormat="1">
      <c r="C1609" s="1"/>
      <c r="D1609" s="1"/>
      <c r="U1609" s="1"/>
      <c r="V1609" s="1"/>
      <c r="X1609" s="1"/>
      <c r="AM1609" s="29"/>
      <c r="AN1609" s="29"/>
      <c r="AO1609" s="29"/>
      <c r="AP1609" s="29"/>
      <c r="AQ1609" s="29"/>
      <c r="AR1609" s="29"/>
      <c r="AS1609" s="29"/>
      <c r="AT1609" s="29"/>
      <c r="AU1609" s="29"/>
      <c r="AV1609" s="29"/>
      <c r="AW1609" s="29"/>
      <c r="AX1609" s="29"/>
      <c r="AY1609" s="29"/>
      <c r="AZ1609" s="29"/>
      <c r="BA1609" s="29"/>
      <c r="BB1609" s="29"/>
    </row>
    <row r="1610" spans="3:54" customFormat="1">
      <c r="C1610" s="1"/>
      <c r="D1610" s="1"/>
      <c r="U1610" s="1"/>
      <c r="V1610" s="1"/>
      <c r="X1610" s="1"/>
      <c r="AM1610" s="29"/>
      <c r="AN1610" s="29"/>
      <c r="AO1610" s="29"/>
      <c r="AP1610" s="29"/>
      <c r="AQ1610" s="29"/>
      <c r="AR1610" s="29"/>
      <c r="AS1610" s="29"/>
      <c r="AT1610" s="29"/>
      <c r="AU1610" s="29"/>
      <c r="AV1610" s="29"/>
      <c r="AW1610" s="29"/>
      <c r="AX1610" s="29"/>
      <c r="AY1610" s="29"/>
      <c r="AZ1610" s="29"/>
      <c r="BA1610" s="29"/>
      <c r="BB1610" s="29"/>
    </row>
    <row r="1611" spans="3:54" customFormat="1">
      <c r="C1611" s="1"/>
      <c r="D1611" s="1"/>
      <c r="U1611" s="1"/>
      <c r="V1611" s="1"/>
      <c r="X1611" s="1"/>
      <c r="AM1611" s="29"/>
      <c r="AN1611" s="29"/>
      <c r="AO1611" s="29"/>
      <c r="AP1611" s="29"/>
      <c r="AQ1611" s="29"/>
      <c r="AR1611" s="29"/>
      <c r="AS1611" s="29"/>
      <c r="AT1611" s="29"/>
      <c r="AU1611" s="29"/>
      <c r="AV1611" s="29"/>
      <c r="AW1611" s="29"/>
      <c r="AX1611" s="29"/>
      <c r="AY1611" s="29"/>
      <c r="AZ1611" s="29"/>
      <c r="BA1611" s="29"/>
      <c r="BB1611" s="29"/>
    </row>
    <row r="1612" spans="3:54" customFormat="1">
      <c r="C1612" s="1"/>
      <c r="D1612" s="1"/>
      <c r="U1612" s="1"/>
      <c r="V1612" s="1"/>
      <c r="X1612" s="1"/>
      <c r="AM1612" s="29"/>
      <c r="AN1612" s="29"/>
      <c r="AO1612" s="29"/>
      <c r="AP1612" s="29"/>
      <c r="AQ1612" s="29"/>
      <c r="AR1612" s="29"/>
      <c r="AS1612" s="29"/>
      <c r="AT1612" s="29"/>
      <c r="AU1612" s="29"/>
      <c r="AV1612" s="29"/>
      <c r="AW1612" s="29"/>
      <c r="AX1612" s="29"/>
      <c r="AY1612" s="29"/>
      <c r="AZ1612" s="29"/>
      <c r="BA1612" s="29"/>
      <c r="BB1612" s="29"/>
    </row>
    <row r="1613" spans="3:54" customFormat="1">
      <c r="C1613" s="1"/>
      <c r="D1613" s="1"/>
      <c r="U1613" s="1"/>
      <c r="V1613" s="1"/>
      <c r="X1613" s="1"/>
      <c r="AM1613" s="29"/>
      <c r="AN1613" s="29"/>
      <c r="AO1613" s="29"/>
      <c r="AP1613" s="29"/>
      <c r="AQ1613" s="29"/>
      <c r="AR1613" s="29"/>
      <c r="AS1613" s="29"/>
      <c r="AT1613" s="29"/>
      <c r="AU1613" s="20"/>
      <c r="AV1613" s="20"/>
      <c r="AW1613" s="29"/>
      <c r="AX1613" s="20"/>
      <c r="AY1613" s="29"/>
      <c r="AZ1613" s="29"/>
      <c r="BA1613" s="29"/>
      <c r="BB1613" s="29"/>
    </row>
    <row r="1614" spans="3:54" customFormat="1">
      <c r="C1614" s="1"/>
      <c r="D1614" s="1"/>
      <c r="U1614" s="1"/>
      <c r="V1614" s="1"/>
      <c r="X1614" s="1"/>
      <c r="AM1614" s="29"/>
      <c r="AN1614" s="29"/>
      <c r="AO1614" s="29"/>
      <c r="AP1614" s="29"/>
      <c r="AQ1614" s="29"/>
      <c r="AR1614" s="29"/>
      <c r="AS1614" s="29"/>
      <c r="AT1614" s="29"/>
      <c r="AU1614" s="20"/>
      <c r="AV1614" s="20"/>
      <c r="AW1614" s="29"/>
      <c r="AX1614" s="20"/>
      <c r="AY1614" s="29"/>
      <c r="AZ1614" s="29"/>
      <c r="BA1614" s="29"/>
      <c r="BB1614" s="29"/>
    </row>
    <row r="1615" spans="3:54" customFormat="1">
      <c r="C1615" s="1"/>
      <c r="D1615" s="1"/>
      <c r="U1615" s="1"/>
      <c r="V1615" s="1"/>
      <c r="X1615" s="1"/>
      <c r="AM1615" s="29"/>
      <c r="AN1615" s="29"/>
      <c r="AO1615" s="29"/>
      <c r="AP1615" s="29"/>
      <c r="AQ1615" s="29"/>
      <c r="AR1615" s="29"/>
      <c r="AS1615" s="29"/>
      <c r="AT1615" s="29"/>
      <c r="AU1615" s="20"/>
      <c r="AV1615" s="20"/>
      <c r="AW1615" s="29"/>
      <c r="AX1615" s="20"/>
      <c r="AY1615" s="29"/>
      <c r="AZ1615" s="29"/>
      <c r="BA1615" s="29"/>
      <c r="BB1615" s="29"/>
    </row>
    <row r="1616" spans="3:54" customFormat="1">
      <c r="C1616" s="1"/>
      <c r="D1616" s="1"/>
      <c r="U1616" s="1"/>
      <c r="V1616" s="1"/>
      <c r="X1616" s="1"/>
      <c r="AM1616" s="29"/>
      <c r="AN1616" s="29"/>
      <c r="AO1616" s="29"/>
      <c r="AP1616" s="29"/>
      <c r="AQ1616" s="29"/>
      <c r="AR1616" s="29"/>
      <c r="AS1616" s="29"/>
      <c r="AT1616" s="29"/>
      <c r="AU1616" s="20"/>
      <c r="AV1616" s="20"/>
      <c r="AW1616" s="29"/>
      <c r="AX1616" s="20"/>
      <c r="AY1616" s="29"/>
      <c r="AZ1616" s="29"/>
      <c r="BA1616" s="29"/>
      <c r="BB1616" s="29"/>
    </row>
    <row r="1617" spans="3:54" customFormat="1">
      <c r="C1617" s="1"/>
      <c r="D1617" s="1"/>
      <c r="U1617" s="1"/>
      <c r="V1617" s="1"/>
      <c r="X1617" s="1"/>
      <c r="AM1617" s="29"/>
      <c r="AN1617" s="29"/>
      <c r="AO1617" s="29"/>
      <c r="AP1617" s="29"/>
      <c r="AQ1617" s="29"/>
      <c r="AR1617" s="29"/>
      <c r="AS1617" s="29"/>
      <c r="AT1617" s="29"/>
      <c r="AU1617" s="20"/>
      <c r="AV1617" s="20"/>
      <c r="AW1617" s="29"/>
      <c r="AX1617" s="20"/>
      <c r="AY1617" s="29"/>
      <c r="AZ1617" s="29"/>
      <c r="BA1617" s="29"/>
      <c r="BB1617" s="29"/>
    </row>
    <row r="1618" spans="3:54" customFormat="1">
      <c r="C1618" s="1"/>
      <c r="D1618" s="1"/>
      <c r="U1618" s="1"/>
      <c r="V1618" s="1"/>
      <c r="X1618" s="1"/>
      <c r="AM1618" s="29"/>
      <c r="AN1618" s="29"/>
      <c r="AO1618" s="29"/>
      <c r="AP1618" s="29"/>
      <c r="AQ1618" s="29"/>
      <c r="AR1618" s="29"/>
      <c r="AS1618" s="29"/>
      <c r="AT1618" s="29"/>
      <c r="AU1618" s="109"/>
      <c r="AV1618" s="109"/>
      <c r="AW1618" s="29"/>
      <c r="AX1618" s="109"/>
      <c r="AY1618" s="29"/>
      <c r="AZ1618" s="29"/>
      <c r="BA1618" s="29"/>
      <c r="BB1618" s="29"/>
    </row>
    <row r="1619" spans="3:54" customFormat="1">
      <c r="C1619" s="1"/>
      <c r="D1619" s="1"/>
      <c r="U1619" s="1"/>
      <c r="V1619" s="1"/>
      <c r="X1619" s="1"/>
      <c r="AM1619" s="29"/>
      <c r="AN1619" s="29"/>
      <c r="AO1619" s="29"/>
      <c r="AP1619" s="29"/>
      <c r="AQ1619" s="29"/>
      <c r="AR1619" s="29"/>
      <c r="AS1619" s="29"/>
      <c r="AT1619" s="29"/>
      <c r="AU1619" s="20"/>
      <c r="AV1619" s="20"/>
      <c r="AW1619" s="29"/>
      <c r="AX1619" s="20"/>
      <c r="AY1619" s="29"/>
      <c r="AZ1619" s="29"/>
      <c r="BA1619" s="29"/>
      <c r="BB1619" s="29"/>
    </row>
    <row r="1620" spans="3:54" customFormat="1">
      <c r="C1620" s="1"/>
      <c r="D1620" s="1"/>
      <c r="U1620" s="1"/>
      <c r="V1620" s="1"/>
      <c r="X1620" s="1"/>
      <c r="AM1620" s="29"/>
      <c r="AN1620" s="29"/>
      <c r="AO1620" s="29"/>
      <c r="AP1620" s="29"/>
      <c r="AQ1620" s="29"/>
      <c r="AR1620" s="29"/>
      <c r="AS1620" s="29"/>
      <c r="AT1620" s="29"/>
      <c r="AU1620" s="20"/>
      <c r="AV1620" s="20"/>
      <c r="AW1620" s="29"/>
      <c r="AX1620" s="20"/>
      <c r="AY1620" s="29"/>
      <c r="AZ1620" s="29"/>
      <c r="BA1620" s="29"/>
      <c r="BB1620" s="29"/>
    </row>
    <row r="1621" spans="3:54" customFormat="1">
      <c r="C1621" s="1"/>
      <c r="D1621" s="1"/>
      <c r="U1621" s="1"/>
      <c r="V1621" s="1"/>
      <c r="X1621" s="1"/>
      <c r="AM1621" s="29"/>
      <c r="AN1621" s="29"/>
      <c r="AO1621" s="29"/>
      <c r="AP1621" s="29"/>
      <c r="AQ1621" s="29"/>
      <c r="AR1621" s="29"/>
      <c r="AS1621" s="29"/>
      <c r="AT1621" s="29"/>
      <c r="AU1621" s="20"/>
      <c r="AV1621" s="20"/>
      <c r="AW1621" s="29"/>
      <c r="AX1621" s="20"/>
      <c r="AY1621" s="29"/>
      <c r="AZ1621" s="29"/>
      <c r="BA1621" s="29"/>
      <c r="BB1621" s="29"/>
    </row>
    <row r="1622" spans="3:54" customFormat="1">
      <c r="C1622" s="1"/>
      <c r="D1622" s="1"/>
      <c r="U1622" s="1"/>
      <c r="V1622" s="1"/>
      <c r="X1622" s="1"/>
      <c r="AM1622" s="29"/>
      <c r="AN1622" s="29"/>
      <c r="AO1622" s="29"/>
      <c r="AP1622" s="29"/>
      <c r="AQ1622" s="29"/>
      <c r="AR1622" s="29"/>
      <c r="AS1622" s="29"/>
      <c r="AT1622" s="29"/>
      <c r="AU1622" s="20"/>
      <c r="AV1622" s="20"/>
      <c r="AW1622" s="29"/>
      <c r="AX1622" s="20"/>
      <c r="AY1622" s="29"/>
      <c r="AZ1622" s="29"/>
      <c r="BA1622" s="29"/>
      <c r="BB1622" s="29"/>
    </row>
    <row r="1623" spans="3:54" customFormat="1">
      <c r="C1623" s="1"/>
      <c r="D1623" s="1"/>
      <c r="U1623" s="1"/>
      <c r="V1623" s="1"/>
      <c r="X1623" s="1"/>
      <c r="AM1623" s="29"/>
      <c r="AN1623" s="29"/>
      <c r="AO1623" s="29"/>
      <c r="AP1623" s="29"/>
      <c r="AQ1623" s="29"/>
      <c r="AR1623" s="29"/>
      <c r="AS1623" s="29"/>
      <c r="AT1623" s="29"/>
      <c r="AU1623" s="20"/>
      <c r="AV1623" s="20"/>
      <c r="AW1623" s="29"/>
      <c r="AX1623" s="20"/>
      <c r="AY1623" s="29"/>
      <c r="AZ1623" s="29"/>
      <c r="BA1623" s="29"/>
      <c r="BB1623" s="29"/>
    </row>
    <row r="1624" spans="3:54" customFormat="1">
      <c r="C1624" s="1"/>
      <c r="D1624" s="1"/>
      <c r="U1624" s="1"/>
      <c r="V1624" s="1"/>
      <c r="X1624" s="1"/>
      <c r="AM1624" s="29"/>
      <c r="AN1624" s="29"/>
      <c r="AO1624" s="29"/>
      <c r="AP1624" s="29"/>
      <c r="AQ1624" s="29"/>
      <c r="AR1624" s="29"/>
      <c r="AS1624" s="29"/>
      <c r="AT1624" s="29"/>
      <c r="AU1624" s="20"/>
      <c r="AV1624" s="20"/>
      <c r="AW1624" s="29"/>
      <c r="AX1624" s="20"/>
      <c r="AY1624" s="29"/>
      <c r="AZ1624" s="29"/>
      <c r="BA1624" s="29"/>
      <c r="BB1624" s="29"/>
    </row>
    <row r="1625" spans="3:54" customFormat="1">
      <c r="C1625" s="1"/>
      <c r="D1625" s="1"/>
      <c r="U1625" s="1"/>
      <c r="V1625" s="1"/>
      <c r="X1625" s="1"/>
      <c r="AM1625" s="29"/>
      <c r="AN1625" s="29"/>
      <c r="AO1625" s="29"/>
      <c r="AP1625" s="29"/>
      <c r="AQ1625" s="29"/>
      <c r="AR1625" s="29"/>
      <c r="AS1625" s="29"/>
      <c r="AT1625" s="29"/>
      <c r="AU1625" s="20"/>
      <c r="AV1625" s="20"/>
      <c r="AW1625" s="29"/>
      <c r="AX1625" s="20"/>
      <c r="AY1625" s="29"/>
      <c r="AZ1625" s="29"/>
      <c r="BA1625" s="29"/>
      <c r="BB1625" s="29"/>
    </row>
    <row r="1626" spans="3:54" customFormat="1">
      <c r="C1626" s="1"/>
      <c r="D1626" s="1"/>
      <c r="U1626" s="1"/>
      <c r="V1626" s="1"/>
      <c r="X1626" s="1"/>
      <c r="AM1626" s="29"/>
      <c r="AN1626" s="29"/>
      <c r="AO1626" s="29"/>
      <c r="AP1626" s="29"/>
      <c r="AQ1626" s="29"/>
      <c r="AR1626" s="29"/>
      <c r="AS1626" s="29"/>
      <c r="AT1626" s="29"/>
      <c r="AU1626" s="20"/>
      <c r="AV1626" s="20"/>
      <c r="AW1626" s="29"/>
      <c r="AX1626" s="20"/>
      <c r="AY1626" s="29"/>
      <c r="AZ1626" s="29"/>
      <c r="BA1626" s="29"/>
      <c r="BB1626" s="29"/>
    </row>
    <row r="1627" spans="3:54" customFormat="1">
      <c r="C1627" s="1"/>
      <c r="D1627" s="1"/>
      <c r="U1627" s="1"/>
      <c r="V1627" s="1"/>
      <c r="X1627" s="1"/>
      <c r="AM1627" s="29"/>
      <c r="AN1627" s="29"/>
      <c r="AO1627" s="29"/>
      <c r="AP1627" s="29"/>
      <c r="AQ1627" s="29"/>
      <c r="AR1627" s="29"/>
      <c r="AS1627" s="29"/>
      <c r="AT1627" s="29"/>
      <c r="AU1627" s="20"/>
      <c r="AV1627" s="20"/>
      <c r="AW1627" s="29"/>
      <c r="AX1627" s="20"/>
      <c r="AY1627" s="29"/>
      <c r="AZ1627" s="29"/>
      <c r="BA1627" s="29"/>
      <c r="BB1627" s="29"/>
    </row>
    <row r="1628" spans="3:54" customFormat="1">
      <c r="C1628" s="1"/>
      <c r="D1628" s="1"/>
      <c r="U1628" s="1"/>
      <c r="V1628" s="1"/>
      <c r="X1628" s="1"/>
      <c r="AM1628" s="29"/>
      <c r="AN1628" s="29"/>
      <c r="AO1628" s="29"/>
      <c r="AP1628" s="29"/>
      <c r="AQ1628" s="29"/>
      <c r="AR1628" s="29"/>
      <c r="AS1628" s="29"/>
      <c r="AT1628" s="29"/>
      <c r="AU1628" s="20"/>
      <c r="AV1628" s="20"/>
      <c r="AW1628" s="29"/>
      <c r="AX1628" s="20"/>
      <c r="AY1628" s="29"/>
      <c r="AZ1628" s="29"/>
      <c r="BA1628" s="29"/>
      <c r="BB1628" s="29"/>
    </row>
    <row r="1629" spans="3:54" customFormat="1">
      <c r="C1629" s="1"/>
      <c r="D1629" s="1"/>
      <c r="U1629" s="1"/>
      <c r="V1629" s="1"/>
      <c r="X1629" s="1"/>
      <c r="AM1629" s="29"/>
      <c r="AN1629" s="29"/>
      <c r="AO1629" s="29"/>
      <c r="AP1629" s="29"/>
      <c r="AQ1629" s="29"/>
      <c r="AR1629" s="29"/>
      <c r="AS1629" s="29"/>
      <c r="AT1629" s="29"/>
      <c r="AU1629" s="20"/>
      <c r="AV1629" s="20"/>
      <c r="AW1629" s="29"/>
      <c r="AX1629" s="20"/>
      <c r="AY1629" s="29"/>
      <c r="AZ1629" s="29"/>
      <c r="BA1629" s="29"/>
      <c r="BB1629" s="29"/>
    </row>
    <row r="1630" spans="3:54" customFormat="1">
      <c r="C1630" s="1"/>
      <c r="D1630" s="1"/>
      <c r="U1630" s="1"/>
      <c r="V1630" s="1"/>
      <c r="X1630" s="1"/>
      <c r="AM1630" s="29"/>
      <c r="AN1630" s="29"/>
      <c r="AO1630" s="29"/>
      <c r="AP1630" s="29"/>
      <c r="AQ1630" s="29"/>
      <c r="AR1630" s="29"/>
      <c r="AS1630" s="29"/>
      <c r="AT1630" s="29"/>
      <c r="AU1630" s="20"/>
      <c r="AV1630" s="20"/>
      <c r="AW1630" s="29"/>
      <c r="AX1630" s="20"/>
      <c r="AY1630" s="29"/>
      <c r="AZ1630" s="29"/>
      <c r="BA1630" s="29"/>
      <c r="BB1630" s="29"/>
    </row>
    <row r="1631" spans="3:54" customFormat="1">
      <c r="C1631" s="1"/>
      <c r="D1631" s="1"/>
      <c r="U1631" s="1"/>
      <c r="V1631" s="1"/>
      <c r="X1631" s="1"/>
      <c r="AM1631" s="29"/>
      <c r="AN1631" s="29"/>
      <c r="AO1631" s="29"/>
      <c r="AP1631" s="29"/>
      <c r="AQ1631" s="29"/>
      <c r="AR1631" s="29"/>
      <c r="AS1631" s="29"/>
      <c r="AT1631" s="29"/>
      <c r="AU1631" s="20"/>
      <c r="AV1631" s="20"/>
      <c r="AW1631" s="29"/>
      <c r="AX1631" s="20"/>
      <c r="AY1631" s="29"/>
      <c r="AZ1631" s="29"/>
      <c r="BA1631" s="29"/>
      <c r="BB1631" s="29"/>
    </row>
    <row r="1632" spans="3:54" customFormat="1">
      <c r="C1632" s="1"/>
      <c r="D1632" s="1"/>
      <c r="U1632" s="1"/>
      <c r="V1632" s="1"/>
      <c r="X1632" s="1"/>
      <c r="AM1632" s="29"/>
      <c r="AN1632" s="29"/>
      <c r="AO1632" s="29"/>
      <c r="AP1632" s="29"/>
      <c r="AQ1632" s="29"/>
      <c r="AR1632" s="29"/>
      <c r="AS1632" s="29"/>
      <c r="AT1632" s="29"/>
      <c r="AU1632" s="20"/>
      <c r="AV1632" s="20"/>
      <c r="AW1632" s="29"/>
      <c r="AX1632" s="20"/>
      <c r="AY1632" s="29"/>
      <c r="AZ1632" s="29"/>
      <c r="BA1632" s="29"/>
      <c r="BB1632" s="29"/>
    </row>
    <row r="1633" spans="3:54" customFormat="1">
      <c r="C1633" s="1"/>
      <c r="D1633" s="1"/>
      <c r="U1633" s="1"/>
      <c r="V1633" s="1"/>
      <c r="X1633" s="1"/>
      <c r="AM1633" s="29"/>
      <c r="AN1633" s="29"/>
      <c r="AO1633" s="29"/>
      <c r="AP1633" s="29"/>
      <c r="AQ1633" s="29"/>
      <c r="AR1633" s="29"/>
      <c r="AS1633" s="29"/>
      <c r="AT1633" s="29"/>
      <c r="AU1633" s="20"/>
      <c r="AV1633" s="20"/>
      <c r="AW1633" s="29"/>
      <c r="AX1633" s="20"/>
      <c r="AY1633" s="29"/>
      <c r="AZ1633" s="29"/>
      <c r="BA1633" s="29"/>
      <c r="BB1633" s="29"/>
    </row>
    <row r="1634" spans="3:54" customFormat="1">
      <c r="C1634" s="1"/>
      <c r="D1634" s="1"/>
      <c r="U1634" s="1"/>
      <c r="V1634" s="1"/>
      <c r="X1634" s="1"/>
      <c r="AM1634" s="29"/>
      <c r="AN1634" s="29"/>
      <c r="AO1634" s="29"/>
      <c r="AP1634" s="29"/>
      <c r="AQ1634" s="29"/>
      <c r="AR1634" s="29"/>
      <c r="AS1634" s="29"/>
      <c r="AT1634" s="29"/>
      <c r="AU1634" s="20"/>
      <c r="AV1634" s="20"/>
      <c r="AW1634" s="29"/>
      <c r="AX1634" s="20"/>
      <c r="AY1634" s="29"/>
      <c r="AZ1634" s="29"/>
      <c r="BA1634" s="29"/>
      <c r="BB1634" s="29"/>
    </row>
    <row r="1635" spans="3:54" customFormat="1">
      <c r="C1635" s="1"/>
      <c r="D1635" s="1"/>
      <c r="U1635" s="1"/>
      <c r="V1635" s="1"/>
      <c r="X1635" s="1"/>
      <c r="AM1635" s="29"/>
      <c r="AN1635" s="29"/>
      <c r="AO1635" s="29"/>
      <c r="AP1635" s="29"/>
      <c r="AQ1635" s="29"/>
      <c r="AR1635" s="29"/>
      <c r="AS1635" s="29"/>
      <c r="AT1635" s="29"/>
      <c r="AU1635" s="20"/>
      <c r="AV1635" s="20"/>
      <c r="AW1635" s="29"/>
      <c r="AX1635" s="20"/>
      <c r="AY1635" s="29"/>
      <c r="AZ1635" s="29"/>
      <c r="BA1635" s="29"/>
      <c r="BB1635" s="29"/>
    </row>
    <row r="1636" spans="3:54" customFormat="1">
      <c r="C1636" s="1"/>
      <c r="D1636" s="1"/>
      <c r="U1636" s="1"/>
      <c r="V1636" s="1"/>
      <c r="X1636" s="1"/>
      <c r="AM1636" s="29"/>
      <c r="AN1636" s="29"/>
      <c r="AO1636" s="29"/>
      <c r="AP1636" s="29"/>
      <c r="AQ1636" s="29"/>
      <c r="AR1636" s="29"/>
      <c r="AS1636" s="29"/>
      <c r="AT1636" s="29"/>
      <c r="AU1636" s="20"/>
      <c r="AV1636" s="20"/>
      <c r="AW1636" s="29"/>
      <c r="AX1636" s="20"/>
      <c r="AY1636" s="29"/>
      <c r="AZ1636" s="29"/>
      <c r="BA1636" s="29"/>
      <c r="BB1636" s="29"/>
    </row>
    <row r="1637" spans="3:54" customFormat="1">
      <c r="C1637" s="1"/>
      <c r="D1637" s="1"/>
      <c r="U1637" s="1"/>
      <c r="V1637" s="1"/>
      <c r="X1637" s="1"/>
      <c r="AM1637" s="29"/>
      <c r="AN1637" s="29"/>
      <c r="AO1637" s="29"/>
      <c r="AP1637" s="29"/>
      <c r="AQ1637" s="29"/>
      <c r="AR1637" s="29"/>
      <c r="AS1637" s="29"/>
      <c r="AT1637" s="29"/>
      <c r="AU1637" s="20"/>
      <c r="AV1637" s="20"/>
      <c r="AW1637" s="29"/>
      <c r="AX1637" s="20"/>
      <c r="AY1637" s="29"/>
      <c r="AZ1637" s="29"/>
      <c r="BA1637" s="29"/>
      <c r="BB1637" s="29"/>
    </row>
    <row r="1638" spans="3:54" customFormat="1">
      <c r="C1638" s="1"/>
      <c r="D1638" s="1"/>
      <c r="U1638" s="1"/>
      <c r="V1638" s="1"/>
      <c r="X1638" s="1"/>
      <c r="AM1638" s="29"/>
      <c r="AN1638" s="29"/>
      <c r="AO1638" s="29"/>
      <c r="AP1638" s="29"/>
      <c r="AQ1638" s="29"/>
      <c r="AR1638" s="29"/>
      <c r="AS1638" s="29"/>
      <c r="AT1638" s="29"/>
      <c r="AU1638" s="29"/>
      <c r="AV1638" s="29"/>
      <c r="AW1638" s="29"/>
      <c r="AX1638" s="29"/>
      <c r="AY1638" s="29"/>
      <c r="AZ1638" s="29"/>
      <c r="BA1638" s="29"/>
      <c r="BB1638" s="29"/>
    </row>
    <row r="1639" spans="3:54" customFormat="1">
      <c r="C1639" s="1"/>
      <c r="D1639" s="1"/>
      <c r="U1639" s="1"/>
      <c r="V1639" s="1"/>
      <c r="X1639" s="1"/>
      <c r="AM1639" s="29"/>
      <c r="AN1639" s="29"/>
      <c r="AO1639" s="29"/>
      <c r="AP1639" s="29"/>
      <c r="AQ1639" s="29"/>
      <c r="AR1639" s="29"/>
      <c r="AS1639" s="29"/>
      <c r="AT1639" s="29"/>
      <c r="AU1639" s="20"/>
      <c r="AV1639" s="20"/>
      <c r="AW1639" s="29"/>
      <c r="AX1639" s="20"/>
      <c r="AY1639" s="29"/>
      <c r="AZ1639" s="29"/>
      <c r="BA1639" s="29"/>
      <c r="BB1639" s="29"/>
    </row>
    <row r="1640" spans="3:54" customFormat="1">
      <c r="C1640" s="1"/>
      <c r="D1640" s="1"/>
      <c r="U1640" s="1"/>
      <c r="V1640" s="1"/>
      <c r="X1640" s="1"/>
      <c r="AM1640" s="29"/>
      <c r="AN1640" s="29"/>
      <c r="AO1640" s="29"/>
      <c r="AP1640" s="29"/>
      <c r="AQ1640" s="29"/>
      <c r="AR1640" s="29"/>
      <c r="AS1640" s="29"/>
      <c r="AT1640" s="29"/>
      <c r="AU1640" s="20"/>
      <c r="AV1640" s="20"/>
      <c r="AW1640" s="29"/>
      <c r="AX1640" s="20"/>
      <c r="AY1640" s="29"/>
      <c r="AZ1640" s="29"/>
      <c r="BA1640" s="29"/>
      <c r="BB1640" s="29"/>
    </row>
    <row r="1641" spans="3:54" customFormat="1">
      <c r="C1641" s="1"/>
      <c r="D1641" s="1"/>
      <c r="U1641" s="1"/>
      <c r="V1641" s="1"/>
      <c r="X1641" s="1"/>
      <c r="AM1641" s="29"/>
      <c r="AN1641" s="29"/>
      <c r="AO1641" s="29"/>
      <c r="AP1641" s="29"/>
      <c r="AQ1641" s="29"/>
      <c r="AR1641" s="29"/>
      <c r="AS1641" s="29"/>
      <c r="AT1641" s="29"/>
      <c r="AU1641" s="29"/>
      <c r="AV1641" s="29"/>
      <c r="AW1641" s="29"/>
      <c r="AX1641" s="29"/>
      <c r="AY1641" s="29"/>
      <c r="AZ1641" s="29"/>
      <c r="BA1641" s="29"/>
      <c r="BB1641" s="29"/>
    </row>
    <row r="1642" spans="3:54" customFormat="1">
      <c r="C1642" s="1"/>
      <c r="D1642" s="1"/>
      <c r="U1642" s="1"/>
      <c r="V1642" s="1"/>
      <c r="X1642" s="1"/>
      <c r="AM1642" s="29"/>
      <c r="AN1642" s="29"/>
      <c r="AO1642" s="29"/>
      <c r="AP1642" s="29"/>
      <c r="AQ1642" s="29"/>
      <c r="AR1642" s="29"/>
      <c r="AS1642" s="29"/>
      <c r="AT1642" s="29"/>
      <c r="AU1642" s="29"/>
      <c r="AV1642" s="29"/>
      <c r="AW1642" s="29"/>
      <c r="AX1642" s="29"/>
      <c r="AY1642" s="29"/>
      <c r="AZ1642" s="29"/>
      <c r="BA1642" s="29"/>
      <c r="BB1642" s="29"/>
    </row>
    <row r="1643" spans="3:54" customFormat="1">
      <c r="C1643" s="1"/>
      <c r="D1643" s="1"/>
      <c r="U1643" s="1"/>
      <c r="V1643" s="1"/>
      <c r="X1643" s="1"/>
      <c r="AM1643" s="29"/>
      <c r="AN1643" s="29"/>
      <c r="AO1643" s="29"/>
      <c r="AP1643" s="29"/>
      <c r="AQ1643" s="29"/>
      <c r="AR1643" s="29"/>
      <c r="AS1643" s="29"/>
      <c r="AT1643" s="29"/>
      <c r="AU1643" s="29"/>
      <c r="AV1643" s="29"/>
      <c r="AW1643" s="29"/>
      <c r="AX1643" s="29"/>
      <c r="AY1643" s="29"/>
      <c r="AZ1643" s="29"/>
      <c r="BA1643" s="29"/>
      <c r="BB1643" s="29"/>
    </row>
    <row r="1644" spans="3:54" customFormat="1">
      <c r="C1644" s="1"/>
      <c r="D1644" s="1"/>
      <c r="U1644" s="1"/>
      <c r="V1644" s="1"/>
      <c r="X1644" s="1"/>
      <c r="AM1644" s="29"/>
      <c r="AN1644" s="29"/>
      <c r="AO1644" s="29"/>
      <c r="AP1644" s="29"/>
      <c r="AQ1644" s="29"/>
      <c r="AR1644" s="29"/>
      <c r="AS1644" s="29"/>
      <c r="AT1644" s="29"/>
      <c r="AU1644" s="29"/>
      <c r="AV1644" s="29"/>
      <c r="AW1644" s="29"/>
      <c r="AX1644" s="29"/>
      <c r="AY1644" s="29"/>
      <c r="AZ1644" s="29"/>
      <c r="BA1644" s="29"/>
      <c r="BB1644" s="29"/>
    </row>
    <row r="1645" spans="3:54" customFormat="1">
      <c r="C1645" s="1"/>
      <c r="D1645" s="1"/>
      <c r="U1645" s="1"/>
      <c r="V1645" s="1"/>
      <c r="X1645" s="1"/>
      <c r="AM1645" s="29"/>
      <c r="AN1645" s="29"/>
      <c r="AO1645" s="29"/>
      <c r="AP1645" s="29"/>
      <c r="AQ1645" s="29"/>
      <c r="AR1645" s="29"/>
      <c r="AS1645" s="29"/>
      <c r="AT1645" s="29"/>
      <c r="AU1645" s="29"/>
      <c r="AV1645" s="29"/>
      <c r="AW1645" s="29"/>
      <c r="AX1645" s="29"/>
      <c r="AY1645" s="29"/>
      <c r="AZ1645" s="29"/>
      <c r="BA1645" s="29"/>
      <c r="BB1645" s="29"/>
    </row>
    <row r="1646" spans="3:54" customFormat="1">
      <c r="C1646" s="1"/>
      <c r="D1646" s="1"/>
      <c r="U1646" s="1"/>
      <c r="V1646" s="1"/>
      <c r="X1646" s="1"/>
      <c r="AM1646" s="29"/>
      <c r="AN1646" s="29"/>
      <c r="AO1646" s="29"/>
      <c r="AP1646" s="29"/>
      <c r="AQ1646" s="29"/>
      <c r="AR1646" s="29"/>
      <c r="AS1646" s="29"/>
      <c r="AT1646" s="29"/>
      <c r="AU1646" s="29"/>
      <c r="AV1646" s="29"/>
      <c r="AW1646" s="29"/>
      <c r="AX1646" s="29"/>
      <c r="AY1646" s="29"/>
      <c r="AZ1646" s="29"/>
      <c r="BA1646" s="29"/>
      <c r="BB1646" s="29"/>
    </row>
    <row r="1647" spans="3:54" customFormat="1">
      <c r="C1647" s="1"/>
      <c r="D1647" s="1"/>
      <c r="U1647" s="1"/>
      <c r="V1647" s="1"/>
      <c r="X1647" s="1"/>
      <c r="AM1647" s="29"/>
      <c r="AN1647" s="29"/>
      <c r="AO1647" s="29"/>
      <c r="AP1647" s="29"/>
      <c r="AQ1647" s="29"/>
      <c r="AR1647" s="29"/>
      <c r="AS1647" s="29"/>
      <c r="AT1647" s="29"/>
      <c r="AU1647" s="29"/>
      <c r="AV1647" s="29"/>
      <c r="AW1647" s="29"/>
      <c r="AX1647" s="29"/>
      <c r="AY1647" s="29"/>
      <c r="AZ1647" s="29"/>
      <c r="BA1647" s="29"/>
      <c r="BB1647" s="29"/>
    </row>
    <row r="1648" spans="3:54" customFormat="1">
      <c r="C1648" s="1"/>
      <c r="D1648" s="1"/>
      <c r="U1648" s="1"/>
      <c r="V1648" s="1"/>
      <c r="X1648" s="1"/>
      <c r="AM1648" s="29"/>
      <c r="AN1648" s="29"/>
      <c r="AO1648" s="29"/>
      <c r="AP1648" s="29"/>
      <c r="AQ1648" s="29"/>
      <c r="AR1648" s="29"/>
      <c r="AS1648" s="29"/>
      <c r="AT1648" s="29"/>
      <c r="AU1648" s="29"/>
      <c r="AV1648" s="29"/>
      <c r="AW1648" s="29"/>
      <c r="AX1648" s="29"/>
      <c r="AY1648" s="29"/>
      <c r="AZ1648" s="29"/>
      <c r="BA1648" s="29"/>
      <c r="BB1648" s="29"/>
    </row>
    <row r="1649" spans="3:54" customFormat="1">
      <c r="C1649" s="1"/>
      <c r="D1649" s="1"/>
      <c r="U1649" s="1"/>
      <c r="V1649" s="1"/>
      <c r="X1649" s="1"/>
      <c r="AM1649" s="29"/>
      <c r="AN1649" s="29"/>
      <c r="AO1649" s="29"/>
      <c r="AP1649" s="29"/>
      <c r="AQ1649" s="29"/>
      <c r="AR1649" s="29"/>
      <c r="AS1649" s="29"/>
      <c r="AT1649" s="29"/>
      <c r="AU1649" s="29"/>
      <c r="AV1649" s="29"/>
      <c r="AW1649" s="29"/>
      <c r="AX1649" s="29"/>
      <c r="AY1649" s="29"/>
      <c r="AZ1649" s="29"/>
      <c r="BA1649" s="29"/>
      <c r="BB1649" s="29"/>
    </row>
    <row r="1650" spans="3:54" customFormat="1">
      <c r="C1650" s="1"/>
      <c r="D1650" s="1"/>
      <c r="U1650" s="1"/>
      <c r="V1650" s="1"/>
      <c r="X1650" s="1"/>
      <c r="AM1650" s="29"/>
      <c r="AN1650" s="29"/>
      <c r="AO1650" s="29"/>
      <c r="AP1650" s="29"/>
      <c r="AQ1650" s="29"/>
      <c r="AR1650" s="29"/>
      <c r="AS1650" s="29"/>
      <c r="AT1650" s="29"/>
      <c r="AU1650" s="29"/>
      <c r="AV1650" s="29"/>
      <c r="AW1650" s="29"/>
      <c r="AX1650" s="29"/>
      <c r="AY1650" s="29"/>
      <c r="AZ1650" s="29"/>
      <c r="BA1650" s="29"/>
      <c r="BB1650" s="29"/>
    </row>
    <row r="1651" spans="3:54" customFormat="1">
      <c r="C1651" s="1"/>
      <c r="D1651" s="1"/>
      <c r="U1651" s="1"/>
      <c r="V1651" s="1"/>
      <c r="X1651" s="1"/>
      <c r="AM1651" s="29"/>
      <c r="AN1651" s="29"/>
      <c r="AO1651" s="29"/>
      <c r="AP1651" s="29"/>
      <c r="AQ1651" s="29"/>
      <c r="AR1651" s="29"/>
      <c r="AS1651" s="29"/>
      <c r="AT1651" s="29"/>
      <c r="AU1651" s="29"/>
      <c r="AV1651" s="29"/>
      <c r="AW1651" s="29"/>
      <c r="AX1651" s="29"/>
      <c r="AY1651" s="29"/>
      <c r="AZ1651" s="29"/>
      <c r="BA1651" s="29"/>
      <c r="BB1651" s="29"/>
    </row>
    <row r="1652" spans="3:54" customFormat="1">
      <c r="C1652" s="1"/>
      <c r="D1652" s="1"/>
      <c r="U1652" s="1"/>
      <c r="V1652" s="1"/>
      <c r="X1652" s="1"/>
      <c r="AM1652" s="29"/>
      <c r="AN1652" s="29"/>
      <c r="AO1652" s="29"/>
      <c r="AP1652" s="29"/>
      <c r="AQ1652" s="29"/>
      <c r="AR1652" s="29"/>
      <c r="AS1652" s="29"/>
      <c r="AT1652" s="29"/>
      <c r="AU1652" s="29"/>
      <c r="AV1652" s="29"/>
      <c r="AW1652" s="29"/>
      <c r="AX1652" s="29"/>
      <c r="AY1652" s="29"/>
      <c r="AZ1652" s="29"/>
      <c r="BA1652" s="29"/>
      <c r="BB1652" s="29"/>
    </row>
    <row r="1653" spans="3:54" customFormat="1">
      <c r="C1653" s="1"/>
      <c r="D1653" s="1"/>
      <c r="U1653" s="1"/>
      <c r="V1653" s="1"/>
      <c r="X1653" s="1"/>
      <c r="AM1653" s="29"/>
      <c r="AN1653" s="29"/>
      <c r="AO1653" s="29"/>
      <c r="AP1653" s="29"/>
      <c r="AQ1653" s="29"/>
      <c r="AR1653" s="29"/>
      <c r="AS1653" s="29"/>
      <c r="AT1653" s="29"/>
      <c r="AU1653" s="29"/>
      <c r="AV1653" s="29"/>
      <c r="AW1653" s="29"/>
      <c r="AX1653" s="29"/>
      <c r="AY1653" s="29"/>
      <c r="AZ1653" s="29"/>
      <c r="BA1653" s="29"/>
      <c r="BB1653" s="29"/>
    </row>
    <row r="1654" spans="3:54" customFormat="1">
      <c r="C1654" s="1"/>
      <c r="D1654" s="1"/>
      <c r="U1654" s="1"/>
      <c r="V1654" s="1"/>
      <c r="X1654" s="1"/>
      <c r="AM1654" s="29"/>
      <c r="AN1654" s="29"/>
      <c r="AO1654" s="29"/>
      <c r="AP1654" s="29"/>
      <c r="AQ1654" s="29"/>
      <c r="AR1654" s="29"/>
      <c r="AS1654" s="29"/>
      <c r="AT1654" s="29"/>
      <c r="AU1654" s="29"/>
      <c r="AV1654" s="29"/>
      <c r="AW1654" s="29"/>
      <c r="AX1654" s="29"/>
      <c r="AY1654" s="29"/>
      <c r="AZ1654" s="29"/>
      <c r="BA1654" s="29"/>
      <c r="BB1654" s="29"/>
    </row>
    <row r="1655" spans="3:54" customFormat="1">
      <c r="C1655" s="1"/>
      <c r="D1655" s="1"/>
      <c r="U1655" s="1"/>
      <c r="V1655" s="1"/>
      <c r="X1655" s="1"/>
      <c r="AM1655" s="29"/>
      <c r="AN1655" s="29"/>
      <c r="AO1655" s="29"/>
      <c r="AP1655" s="29"/>
      <c r="AQ1655" s="29"/>
      <c r="AR1655" s="29"/>
      <c r="AS1655" s="29"/>
      <c r="AT1655" s="29"/>
      <c r="AU1655" s="29"/>
      <c r="AV1655" s="29"/>
      <c r="AW1655" s="29"/>
      <c r="AX1655" s="29"/>
      <c r="AY1655" s="29"/>
      <c r="AZ1655" s="29"/>
      <c r="BA1655" s="29"/>
      <c r="BB1655" s="29"/>
    </row>
    <row r="1656" spans="3:54" customFormat="1">
      <c r="C1656" s="1"/>
      <c r="D1656" s="1"/>
      <c r="U1656" s="1"/>
      <c r="V1656" s="1"/>
      <c r="X1656" s="1"/>
      <c r="AM1656" s="29"/>
      <c r="AN1656" s="29"/>
      <c r="AO1656" s="29"/>
      <c r="AP1656" s="29"/>
      <c r="AQ1656" s="29"/>
      <c r="AR1656" s="29"/>
      <c r="AS1656" s="29"/>
      <c r="AT1656" s="29"/>
      <c r="AU1656" s="29"/>
      <c r="AV1656" s="29"/>
      <c r="AW1656" s="29"/>
      <c r="AX1656" s="29"/>
      <c r="AY1656" s="29"/>
      <c r="AZ1656" s="29"/>
      <c r="BA1656" s="29"/>
      <c r="BB1656" s="29"/>
    </row>
    <row r="1657" spans="3:54" customFormat="1">
      <c r="C1657" s="1"/>
      <c r="D1657" s="1"/>
      <c r="U1657" s="1"/>
      <c r="V1657" s="1"/>
      <c r="X1657" s="1"/>
      <c r="AM1657" s="29"/>
      <c r="AN1657" s="29"/>
      <c r="AO1657" s="29"/>
      <c r="AP1657" s="29"/>
      <c r="AQ1657" s="29"/>
      <c r="AR1657" s="29"/>
      <c r="AS1657" s="29"/>
      <c r="AT1657" s="29"/>
      <c r="AU1657" s="29"/>
      <c r="AV1657" s="29"/>
      <c r="AW1657" s="29"/>
      <c r="AX1657" s="29"/>
      <c r="AY1657" s="29"/>
      <c r="AZ1657" s="29"/>
      <c r="BA1657" s="29"/>
      <c r="BB1657" s="29"/>
    </row>
    <row r="1658" spans="3:54" customFormat="1">
      <c r="C1658" s="1"/>
      <c r="D1658" s="1"/>
      <c r="U1658" s="1"/>
      <c r="V1658" s="1"/>
      <c r="X1658" s="1"/>
      <c r="AM1658" s="29"/>
      <c r="AN1658" s="29"/>
      <c r="AO1658" s="29"/>
      <c r="AP1658" s="29"/>
      <c r="AQ1658" s="29"/>
      <c r="AR1658" s="29"/>
      <c r="AS1658" s="29"/>
      <c r="AT1658" s="29"/>
      <c r="AU1658" s="29"/>
      <c r="AV1658" s="29"/>
      <c r="AW1658" s="29"/>
      <c r="AX1658" s="29"/>
      <c r="AY1658" s="29"/>
      <c r="AZ1658" s="29"/>
      <c r="BA1658" s="29"/>
      <c r="BB1658" s="29"/>
    </row>
    <row r="1659" spans="3:54" customFormat="1">
      <c r="C1659" s="1"/>
      <c r="D1659" s="1"/>
      <c r="U1659" s="1"/>
      <c r="V1659" s="1"/>
      <c r="X1659" s="1"/>
      <c r="AM1659" s="29"/>
      <c r="AN1659" s="29"/>
      <c r="AO1659" s="29"/>
      <c r="AP1659" s="29"/>
      <c r="AQ1659" s="29"/>
      <c r="AR1659" s="29"/>
      <c r="AS1659" s="29"/>
      <c r="AT1659" s="29"/>
      <c r="AU1659" s="29"/>
      <c r="AV1659" s="29"/>
      <c r="AW1659" s="29"/>
      <c r="AX1659" s="29"/>
      <c r="AY1659" s="29"/>
      <c r="AZ1659" s="29"/>
      <c r="BA1659" s="29"/>
      <c r="BB1659" s="29"/>
    </row>
    <row r="1660" spans="3:54" customFormat="1">
      <c r="C1660" s="1"/>
      <c r="D1660" s="1"/>
      <c r="U1660" s="1"/>
      <c r="V1660" s="1"/>
      <c r="X1660" s="1"/>
      <c r="AM1660" s="29"/>
      <c r="AN1660" s="29"/>
      <c r="AO1660" s="29"/>
      <c r="AP1660" s="29"/>
      <c r="AQ1660" s="29"/>
      <c r="AR1660" s="29"/>
      <c r="AS1660" s="29"/>
      <c r="AT1660" s="29"/>
      <c r="AU1660" s="20"/>
      <c r="AV1660" s="20"/>
      <c r="AW1660" s="29"/>
      <c r="AX1660" s="20"/>
      <c r="AY1660" s="29"/>
      <c r="AZ1660" s="29"/>
      <c r="BA1660" s="29"/>
      <c r="BB1660" s="29"/>
    </row>
    <row r="1661" spans="3:54" customFormat="1">
      <c r="C1661" s="1"/>
      <c r="D1661" s="1"/>
      <c r="U1661" s="1"/>
      <c r="V1661" s="1"/>
      <c r="X1661" s="1"/>
      <c r="AM1661" s="29"/>
      <c r="AN1661" s="29"/>
      <c r="AO1661" s="29"/>
      <c r="AP1661" s="29"/>
      <c r="AQ1661" s="29"/>
      <c r="AR1661" s="29"/>
      <c r="AS1661" s="29"/>
      <c r="AT1661" s="29"/>
      <c r="AU1661" s="20"/>
      <c r="AV1661" s="20"/>
      <c r="AW1661" s="29"/>
      <c r="AX1661" s="20"/>
      <c r="AY1661" s="29"/>
      <c r="AZ1661" s="29"/>
      <c r="BA1661" s="29"/>
      <c r="BB1661" s="29"/>
    </row>
    <row r="1662" spans="3:54" customFormat="1">
      <c r="C1662" s="1"/>
      <c r="D1662" s="1"/>
      <c r="U1662" s="1"/>
      <c r="V1662" s="1"/>
      <c r="X1662" s="1"/>
      <c r="AM1662" s="29"/>
      <c r="AN1662" s="29"/>
      <c r="AO1662" s="29"/>
      <c r="AP1662" s="29"/>
      <c r="AQ1662" s="29"/>
      <c r="AR1662" s="29"/>
      <c r="AS1662" s="29"/>
      <c r="AT1662" s="29"/>
      <c r="AU1662" s="20"/>
      <c r="AV1662" s="20"/>
      <c r="AW1662" s="29"/>
      <c r="AX1662" s="20"/>
      <c r="AY1662" s="29"/>
      <c r="AZ1662" s="29"/>
      <c r="BA1662" s="29"/>
      <c r="BB1662" s="29"/>
    </row>
    <row r="1663" spans="3:54" customFormat="1">
      <c r="C1663" s="1"/>
      <c r="D1663" s="1"/>
      <c r="U1663" s="1"/>
      <c r="V1663" s="1"/>
      <c r="X1663" s="1"/>
      <c r="AM1663" s="29"/>
      <c r="AN1663" s="29"/>
      <c r="AO1663" s="29"/>
      <c r="AP1663" s="29"/>
      <c r="AQ1663" s="29"/>
      <c r="AR1663" s="29"/>
      <c r="AS1663" s="29"/>
      <c r="AT1663" s="29"/>
      <c r="AU1663" s="20"/>
      <c r="AV1663" s="20"/>
      <c r="AW1663" s="29"/>
      <c r="AX1663" s="20"/>
      <c r="AY1663" s="29"/>
      <c r="AZ1663" s="29"/>
      <c r="BA1663" s="29"/>
      <c r="BB1663" s="29"/>
    </row>
    <row r="1664" spans="3:54" customFormat="1">
      <c r="C1664" s="1"/>
      <c r="D1664" s="1"/>
      <c r="U1664" s="1"/>
      <c r="V1664" s="1"/>
      <c r="X1664" s="1"/>
      <c r="AM1664" s="29"/>
      <c r="AN1664" s="29"/>
      <c r="AO1664" s="29"/>
      <c r="AP1664" s="29"/>
      <c r="AQ1664" s="29"/>
      <c r="AR1664" s="29"/>
      <c r="AS1664" s="29"/>
      <c r="AT1664" s="29"/>
      <c r="AU1664" s="109"/>
      <c r="AV1664" s="109"/>
      <c r="AW1664" s="29"/>
      <c r="AX1664" s="109"/>
      <c r="AY1664" s="29"/>
      <c r="AZ1664" s="29"/>
      <c r="BA1664" s="29"/>
      <c r="BB1664" s="29"/>
    </row>
    <row r="1665" spans="3:54" customFormat="1">
      <c r="C1665" s="1"/>
      <c r="D1665" s="1"/>
      <c r="U1665" s="1"/>
      <c r="V1665" s="1"/>
      <c r="X1665" s="1"/>
      <c r="AM1665" s="29"/>
      <c r="AN1665" s="29"/>
      <c r="AO1665" s="29"/>
      <c r="AP1665" s="29"/>
      <c r="AQ1665" s="29"/>
      <c r="AR1665" s="29"/>
      <c r="AS1665" s="29"/>
      <c r="AT1665" s="29"/>
      <c r="AU1665" s="109"/>
      <c r="AV1665" s="109"/>
      <c r="AW1665" s="29"/>
      <c r="AX1665" s="109"/>
      <c r="AY1665" s="29"/>
      <c r="AZ1665" s="29"/>
      <c r="BA1665" s="29"/>
      <c r="BB1665" s="29"/>
    </row>
    <row r="1666" spans="3:54" customFormat="1">
      <c r="C1666" s="1"/>
      <c r="D1666" s="1"/>
      <c r="U1666" s="1"/>
      <c r="V1666" s="1"/>
      <c r="X1666" s="1"/>
      <c r="AM1666" s="29"/>
      <c r="AN1666" s="29"/>
      <c r="AO1666" s="29"/>
      <c r="AP1666" s="29"/>
      <c r="AQ1666" s="29"/>
      <c r="AR1666" s="29"/>
      <c r="AS1666" s="29"/>
      <c r="AT1666" s="29"/>
      <c r="AU1666" s="109"/>
      <c r="AV1666" s="109"/>
      <c r="AW1666" s="29"/>
      <c r="AX1666" s="109"/>
      <c r="AY1666" s="29"/>
      <c r="AZ1666" s="29"/>
      <c r="BA1666" s="29"/>
      <c r="BB1666" s="29"/>
    </row>
    <row r="1667" spans="3:54" customFormat="1">
      <c r="C1667" s="1"/>
      <c r="D1667" s="1"/>
      <c r="U1667" s="1"/>
      <c r="V1667" s="1"/>
      <c r="X1667" s="1"/>
      <c r="AM1667" s="29"/>
      <c r="AN1667" s="29"/>
      <c r="AO1667" s="29"/>
      <c r="AP1667" s="29"/>
      <c r="AQ1667" s="29"/>
      <c r="AR1667" s="29"/>
      <c r="AS1667" s="29"/>
      <c r="AT1667" s="29"/>
      <c r="AU1667" s="109"/>
      <c r="AV1667" s="109"/>
      <c r="AW1667" s="29"/>
      <c r="AX1667" s="109"/>
      <c r="AY1667" s="29"/>
      <c r="AZ1667" s="29"/>
      <c r="BA1667" s="29"/>
      <c r="BB1667" s="29"/>
    </row>
    <row r="1668" spans="3:54" customFormat="1">
      <c r="C1668" s="1"/>
      <c r="D1668" s="1"/>
      <c r="U1668" s="1"/>
      <c r="V1668" s="1"/>
      <c r="X1668" s="1"/>
      <c r="AM1668" s="29"/>
      <c r="AN1668" s="29"/>
      <c r="AO1668" s="29"/>
      <c r="AP1668" s="29"/>
      <c r="AQ1668" s="29"/>
      <c r="AR1668" s="29"/>
      <c r="AS1668" s="29"/>
      <c r="AT1668" s="29"/>
      <c r="AU1668" s="109"/>
      <c r="AV1668" s="109"/>
      <c r="AW1668" s="29"/>
      <c r="AX1668" s="109"/>
      <c r="AY1668" s="29"/>
      <c r="AZ1668" s="29"/>
      <c r="BA1668" s="29"/>
      <c r="BB1668" s="29"/>
    </row>
    <row r="1669" spans="3:54" customFormat="1">
      <c r="C1669" s="1"/>
      <c r="D1669" s="1"/>
      <c r="U1669" s="1"/>
      <c r="V1669" s="1"/>
      <c r="X1669" s="1"/>
      <c r="AM1669" s="29"/>
      <c r="AN1669" s="29"/>
      <c r="AO1669" s="29"/>
      <c r="AP1669" s="29"/>
      <c r="AQ1669" s="29"/>
      <c r="AR1669" s="29"/>
      <c r="AS1669" s="29"/>
      <c r="AT1669" s="29"/>
      <c r="AU1669" s="109"/>
      <c r="AV1669" s="109"/>
      <c r="AW1669" s="29"/>
      <c r="AX1669" s="109"/>
      <c r="AY1669" s="29"/>
      <c r="AZ1669" s="29"/>
      <c r="BA1669" s="29"/>
      <c r="BB1669" s="29"/>
    </row>
    <row r="1670" spans="3:54" customFormat="1">
      <c r="C1670" s="1"/>
      <c r="D1670" s="1"/>
      <c r="U1670" s="1"/>
      <c r="V1670" s="1"/>
      <c r="X1670" s="1"/>
      <c r="AM1670" s="29"/>
      <c r="AN1670" s="29"/>
      <c r="AO1670" s="29"/>
      <c r="AP1670" s="29"/>
      <c r="AQ1670" s="29"/>
      <c r="AR1670" s="29"/>
      <c r="AS1670" s="29"/>
      <c r="AT1670" s="29"/>
      <c r="AU1670" s="20"/>
      <c r="AV1670" s="20"/>
      <c r="AW1670" s="29"/>
      <c r="AX1670" s="20"/>
      <c r="AY1670" s="29"/>
      <c r="AZ1670" s="29"/>
      <c r="BA1670" s="29"/>
      <c r="BB1670" s="29"/>
    </row>
    <row r="1671" spans="3:54" customFormat="1">
      <c r="C1671" s="1"/>
      <c r="D1671" s="1"/>
      <c r="U1671" s="1"/>
      <c r="V1671" s="1"/>
      <c r="X1671" s="1"/>
      <c r="AM1671" s="29"/>
      <c r="AN1671" s="29"/>
      <c r="AO1671" s="29"/>
      <c r="AP1671" s="29"/>
      <c r="AQ1671" s="29"/>
      <c r="AR1671" s="29"/>
      <c r="AS1671" s="29"/>
      <c r="AT1671" s="29"/>
      <c r="AU1671" s="20"/>
      <c r="AV1671" s="20"/>
      <c r="AW1671" s="29"/>
      <c r="AX1671" s="20"/>
      <c r="AY1671" s="29"/>
      <c r="AZ1671" s="29"/>
      <c r="BA1671" s="29"/>
      <c r="BB1671" s="29"/>
    </row>
    <row r="1672" spans="3:54" customFormat="1">
      <c r="C1672" s="1"/>
      <c r="D1672" s="1"/>
      <c r="U1672" s="1"/>
      <c r="V1672" s="1"/>
      <c r="X1672" s="1"/>
      <c r="AM1672" s="29"/>
      <c r="AN1672" s="29"/>
      <c r="AO1672" s="29"/>
      <c r="AP1672" s="29"/>
      <c r="AQ1672" s="29"/>
      <c r="AR1672" s="29"/>
      <c r="AS1672" s="29"/>
      <c r="AT1672" s="29"/>
      <c r="AU1672" s="109"/>
      <c r="AV1672" s="109"/>
      <c r="AW1672" s="29"/>
      <c r="AX1672" s="109"/>
      <c r="AY1672" s="29"/>
      <c r="AZ1672" s="29"/>
      <c r="BA1672" s="29"/>
      <c r="BB1672" s="29"/>
    </row>
    <row r="1673" spans="3:54" customFormat="1">
      <c r="C1673" s="1"/>
      <c r="D1673" s="1"/>
      <c r="U1673" s="1"/>
      <c r="V1673" s="1"/>
      <c r="X1673" s="1"/>
      <c r="AM1673" s="29"/>
      <c r="AN1673" s="29"/>
      <c r="AO1673" s="29"/>
      <c r="AP1673" s="29"/>
      <c r="AQ1673" s="29"/>
      <c r="AR1673" s="29"/>
      <c r="AS1673" s="29"/>
      <c r="AT1673" s="29"/>
      <c r="AU1673" s="109"/>
      <c r="AV1673" s="109"/>
      <c r="AW1673" s="29"/>
      <c r="AX1673" s="109"/>
      <c r="AY1673" s="29"/>
      <c r="AZ1673" s="29"/>
      <c r="BA1673" s="29"/>
      <c r="BB1673" s="29"/>
    </row>
    <row r="1674" spans="3:54" customFormat="1">
      <c r="C1674" s="1"/>
      <c r="D1674" s="1"/>
      <c r="U1674" s="1"/>
      <c r="V1674" s="1"/>
      <c r="X1674" s="1"/>
      <c r="AM1674" s="29"/>
      <c r="AN1674" s="29"/>
      <c r="AO1674" s="29"/>
      <c r="AP1674" s="29"/>
      <c r="AQ1674" s="29"/>
      <c r="AR1674" s="29"/>
      <c r="AS1674" s="29"/>
      <c r="AT1674" s="29"/>
      <c r="AU1674" s="109"/>
      <c r="AV1674" s="109"/>
      <c r="AW1674" s="29"/>
      <c r="AX1674" s="109"/>
      <c r="AY1674" s="29"/>
      <c r="AZ1674" s="29"/>
      <c r="BA1674" s="29"/>
      <c r="BB1674" s="29"/>
    </row>
    <row r="1675" spans="3:54" customFormat="1">
      <c r="C1675" s="1"/>
      <c r="D1675" s="1"/>
      <c r="U1675" s="1"/>
      <c r="V1675" s="1"/>
      <c r="X1675" s="1"/>
      <c r="AM1675" s="29"/>
      <c r="AN1675" s="29"/>
      <c r="AO1675" s="29"/>
      <c r="AP1675" s="29"/>
      <c r="AQ1675" s="29"/>
      <c r="AR1675" s="29"/>
      <c r="AS1675" s="29"/>
      <c r="AT1675" s="29"/>
      <c r="AU1675" s="109"/>
      <c r="AV1675" s="109"/>
      <c r="AW1675" s="29"/>
      <c r="AX1675" s="109"/>
      <c r="AY1675" s="29"/>
      <c r="AZ1675" s="29"/>
      <c r="BA1675" s="29"/>
      <c r="BB1675" s="29"/>
    </row>
    <row r="1676" spans="3:54" customFormat="1">
      <c r="C1676" s="1"/>
      <c r="D1676" s="1"/>
      <c r="U1676" s="1"/>
      <c r="V1676" s="1"/>
      <c r="X1676" s="1"/>
      <c r="AM1676" s="29"/>
      <c r="AN1676" s="29"/>
      <c r="AO1676" s="29"/>
      <c r="AP1676" s="29"/>
      <c r="AQ1676" s="29"/>
      <c r="AR1676" s="29"/>
      <c r="AS1676" s="29"/>
      <c r="AT1676" s="29"/>
      <c r="AU1676" s="109"/>
      <c r="AV1676" s="109"/>
      <c r="AW1676" s="29"/>
      <c r="AX1676" s="109"/>
      <c r="AY1676" s="29"/>
      <c r="AZ1676" s="29"/>
      <c r="BA1676" s="29"/>
      <c r="BB1676" s="29"/>
    </row>
    <row r="1677" spans="3:54" customFormat="1">
      <c r="C1677" s="1"/>
      <c r="D1677" s="1"/>
      <c r="U1677" s="1"/>
      <c r="V1677" s="1"/>
      <c r="X1677" s="1"/>
      <c r="AM1677" s="29"/>
      <c r="AN1677" s="29"/>
      <c r="AO1677" s="29"/>
      <c r="AP1677" s="29"/>
      <c r="AQ1677" s="29"/>
      <c r="AR1677" s="29"/>
      <c r="AS1677" s="29"/>
      <c r="AT1677" s="29"/>
      <c r="AU1677" s="109"/>
      <c r="AV1677" s="109"/>
      <c r="AW1677" s="29"/>
      <c r="AX1677" s="109"/>
      <c r="AY1677" s="29"/>
      <c r="AZ1677" s="29"/>
      <c r="BA1677" s="29"/>
      <c r="BB1677" s="29"/>
    </row>
    <row r="1678" spans="3:54" customFormat="1">
      <c r="C1678" s="1"/>
      <c r="D1678" s="1"/>
      <c r="U1678" s="1"/>
      <c r="V1678" s="1"/>
      <c r="X1678" s="1"/>
      <c r="AM1678" s="29"/>
      <c r="AN1678" s="29"/>
      <c r="AO1678" s="29"/>
      <c r="AP1678" s="29"/>
      <c r="AQ1678" s="29"/>
      <c r="AR1678" s="29"/>
      <c r="AS1678" s="29"/>
      <c r="AT1678" s="29"/>
      <c r="AU1678" s="109"/>
      <c r="AV1678" s="109"/>
      <c r="AW1678" s="29"/>
      <c r="AX1678" s="109"/>
      <c r="AY1678" s="29"/>
      <c r="AZ1678" s="29"/>
      <c r="BA1678" s="29"/>
      <c r="BB1678" s="29"/>
    </row>
    <row r="1679" spans="3:54" customFormat="1">
      <c r="C1679" s="1"/>
      <c r="D1679" s="1"/>
      <c r="U1679" s="1"/>
      <c r="V1679" s="1"/>
      <c r="X1679" s="1"/>
      <c r="AM1679" s="29"/>
      <c r="AN1679" s="29"/>
      <c r="AO1679" s="29"/>
      <c r="AP1679" s="29"/>
      <c r="AQ1679" s="29"/>
      <c r="AR1679" s="29"/>
      <c r="AS1679" s="29"/>
      <c r="AT1679" s="29"/>
      <c r="AU1679" s="109"/>
      <c r="AV1679" s="109"/>
      <c r="AW1679" s="29"/>
      <c r="AX1679" s="109"/>
      <c r="AY1679" s="29"/>
      <c r="AZ1679" s="29"/>
      <c r="BA1679" s="29"/>
      <c r="BB1679" s="29"/>
    </row>
    <row r="1680" spans="3:54" customFormat="1">
      <c r="C1680" s="1"/>
      <c r="D1680" s="1"/>
      <c r="U1680" s="1"/>
      <c r="V1680" s="1"/>
      <c r="X1680" s="1"/>
      <c r="AM1680" s="29"/>
      <c r="AN1680" s="29"/>
      <c r="AO1680" s="29"/>
      <c r="AP1680" s="29"/>
      <c r="AQ1680" s="29"/>
      <c r="AR1680" s="29"/>
      <c r="AS1680" s="29"/>
      <c r="AT1680" s="29"/>
      <c r="AU1680" s="109"/>
      <c r="AV1680" s="109"/>
      <c r="AW1680" s="29"/>
      <c r="AX1680" s="109"/>
      <c r="AY1680" s="29"/>
      <c r="AZ1680" s="29"/>
      <c r="BA1680" s="29"/>
      <c r="BB1680" s="29"/>
    </row>
    <row r="1681" spans="3:54" customFormat="1">
      <c r="C1681" s="1"/>
      <c r="D1681" s="1"/>
      <c r="U1681" s="1"/>
      <c r="V1681" s="1"/>
      <c r="X1681" s="1"/>
      <c r="AM1681" s="29"/>
      <c r="AN1681" s="29"/>
      <c r="AO1681" s="29"/>
      <c r="AP1681" s="29"/>
      <c r="AQ1681" s="29"/>
      <c r="AR1681" s="29"/>
      <c r="AS1681" s="29"/>
      <c r="AT1681" s="29"/>
      <c r="AU1681" s="109"/>
      <c r="AV1681" s="109"/>
      <c r="AW1681" s="29"/>
      <c r="AX1681" s="109"/>
      <c r="AY1681" s="29"/>
      <c r="AZ1681" s="29"/>
      <c r="BA1681" s="29"/>
      <c r="BB1681" s="29"/>
    </row>
    <row r="1682" spans="3:54" customFormat="1">
      <c r="C1682" s="1"/>
      <c r="D1682" s="1"/>
      <c r="U1682" s="1"/>
      <c r="V1682" s="1"/>
      <c r="X1682" s="1"/>
      <c r="AM1682" s="29"/>
      <c r="AN1682" s="29"/>
      <c r="AO1682" s="29"/>
      <c r="AP1682" s="29"/>
      <c r="AQ1682" s="29"/>
      <c r="AR1682" s="29"/>
      <c r="AS1682" s="29"/>
      <c r="AT1682" s="29"/>
      <c r="AU1682" s="109"/>
      <c r="AV1682" s="109"/>
      <c r="AW1682" s="29"/>
      <c r="AX1682" s="109"/>
      <c r="AY1682" s="29"/>
      <c r="AZ1682" s="29"/>
      <c r="BA1682" s="29"/>
      <c r="BB1682" s="29"/>
    </row>
    <row r="1683" spans="3:54" customFormat="1">
      <c r="C1683" s="1"/>
      <c r="D1683" s="1"/>
      <c r="U1683" s="1"/>
      <c r="V1683" s="1"/>
      <c r="X1683" s="1"/>
      <c r="AM1683" s="29"/>
      <c r="AN1683" s="29"/>
      <c r="AO1683" s="29"/>
      <c r="AP1683" s="29"/>
      <c r="AQ1683" s="29"/>
      <c r="AR1683" s="29"/>
      <c r="AS1683" s="29"/>
      <c r="AT1683" s="29"/>
      <c r="AU1683" s="109"/>
      <c r="AV1683" s="109"/>
      <c r="AW1683" s="29"/>
      <c r="AX1683" s="109"/>
      <c r="AY1683" s="29"/>
      <c r="AZ1683" s="29"/>
      <c r="BA1683" s="29"/>
      <c r="BB1683" s="29"/>
    </row>
    <row r="1684" spans="3:54" customFormat="1">
      <c r="C1684" s="1"/>
      <c r="D1684" s="1"/>
      <c r="U1684" s="1"/>
      <c r="V1684" s="1"/>
      <c r="X1684" s="1"/>
      <c r="AM1684" s="29"/>
      <c r="AN1684" s="29"/>
      <c r="AO1684" s="29"/>
      <c r="AP1684" s="29"/>
      <c r="AQ1684" s="29"/>
      <c r="AR1684" s="29"/>
      <c r="AS1684" s="29"/>
      <c r="AT1684" s="29"/>
      <c r="AU1684" s="109"/>
      <c r="AV1684" s="109"/>
      <c r="AW1684" s="29"/>
      <c r="AX1684" s="109"/>
      <c r="AY1684" s="29"/>
      <c r="AZ1684" s="29"/>
      <c r="BA1684" s="29"/>
      <c r="BB1684" s="29"/>
    </row>
    <row r="1685" spans="3:54" customFormat="1">
      <c r="C1685" s="1"/>
      <c r="D1685" s="1"/>
      <c r="U1685" s="1"/>
      <c r="V1685" s="1"/>
      <c r="X1685" s="1"/>
      <c r="AM1685" s="29"/>
      <c r="AN1685" s="29"/>
      <c r="AO1685" s="29"/>
      <c r="AP1685" s="29"/>
      <c r="AQ1685" s="29"/>
      <c r="AR1685" s="29"/>
      <c r="AS1685" s="29"/>
      <c r="AT1685" s="29"/>
      <c r="AU1685" s="109"/>
      <c r="AV1685" s="109"/>
      <c r="AW1685" s="29"/>
      <c r="AX1685" s="109"/>
      <c r="AY1685" s="29"/>
      <c r="AZ1685" s="29"/>
      <c r="BA1685" s="29"/>
      <c r="BB1685" s="29"/>
    </row>
    <row r="1686" spans="3:54" customFormat="1">
      <c r="C1686" s="1"/>
      <c r="D1686" s="1"/>
      <c r="U1686" s="1"/>
      <c r="V1686" s="1"/>
      <c r="X1686" s="1"/>
      <c r="AM1686" s="29"/>
      <c r="AN1686" s="29"/>
      <c r="AO1686" s="29"/>
      <c r="AP1686" s="29"/>
      <c r="AQ1686" s="29"/>
      <c r="AR1686" s="29"/>
      <c r="AS1686" s="29"/>
      <c r="AT1686" s="29"/>
      <c r="AU1686" s="109"/>
      <c r="AV1686" s="109"/>
      <c r="AW1686" s="29"/>
      <c r="AX1686" s="109"/>
      <c r="AY1686" s="29"/>
      <c r="AZ1686" s="29"/>
      <c r="BA1686" s="29"/>
      <c r="BB1686" s="29"/>
    </row>
    <row r="1687" spans="3:54" customFormat="1">
      <c r="C1687" s="1"/>
      <c r="D1687" s="1"/>
      <c r="U1687" s="1"/>
      <c r="V1687" s="1"/>
      <c r="X1687" s="1"/>
      <c r="AM1687" s="29"/>
      <c r="AN1687" s="29"/>
      <c r="AO1687" s="29"/>
      <c r="AP1687" s="29"/>
      <c r="AQ1687" s="29"/>
      <c r="AR1687" s="29"/>
      <c r="AS1687" s="29"/>
      <c r="AT1687" s="29"/>
      <c r="AU1687" s="109"/>
      <c r="AV1687" s="109"/>
      <c r="AW1687" s="29"/>
      <c r="AX1687" s="109"/>
      <c r="AY1687" s="29"/>
      <c r="AZ1687" s="29"/>
      <c r="BA1687" s="29"/>
      <c r="BB1687" s="29"/>
    </row>
    <row r="1688" spans="3:54" customFormat="1">
      <c r="C1688" s="1"/>
      <c r="D1688" s="1"/>
      <c r="U1688" s="1"/>
      <c r="V1688" s="1"/>
      <c r="X1688" s="1"/>
      <c r="AM1688" s="29"/>
      <c r="AN1688" s="29"/>
      <c r="AO1688" s="29"/>
      <c r="AP1688" s="29"/>
      <c r="AQ1688" s="29"/>
      <c r="AR1688" s="29"/>
      <c r="AS1688" s="29"/>
      <c r="AT1688" s="29"/>
      <c r="AU1688" s="109"/>
      <c r="AV1688" s="109"/>
      <c r="AW1688" s="29"/>
      <c r="AX1688" s="109"/>
      <c r="AY1688" s="29"/>
      <c r="AZ1688" s="29"/>
      <c r="BA1688" s="29"/>
      <c r="BB1688" s="29"/>
    </row>
    <row r="1689" spans="3:54" customFormat="1">
      <c r="C1689" s="1"/>
      <c r="D1689" s="1"/>
      <c r="U1689" s="1"/>
      <c r="V1689" s="1"/>
      <c r="X1689" s="1"/>
      <c r="AM1689" s="29"/>
      <c r="AN1689" s="29"/>
      <c r="AO1689" s="29"/>
      <c r="AP1689" s="29"/>
      <c r="AQ1689" s="29"/>
      <c r="AR1689" s="29"/>
      <c r="AS1689" s="29"/>
      <c r="AT1689" s="29"/>
      <c r="AU1689" s="109"/>
      <c r="AV1689" s="109"/>
      <c r="AW1689" s="29"/>
      <c r="AX1689" s="109"/>
      <c r="AY1689" s="29"/>
      <c r="AZ1689" s="29"/>
      <c r="BA1689" s="29"/>
      <c r="BB1689" s="29"/>
    </row>
    <row r="1690" spans="3:54" customFormat="1">
      <c r="C1690" s="1"/>
      <c r="D1690" s="1"/>
      <c r="U1690" s="1"/>
      <c r="V1690" s="1"/>
      <c r="X1690" s="1"/>
      <c r="AM1690" s="29"/>
      <c r="AN1690" s="29"/>
      <c r="AO1690" s="29"/>
      <c r="AP1690" s="29"/>
      <c r="AQ1690" s="29"/>
      <c r="AR1690" s="29"/>
      <c r="AS1690" s="29"/>
      <c r="AT1690" s="29"/>
      <c r="AU1690" s="109"/>
      <c r="AV1690" s="109"/>
      <c r="AW1690" s="29"/>
      <c r="AX1690" s="109"/>
      <c r="AY1690" s="29"/>
      <c r="AZ1690" s="29"/>
      <c r="BA1690" s="29"/>
      <c r="BB1690" s="29"/>
    </row>
    <row r="1691" spans="3:54" customFormat="1">
      <c r="C1691" s="1"/>
      <c r="D1691" s="1"/>
      <c r="U1691" s="1"/>
      <c r="V1691" s="1"/>
      <c r="X1691" s="1"/>
      <c r="AM1691" s="29"/>
      <c r="AN1691" s="29"/>
      <c r="AO1691" s="29"/>
      <c r="AP1691" s="29"/>
      <c r="AQ1691" s="29"/>
      <c r="AR1691" s="29"/>
      <c r="AS1691" s="29"/>
      <c r="AT1691" s="29"/>
      <c r="AU1691" s="109"/>
      <c r="AV1691" s="109"/>
      <c r="AW1691" s="29"/>
      <c r="AX1691" s="109"/>
      <c r="AY1691" s="29"/>
      <c r="AZ1691" s="29"/>
      <c r="BA1691" s="29"/>
      <c r="BB1691" s="29"/>
    </row>
    <row r="1692" spans="3:54" customFormat="1">
      <c r="C1692" s="1"/>
      <c r="D1692" s="1"/>
      <c r="U1692" s="1"/>
      <c r="V1692" s="1"/>
      <c r="X1692" s="1"/>
      <c r="AM1692" s="29"/>
      <c r="AN1692" s="29"/>
      <c r="AO1692" s="29"/>
      <c r="AP1692" s="29"/>
      <c r="AQ1692" s="29"/>
      <c r="AR1692" s="29"/>
      <c r="AS1692" s="29"/>
      <c r="AT1692" s="29"/>
      <c r="AU1692" s="109"/>
      <c r="AV1692" s="109"/>
      <c r="AW1692" s="29"/>
      <c r="AX1692" s="109"/>
      <c r="AY1692" s="29"/>
      <c r="AZ1692" s="29"/>
      <c r="BA1692" s="29"/>
      <c r="BB1692" s="29"/>
    </row>
    <row r="1693" spans="3:54" customFormat="1">
      <c r="C1693" s="1"/>
      <c r="D1693" s="1"/>
      <c r="U1693" s="1"/>
      <c r="V1693" s="1"/>
      <c r="X1693" s="1"/>
      <c r="AM1693" s="29"/>
      <c r="AN1693" s="29"/>
      <c r="AO1693" s="29"/>
      <c r="AP1693" s="29"/>
      <c r="AQ1693" s="29"/>
      <c r="AR1693" s="29"/>
      <c r="AS1693" s="29"/>
      <c r="AT1693" s="29"/>
      <c r="AU1693" s="109"/>
      <c r="AV1693" s="109"/>
      <c r="AW1693" s="29"/>
      <c r="AX1693" s="109"/>
      <c r="AY1693" s="29"/>
      <c r="AZ1693" s="29"/>
      <c r="BA1693" s="29"/>
      <c r="BB1693" s="29"/>
    </row>
    <row r="1694" spans="3:54" customFormat="1">
      <c r="C1694" s="1"/>
      <c r="D1694" s="1"/>
      <c r="U1694" s="1"/>
      <c r="V1694" s="1"/>
      <c r="X1694" s="1"/>
      <c r="AM1694" s="29"/>
      <c r="AN1694" s="29"/>
      <c r="AO1694" s="29"/>
      <c r="AP1694" s="29"/>
      <c r="AQ1694" s="29"/>
      <c r="AR1694" s="29"/>
      <c r="AS1694" s="29"/>
      <c r="AT1694" s="29"/>
      <c r="AU1694" s="109"/>
      <c r="AV1694" s="109"/>
      <c r="AW1694" s="29"/>
      <c r="AX1694" s="109"/>
      <c r="AY1694" s="29"/>
      <c r="AZ1694" s="29"/>
      <c r="BA1694" s="29"/>
      <c r="BB1694" s="29"/>
    </row>
    <row r="1695" spans="3:54" customFormat="1">
      <c r="C1695" s="1"/>
      <c r="D1695" s="1"/>
      <c r="U1695" s="1"/>
      <c r="V1695" s="1"/>
      <c r="X1695" s="1"/>
      <c r="AM1695" s="29"/>
      <c r="AN1695" s="29"/>
      <c r="AO1695" s="29"/>
      <c r="AP1695" s="29"/>
      <c r="AQ1695" s="29"/>
      <c r="AR1695" s="29"/>
      <c r="AS1695" s="29"/>
      <c r="AT1695" s="29"/>
      <c r="AU1695" s="109"/>
      <c r="AV1695" s="109"/>
      <c r="AW1695" s="29"/>
      <c r="AX1695" s="109"/>
      <c r="AY1695" s="29"/>
      <c r="AZ1695" s="29"/>
      <c r="BA1695" s="29"/>
      <c r="BB1695" s="29"/>
    </row>
    <row r="1696" spans="3:54" customFormat="1">
      <c r="C1696" s="1"/>
      <c r="D1696" s="1"/>
      <c r="U1696" s="1"/>
      <c r="V1696" s="1"/>
      <c r="X1696" s="1"/>
      <c r="AM1696" s="29"/>
      <c r="AN1696" s="29"/>
      <c r="AO1696" s="29"/>
      <c r="AP1696" s="29"/>
      <c r="AQ1696" s="29"/>
      <c r="AR1696" s="29"/>
      <c r="AS1696" s="29"/>
      <c r="AT1696" s="29"/>
      <c r="AU1696" s="109"/>
      <c r="AV1696" s="109"/>
      <c r="AW1696" s="29"/>
      <c r="AX1696" s="109"/>
      <c r="AY1696" s="29"/>
      <c r="AZ1696" s="29"/>
      <c r="BA1696" s="29"/>
      <c r="BB1696" s="29"/>
    </row>
    <row r="1697" spans="3:54" customFormat="1">
      <c r="C1697" s="1"/>
      <c r="D1697" s="1"/>
      <c r="U1697" s="1"/>
      <c r="V1697" s="1"/>
      <c r="X1697" s="1"/>
      <c r="AM1697" s="29"/>
      <c r="AN1697" s="29"/>
      <c r="AO1697" s="29"/>
      <c r="AP1697" s="29"/>
      <c r="AQ1697" s="29"/>
      <c r="AR1697" s="29"/>
      <c r="AS1697" s="29"/>
      <c r="AT1697" s="29"/>
      <c r="AU1697" s="109"/>
      <c r="AV1697" s="109"/>
      <c r="AW1697" s="29"/>
      <c r="AX1697" s="109"/>
      <c r="AY1697" s="29"/>
      <c r="AZ1697" s="29"/>
      <c r="BA1697" s="29"/>
      <c r="BB1697" s="29"/>
    </row>
    <row r="1698" spans="3:54" customFormat="1">
      <c r="C1698" s="1"/>
      <c r="D1698" s="1"/>
      <c r="U1698" s="1"/>
      <c r="V1698" s="1"/>
      <c r="X1698" s="1"/>
      <c r="AM1698" s="29"/>
      <c r="AN1698" s="29"/>
      <c r="AO1698" s="29"/>
      <c r="AP1698" s="29"/>
      <c r="AQ1698" s="29"/>
      <c r="AR1698" s="29"/>
      <c r="AS1698" s="29"/>
      <c r="AT1698" s="29"/>
      <c r="AU1698" s="109"/>
      <c r="AV1698" s="109"/>
      <c r="AW1698" s="29"/>
      <c r="AX1698" s="109"/>
      <c r="AY1698" s="29"/>
      <c r="AZ1698" s="29"/>
      <c r="BA1698" s="29"/>
      <c r="BB1698" s="29"/>
    </row>
    <row r="1699" spans="3:54" customFormat="1">
      <c r="C1699" s="1"/>
      <c r="D1699" s="1"/>
      <c r="U1699" s="1"/>
      <c r="V1699" s="1"/>
      <c r="X1699" s="1"/>
      <c r="AM1699" s="29"/>
      <c r="AN1699" s="29"/>
      <c r="AO1699" s="29"/>
      <c r="AP1699" s="29"/>
      <c r="AQ1699" s="29"/>
      <c r="AR1699" s="29"/>
      <c r="AS1699" s="29"/>
      <c r="AT1699" s="29"/>
      <c r="AU1699" s="109"/>
      <c r="AV1699" s="109"/>
      <c r="AW1699" s="29"/>
      <c r="AX1699" s="109"/>
      <c r="AY1699" s="29"/>
      <c r="AZ1699" s="29"/>
      <c r="BA1699" s="29"/>
      <c r="BB1699" s="29"/>
    </row>
    <row r="1700" spans="3:54" customFormat="1">
      <c r="C1700" s="1"/>
      <c r="D1700" s="1"/>
      <c r="U1700" s="1"/>
      <c r="V1700" s="1"/>
      <c r="X1700" s="1"/>
      <c r="AM1700" s="29"/>
      <c r="AN1700" s="29"/>
      <c r="AO1700" s="29"/>
      <c r="AP1700" s="29"/>
      <c r="AQ1700" s="29"/>
      <c r="AR1700" s="29"/>
      <c r="AS1700" s="29"/>
      <c r="AT1700" s="29"/>
      <c r="AU1700" s="109"/>
      <c r="AV1700" s="109"/>
      <c r="AW1700" s="29"/>
      <c r="AX1700" s="109"/>
      <c r="AY1700" s="29"/>
      <c r="AZ1700" s="29"/>
      <c r="BA1700" s="29"/>
      <c r="BB1700" s="29"/>
    </row>
    <row r="1701" spans="3:54" customFormat="1">
      <c r="C1701" s="1"/>
      <c r="D1701" s="1"/>
      <c r="U1701" s="1"/>
      <c r="V1701" s="1"/>
      <c r="X1701" s="1"/>
      <c r="AM1701" s="29"/>
      <c r="AN1701" s="29"/>
      <c r="AO1701" s="29"/>
      <c r="AP1701" s="29"/>
      <c r="AQ1701" s="29"/>
      <c r="AR1701" s="29"/>
      <c r="AS1701" s="29"/>
      <c r="AT1701" s="29"/>
      <c r="AU1701" s="109"/>
      <c r="AV1701" s="109"/>
      <c r="AW1701" s="29"/>
      <c r="AX1701" s="109"/>
      <c r="AY1701" s="29"/>
      <c r="AZ1701" s="29"/>
      <c r="BA1701" s="29"/>
      <c r="BB1701" s="29"/>
    </row>
    <row r="1702" spans="3:54" customFormat="1">
      <c r="C1702" s="1"/>
      <c r="D1702" s="1"/>
      <c r="U1702" s="1"/>
      <c r="V1702" s="1"/>
      <c r="X1702" s="1"/>
      <c r="AM1702" s="29"/>
      <c r="AN1702" s="29"/>
      <c r="AO1702" s="29"/>
      <c r="AP1702" s="29"/>
      <c r="AQ1702" s="29"/>
      <c r="AR1702" s="29"/>
      <c r="AS1702" s="29"/>
      <c r="AT1702" s="29"/>
      <c r="AU1702" s="109"/>
      <c r="AV1702" s="109"/>
      <c r="AW1702" s="29"/>
      <c r="AX1702" s="109"/>
      <c r="AY1702" s="29"/>
      <c r="AZ1702" s="29"/>
      <c r="BA1702" s="29"/>
      <c r="BB1702" s="29"/>
    </row>
    <row r="1703" spans="3:54" customFormat="1">
      <c r="C1703" s="1"/>
      <c r="D1703" s="1"/>
      <c r="U1703" s="1"/>
      <c r="V1703" s="1"/>
      <c r="X1703" s="1"/>
      <c r="AM1703" s="29"/>
      <c r="AN1703" s="29"/>
      <c r="AO1703" s="29"/>
      <c r="AP1703" s="29"/>
      <c r="AQ1703" s="29"/>
      <c r="AR1703" s="29"/>
      <c r="AS1703" s="29"/>
      <c r="AT1703" s="29"/>
      <c r="AU1703" s="109"/>
      <c r="AV1703" s="109"/>
      <c r="AW1703" s="29"/>
      <c r="AX1703" s="109"/>
      <c r="AY1703" s="29"/>
      <c r="AZ1703" s="29"/>
      <c r="BA1703" s="29"/>
      <c r="BB1703" s="29"/>
    </row>
    <row r="1704" spans="3:54" customFormat="1">
      <c r="C1704" s="1"/>
      <c r="D1704" s="1"/>
      <c r="U1704" s="1"/>
      <c r="V1704" s="1"/>
      <c r="X1704" s="1"/>
      <c r="AM1704" s="29"/>
      <c r="AN1704" s="29"/>
      <c r="AO1704" s="29"/>
      <c r="AP1704" s="29"/>
      <c r="AQ1704" s="29"/>
      <c r="AR1704" s="29"/>
      <c r="AS1704" s="29"/>
      <c r="AT1704" s="29"/>
      <c r="AU1704" s="109"/>
      <c r="AV1704" s="109"/>
      <c r="AW1704" s="29"/>
      <c r="AX1704" s="109"/>
      <c r="AY1704" s="29"/>
      <c r="AZ1704" s="29"/>
      <c r="BA1704" s="29"/>
      <c r="BB1704" s="29"/>
    </row>
    <row r="1705" spans="3:54" customFormat="1">
      <c r="C1705" s="1"/>
      <c r="D1705" s="1"/>
      <c r="U1705" s="1"/>
      <c r="V1705" s="1"/>
      <c r="X1705" s="1"/>
      <c r="AM1705" s="29"/>
      <c r="AN1705" s="29"/>
      <c r="AO1705" s="29"/>
      <c r="AP1705" s="29"/>
      <c r="AQ1705" s="29"/>
      <c r="AR1705" s="29"/>
      <c r="AS1705" s="29"/>
      <c r="AT1705" s="29"/>
      <c r="AU1705" s="109"/>
      <c r="AV1705" s="109"/>
      <c r="AW1705" s="29"/>
      <c r="AX1705" s="109"/>
      <c r="AY1705" s="29"/>
      <c r="AZ1705" s="29"/>
      <c r="BA1705" s="29"/>
      <c r="BB1705" s="29"/>
    </row>
    <row r="1706" spans="3:54" customFormat="1">
      <c r="C1706" s="1"/>
      <c r="D1706" s="1"/>
      <c r="U1706" s="1"/>
      <c r="V1706" s="1"/>
      <c r="X1706" s="1"/>
      <c r="AM1706" s="29"/>
      <c r="AN1706" s="29"/>
      <c r="AO1706" s="29"/>
      <c r="AP1706" s="29"/>
      <c r="AQ1706" s="29"/>
      <c r="AR1706" s="29"/>
      <c r="AS1706" s="29"/>
      <c r="AT1706" s="29"/>
      <c r="AU1706" s="109"/>
      <c r="AV1706" s="109"/>
      <c r="AW1706" s="29"/>
      <c r="AX1706" s="109"/>
      <c r="AY1706" s="29"/>
      <c r="AZ1706" s="29"/>
      <c r="BA1706" s="29"/>
      <c r="BB1706" s="29"/>
    </row>
    <row r="1707" spans="3:54" customFormat="1">
      <c r="C1707" s="1"/>
      <c r="D1707" s="1"/>
      <c r="U1707" s="1"/>
      <c r="V1707" s="1"/>
      <c r="X1707" s="1"/>
      <c r="AM1707" s="29"/>
      <c r="AN1707" s="29"/>
      <c r="AO1707" s="29"/>
      <c r="AP1707" s="29"/>
      <c r="AQ1707" s="29"/>
      <c r="AR1707" s="29"/>
      <c r="AS1707" s="29"/>
      <c r="AT1707" s="29"/>
      <c r="AU1707" s="109"/>
      <c r="AV1707" s="109"/>
      <c r="AW1707" s="29"/>
      <c r="AX1707" s="109"/>
      <c r="AY1707" s="29"/>
      <c r="AZ1707" s="29"/>
      <c r="BA1707" s="29"/>
      <c r="BB1707" s="29"/>
    </row>
    <row r="1708" spans="3:54" customFormat="1">
      <c r="C1708" s="1"/>
      <c r="D1708" s="1"/>
      <c r="U1708" s="1"/>
      <c r="V1708" s="1"/>
      <c r="X1708" s="1"/>
      <c r="AM1708" s="29"/>
      <c r="AN1708" s="29"/>
      <c r="AO1708" s="29"/>
      <c r="AP1708" s="29"/>
      <c r="AQ1708" s="29"/>
      <c r="AR1708" s="29"/>
      <c r="AS1708" s="29"/>
      <c r="AT1708" s="29"/>
      <c r="AU1708" s="109"/>
      <c r="AV1708" s="109"/>
      <c r="AW1708" s="29"/>
      <c r="AX1708" s="109"/>
      <c r="AY1708" s="29"/>
      <c r="AZ1708" s="29"/>
      <c r="BA1708" s="29"/>
      <c r="BB1708" s="29"/>
    </row>
    <row r="1709" spans="3:54" customFormat="1">
      <c r="C1709" s="1"/>
      <c r="D1709" s="1"/>
      <c r="U1709" s="1"/>
      <c r="V1709" s="1"/>
      <c r="X1709" s="1"/>
      <c r="AM1709" s="29"/>
      <c r="AN1709" s="29"/>
      <c r="AO1709" s="29"/>
      <c r="AP1709" s="29"/>
      <c r="AQ1709" s="29"/>
      <c r="AR1709" s="29"/>
      <c r="AS1709" s="29"/>
      <c r="AT1709" s="29"/>
      <c r="AU1709" s="109"/>
      <c r="AV1709" s="109"/>
      <c r="AW1709" s="29"/>
      <c r="AX1709" s="109"/>
      <c r="AY1709" s="29"/>
      <c r="AZ1709" s="29"/>
      <c r="BA1709" s="29"/>
      <c r="BB1709" s="29"/>
    </row>
    <row r="1710" spans="3:54" customFormat="1">
      <c r="C1710" s="1"/>
      <c r="D1710" s="1"/>
      <c r="U1710" s="1"/>
      <c r="V1710" s="1"/>
      <c r="X1710" s="1"/>
      <c r="AM1710" s="29"/>
      <c r="AN1710" s="29"/>
      <c r="AO1710" s="29"/>
      <c r="AP1710" s="29"/>
      <c r="AQ1710" s="29"/>
      <c r="AR1710" s="29"/>
      <c r="AS1710" s="29"/>
      <c r="AT1710" s="29"/>
      <c r="AU1710" s="109"/>
      <c r="AV1710" s="109"/>
      <c r="AW1710" s="29"/>
      <c r="AX1710" s="109"/>
      <c r="AY1710" s="29"/>
      <c r="AZ1710" s="29"/>
      <c r="BA1710" s="29"/>
      <c r="BB1710" s="29"/>
    </row>
    <row r="1711" spans="3:54" customFormat="1">
      <c r="C1711" s="1"/>
      <c r="D1711" s="1"/>
      <c r="U1711" s="1"/>
      <c r="V1711" s="1"/>
      <c r="X1711" s="1"/>
      <c r="AM1711" s="29"/>
      <c r="AN1711" s="29"/>
      <c r="AO1711" s="29"/>
      <c r="AP1711" s="29"/>
      <c r="AQ1711" s="29"/>
      <c r="AR1711" s="29"/>
      <c r="AS1711" s="29"/>
      <c r="AT1711" s="29"/>
      <c r="AU1711" s="109"/>
      <c r="AV1711" s="109"/>
      <c r="AW1711" s="29"/>
      <c r="AX1711" s="109"/>
      <c r="AY1711" s="29"/>
      <c r="AZ1711" s="29"/>
      <c r="BA1711" s="29"/>
      <c r="BB1711" s="29"/>
    </row>
    <row r="1712" spans="3:54" customFormat="1">
      <c r="C1712" s="1"/>
      <c r="D1712" s="1"/>
      <c r="U1712" s="1"/>
      <c r="V1712" s="1"/>
      <c r="X1712" s="1"/>
      <c r="AM1712" s="29"/>
      <c r="AN1712" s="29"/>
      <c r="AO1712" s="29"/>
      <c r="AP1712" s="29"/>
      <c r="AQ1712" s="29"/>
      <c r="AR1712" s="29"/>
      <c r="AS1712" s="29"/>
      <c r="AT1712" s="29"/>
      <c r="AU1712" s="109"/>
      <c r="AV1712" s="109"/>
      <c r="AW1712" s="29"/>
      <c r="AX1712" s="109"/>
      <c r="AY1712" s="29"/>
      <c r="AZ1712" s="29"/>
      <c r="BA1712" s="29"/>
      <c r="BB1712" s="29"/>
    </row>
    <row r="1713" spans="3:54" customFormat="1">
      <c r="C1713" s="1"/>
      <c r="D1713" s="1"/>
      <c r="U1713" s="1"/>
      <c r="V1713" s="1"/>
      <c r="X1713" s="1"/>
      <c r="AM1713" s="29"/>
      <c r="AN1713" s="29"/>
      <c r="AO1713" s="29"/>
      <c r="AP1713" s="29"/>
      <c r="AQ1713" s="29"/>
      <c r="AR1713" s="29"/>
      <c r="AS1713" s="29"/>
      <c r="AT1713" s="29"/>
      <c r="AU1713" s="109"/>
      <c r="AV1713" s="109"/>
      <c r="AW1713" s="29"/>
      <c r="AX1713" s="109"/>
      <c r="AY1713" s="29"/>
      <c r="AZ1713" s="29"/>
      <c r="BA1713" s="29"/>
      <c r="BB1713" s="29"/>
    </row>
    <row r="1714" spans="3:54" customFormat="1">
      <c r="C1714" s="1"/>
      <c r="D1714" s="1"/>
      <c r="U1714" s="1"/>
      <c r="V1714" s="1"/>
      <c r="X1714" s="1"/>
      <c r="AM1714" s="29"/>
      <c r="AN1714" s="29"/>
      <c r="AO1714" s="29"/>
      <c r="AP1714" s="29"/>
      <c r="AQ1714" s="29"/>
      <c r="AR1714" s="29"/>
      <c r="AS1714" s="29"/>
      <c r="AT1714" s="29"/>
      <c r="AU1714" s="109"/>
      <c r="AV1714" s="109"/>
      <c r="AW1714" s="29"/>
      <c r="AX1714" s="109"/>
      <c r="AY1714" s="29"/>
      <c r="AZ1714" s="29"/>
      <c r="BA1714" s="29"/>
      <c r="BB1714" s="29"/>
    </row>
    <row r="1715" spans="3:54" customFormat="1">
      <c r="C1715" s="1"/>
      <c r="D1715" s="1"/>
      <c r="U1715" s="1"/>
      <c r="V1715" s="1"/>
      <c r="X1715" s="1"/>
      <c r="AM1715" s="29"/>
      <c r="AN1715" s="29"/>
      <c r="AO1715" s="29"/>
      <c r="AP1715" s="29"/>
      <c r="AQ1715" s="29"/>
      <c r="AR1715" s="29"/>
      <c r="AS1715" s="29"/>
      <c r="AT1715" s="29"/>
      <c r="AU1715" s="109"/>
      <c r="AV1715" s="109"/>
      <c r="AW1715" s="29"/>
      <c r="AX1715" s="109"/>
      <c r="AY1715" s="29"/>
      <c r="AZ1715" s="29"/>
      <c r="BA1715" s="29"/>
      <c r="BB1715" s="29"/>
    </row>
    <row r="1716" spans="3:54" customFormat="1">
      <c r="C1716" s="1"/>
      <c r="D1716" s="1"/>
      <c r="U1716" s="1"/>
      <c r="V1716" s="1"/>
      <c r="X1716" s="1"/>
      <c r="AM1716" s="29"/>
      <c r="AN1716" s="29"/>
      <c r="AO1716" s="29"/>
      <c r="AP1716" s="29"/>
      <c r="AQ1716" s="29"/>
      <c r="AR1716" s="29"/>
      <c r="AS1716" s="29"/>
      <c r="AT1716" s="29"/>
      <c r="AU1716" s="109"/>
      <c r="AV1716" s="109"/>
      <c r="AW1716" s="29"/>
      <c r="AX1716" s="109"/>
      <c r="AY1716" s="29"/>
      <c r="AZ1716" s="29"/>
      <c r="BA1716" s="29"/>
      <c r="BB1716" s="29"/>
    </row>
    <row r="1717" spans="3:54" customFormat="1">
      <c r="C1717" s="1"/>
      <c r="D1717" s="1"/>
      <c r="U1717" s="1"/>
      <c r="V1717" s="1"/>
      <c r="X1717" s="1"/>
      <c r="AM1717" s="29"/>
      <c r="AN1717" s="29"/>
      <c r="AO1717" s="29"/>
      <c r="AP1717" s="29"/>
      <c r="AQ1717" s="29"/>
      <c r="AR1717" s="29"/>
      <c r="AS1717" s="29"/>
      <c r="AT1717" s="29"/>
      <c r="AU1717" s="109"/>
      <c r="AV1717" s="109"/>
      <c r="AW1717" s="29"/>
      <c r="AX1717" s="109"/>
      <c r="AY1717" s="29"/>
      <c r="AZ1717" s="29"/>
      <c r="BA1717" s="29"/>
      <c r="BB1717" s="29"/>
    </row>
    <row r="1718" spans="3:54" customFormat="1">
      <c r="C1718" s="1"/>
      <c r="D1718" s="1"/>
      <c r="U1718" s="1"/>
      <c r="V1718" s="1"/>
      <c r="X1718" s="1"/>
      <c r="AM1718" s="29"/>
      <c r="AN1718" s="29"/>
      <c r="AO1718" s="29"/>
      <c r="AP1718" s="29"/>
      <c r="AQ1718" s="29"/>
      <c r="AR1718" s="29"/>
      <c r="AS1718" s="29"/>
      <c r="AT1718" s="29"/>
      <c r="AU1718" s="109"/>
      <c r="AV1718" s="109"/>
      <c r="AW1718" s="29"/>
      <c r="AX1718" s="109"/>
      <c r="AY1718" s="29"/>
      <c r="AZ1718" s="29"/>
      <c r="BA1718" s="29"/>
      <c r="BB1718" s="29"/>
    </row>
    <row r="1719" spans="3:54" customFormat="1">
      <c r="C1719" s="1"/>
      <c r="D1719" s="1"/>
      <c r="U1719" s="1"/>
      <c r="V1719" s="1"/>
      <c r="X1719" s="1"/>
      <c r="AM1719" s="29"/>
      <c r="AN1719" s="29"/>
      <c r="AO1719" s="29"/>
      <c r="AP1719" s="29"/>
      <c r="AQ1719" s="29"/>
      <c r="AR1719" s="29"/>
      <c r="AS1719" s="29"/>
      <c r="AT1719" s="29"/>
      <c r="AU1719" s="109"/>
      <c r="AV1719" s="109"/>
      <c r="AW1719" s="29"/>
      <c r="AX1719" s="109"/>
      <c r="AY1719" s="29"/>
      <c r="AZ1719" s="29"/>
      <c r="BA1719" s="29"/>
      <c r="BB1719" s="29"/>
    </row>
    <row r="1720" spans="3:54" customFormat="1">
      <c r="C1720" s="1"/>
      <c r="D1720" s="1"/>
      <c r="U1720" s="1"/>
      <c r="V1720" s="1"/>
      <c r="X1720" s="1"/>
      <c r="AM1720" s="29"/>
      <c r="AN1720" s="29"/>
      <c r="AO1720" s="29"/>
      <c r="AP1720" s="29"/>
      <c r="AQ1720" s="29"/>
      <c r="AR1720" s="29"/>
      <c r="AS1720" s="29"/>
      <c r="AT1720" s="29"/>
      <c r="AU1720" s="109"/>
      <c r="AV1720" s="109"/>
      <c r="AW1720" s="29"/>
      <c r="AX1720" s="109"/>
      <c r="AY1720" s="29"/>
      <c r="AZ1720" s="29"/>
      <c r="BA1720" s="29"/>
      <c r="BB1720" s="29"/>
    </row>
    <row r="1721" spans="3:54" customFormat="1">
      <c r="C1721" s="1"/>
      <c r="D1721" s="1"/>
      <c r="U1721" s="1"/>
      <c r="V1721" s="1"/>
      <c r="X1721" s="1"/>
      <c r="AM1721" s="29"/>
      <c r="AN1721" s="29"/>
      <c r="AO1721" s="29"/>
      <c r="AP1721" s="29"/>
      <c r="AQ1721" s="29"/>
      <c r="AR1721" s="29"/>
      <c r="AS1721" s="29"/>
      <c r="AT1721" s="29"/>
      <c r="AU1721" s="109"/>
      <c r="AV1721" s="109"/>
      <c r="AW1721" s="29"/>
      <c r="AX1721" s="109"/>
      <c r="AY1721" s="29"/>
      <c r="AZ1721" s="29"/>
      <c r="BA1721" s="29"/>
      <c r="BB1721" s="29"/>
    </row>
    <row r="1722" spans="3:54" customFormat="1">
      <c r="C1722" s="1"/>
      <c r="D1722" s="1"/>
      <c r="U1722" s="1"/>
      <c r="V1722" s="1"/>
      <c r="X1722" s="1"/>
      <c r="AM1722" s="29"/>
      <c r="AN1722" s="29"/>
      <c r="AO1722" s="29"/>
      <c r="AP1722" s="29"/>
      <c r="AQ1722" s="29"/>
      <c r="AR1722" s="29"/>
      <c r="AS1722" s="29"/>
      <c r="AT1722" s="29"/>
      <c r="AU1722" s="109"/>
      <c r="AV1722" s="109"/>
      <c r="AW1722" s="29"/>
      <c r="AX1722" s="109"/>
      <c r="AY1722" s="29"/>
      <c r="AZ1722" s="29"/>
      <c r="BA1722" s="29"/>
      <c r="BB1722" s="29"/>
    </row>
    <row r="1723" spans="3:54" customFormat="1">
      <c r="C1723" s="1"/>
      <c r="D1723" s="1"/>
      <c r="U1723" s="1"/>
      <c r="V1723" s="1"/>
      <c r="X1723" s="1"/>
      <c r="AM1723" s="29"/>
      <c r="AN1723" s="29"/>
      <c r="AO1723" s="29"/>
      <c r="AP1723" s="29"/>
      <c r="AQ1723" s="29"/>
      <c r="AR1723" s="29"/>
      <c r="AS1723" s="29"/>
      <c r="AT1723" s="29"/>
      <c r="AU1723" s="109"/>
      <c r="AV1723" s="109"/>
      <c r="AW1723" s="29"/>
      <c r="AX1723" s="109"/>
      <c r="AY1723" s="29"/>
      <c r="AZ1723" s="29"/>
      <c r="BA1723" s="29"/>
      <c r="BB1723" s="29"/>
    </row>
    <row r="1724" spans="3:54" customFormat="1">
      <c r="C1724" s="1"/>
      <c r="D1724" s="1"/>
      <c r="U1724" s="1"/>
      <c r="V1724" s="1"/>
      <c r="X1724" s="1"/>
      <c r="AM1724" s="29"/>
      <c r="AN1724" s="29"/>
      <c r="AO1724" s="29"/>
      <c r="AP1724" s="29"/>
      <c r="AQ1724" s="29"/>
      <c r="AR1724" s="29"/>
      <c r="AS1724" s="29"/>
      <c r="AT1724" s="29"/>
      <c r="AU1724" s="109"/>
      <c r="AV1724" s="109"/>
      <c r="AW1724" s="29"/>
      <c r="AX1724" s="109"/>
      <c r="AY1724" s="29"/>
      <c r="AZ1724" s="29"/>
      <c r="BA1724" s="29"/>
      <c r="BB1724" s="29"/>
    </row>
    <row r="1725" spans="3:54" customFormat="1">
      <c r="C1725" s="1"/>
      <c r="D1725" s="1"/>
      <c r="U1725" s="1"/>
      <c r="V1725" s="1"/>
      <c r="X1725" s="1"/>
      <c r="AM1725" s="29"/>
      <c r="AN1725" s="29"/>
      <c r="AO1725" s="29"/>
      <c r="AP1725" s="29"/>
      <c r="AQ1725" s="29"/>
      <c r="AR1725" s="29"/>
      <c r="AS1725" s="29"/>
      <c r="AT1725" s="29"/>
      <c r="AU1725" s="109"/>
      <c r="AV1725" s="109"/>
      <c r="AW1725" s="29"/>
      <c r="AX1725" s="109"/>
      <c r="AY1725" s="29"/>
      <c r="AZ1725" s="29"/>
      <c r="BA1725" s="29"/>
      <c r="BB1725" s="29"/>
    </row>
    <row r="1726" spans="3:54" customFormat="1">
      <c r="C1726" s="1"/>
      <c r="D1726" s="1"/>
      <c r="U1726" s="1"/>
      <c r="V1726" s="1"/>
      <c r="X1726" s="1"/>
      <c r="AM1726" s="29"/>
      <c r="AN1726" s="29"/>
      <c r="AO1726" s="29"/>
      <c r="AP1726" s="29"/>
      <c r="AQ1726" s="29"/>
      <c r="AR1726" s="29"/>
      <c r="AS1726" s="29"/>
      <c r="AT1726" s="29"/>
      <c r="AU1726" s="109"/>
      <c r="AV1726" s="109"/>
      <c r="AW1726" s="29"/>
      <c r="AX1726" s="109"/>
      <c r="AY1726" s="29"/>
      <c r="AZ1726" s="29"/>
      <c r="BA1726" s="29"/>
      <c r="BB1726" s="29"/>
    </row>
    <row r="1727" spans="3:54" customFormat="1">
      <c r="C1727" s="1"/>
      <c r="D1727" s="1"/>
      <c r="U1727" s="1"/>
      <c r="V1727" s="1"/>
      <c r="X1727" s="1"/>
      <c r="AM1727" s="29"/>
      <c r="AN1727" s="29"/>
      <c r="AO1727" s="29"/>
      <c r="AP1727" s="29"/>
      <c r="AQ1727" s="29"/>
      <c r="AR1727" s="29"/>
      <c r="AS1727" s="29"/>
      <c r="AT1727" s="29"/>
      <c r="AU1727" s="109"/>
      <c r="AV1727" s="109"/>
      <c r="AW1727" s="29"/>
      <c r="AX1727" s="109"/>
      <c r="AY1727" s="29"/>
      <c r="AZ1727" s="29"/>
      <c r="BA1727" s="29"/>
      <c r="BB1727" s="29"/>
    </row>
    <row r="1728" spans="3:54" customFormat="1">
      <c r="C1728" s="1"/>
      <c r="D1728" s="1"/>
      <c r="U1728" s="1"/>
      <c r="V1728" s="1"/>
      <c r="X1728" s="1"/>
      <c r="AM1728" s="29"/>
      <c r="AN1728" s="29"/>
      <c r="AO1728" s="29"/>
      <c r="AP1728" s="29"/>
      <c r="AQ1728" s="29"/>
      <c r="AR1728" s="29"/>
      <c r="AS1728" s="29"/>
      <c r="AT1728" s="29"/>
      <c r="AU1728" s="109"/>
      <c r="AV1728" s="109"/>
      <c r="AW1728" s="29"/>
      <c r="AX1728" s="109"/>
      <c r="AY1728" s="29"/>
      <c r="AZ1728" s="29"/>
      <c r="BA1728" s="29"/>
      <c r="BB1728" s="29"/>
    </row>
    <row r="1729" spans="3:54" customFormat="1">
      <c r="C1729" s="1"/>
      <c r="D1729" s="1"/>
      <c r="U1729" s="1"/>
      <c r="V1729" s="1"/>
      <c r="X1729" s="1"/>
      <c r="AM1729" s="29"/>
      <c r="AN1729" s="29"/>
      <c r="AO1729" s="29"/>
      <c r="AP1729" s="29"/>
      <c r="AQ1729" s="29"/>
      <c r="AR1729" s="29"/>
      <c r="AS1729" s="29"/>
      <c r="AT1729" s="29"/>
      <c r="AU1729" s="109"/>
      <c r="AV1729" s="109"/>
      <c r="AW1729" s="29"/>
      <c r="AX1729" s="109"/>
      <c r="AY1729" s="29"/>
      <c r="AZ1729" s="29"/>
      <c r="BA1729" s="29"/>
      <c r="BB1729" s="29"/>
    </row>
    <row r="1730" spans="3:54" customFormat="1">
      <c r="C1730" s="1"/>
      <c r="D1730" s="1"/>
      <c r="U1730" s="1"/>
      <c r="V1730" s="1"/>
      <c r="X1730" s="1"/>
      <c r="AM1730" s="29"/>
      <c r="AN1730" s="29"/>
      <c r="AO1730" s="29"/>
      <c r="AP1730" s="29"/>
      <c r="AQ1730" s="29"/>
      <c r="AR1730" s="29"/>
      <c r="AS1730" s="29"/>
      <c r="AT1730" s="29"/>
      <c r="AU1730" s="109"/>
      <c r="AV1730" s="109"/>
      <c r="AW1730" s="29"/>
      <c r="AX1730" s="109"/>
      <c r="AY1730" s="29"/>
      <c r="AZ1730" s="29"/>
      <c r="BA1730" s="29"/>
      <c r="BB1730" s="29"/>
    </row>
    <row r="1731" spans="3:54" customFormat="1">
      <c r="C1731" s="1"/>
      <c r="D1731" s="1"/>
      <c r="U1731" s="1"/>
      <c r="V1731" s="1"/>
      <c r="X1731" s="1"/>
      <c r="AM1731" s="29"/>
      <c r="AN1731" s="29"/>
      <c r="AO1731" s="29"/>
      <c r="AP1731" s="29"/>
      <c r="AQ1731" s="29"/>
      <c r="AR1731" s="29"/>
      <c r="AS1731" s="29"/>
      <c r="AT1731" s="29"/>
      <c r="AU1731" s="109"/>
      <c r="AV1731" s="109"/>
      <c r="AW1731" s="29"/>
      <c r="AX1731" s="109"/>
      <c r="AY1731" s="29"/>
      <c r="AZ1731" s="29"/>
      <c r="BA1731" s="29"/>
      <c r="BB1731" s="29"/>
    </row>
    <row r="1732" spans="3:54" customFormat="1">
      <c r="C1732" s="1"/>
      <c r="D1732" s="1"/>
      <c r="U1732" s="1"/>
      <c r="V1732" s="1"/>
      <c r="X1732" s="1"/>
      <c r="AM1732" s="29"/>
      <c r="AN1732" s="29"/>
      <c r="AO1732" s="29"/>
      <c r="AP1732" s="29"/>
      <c r="AQ1732" s="29"/>
      <c r="AR1732" s="29"/>
      <c r="AS1732" s="29"/>
      <c r="AT1732" s="29"/>
      <c r="AU1732" s="109"/>
      <c r="AV1732" s="109"/>
      <c r="AW1732" s="29"/>
      <c r="AX1732" s="109"/>
      <c r="AY1732" s="29"/>
      <c r="AZ1732" s="29"/>
      <c r="BA1732" s="29"/>
      <c r="BB1732" s="29"/>
    </row>
    <row r="1733" spans="3:54" customFormat="1">
      <c r="C1733" s="1"/>
      <c r="D1733" s="1"/>
      <c r="U1733" s="1"/>
      <c r="V1733" s="1"/>
      <c r="X1733" s="1"/>
      <c r="AM1733" s="29"/>
      <c r="AN1733" s="29"/>
      <c r="AO1733" s="29"/>
      <c r="AP1733" s="29"/>
      <c r="AQ1733" s="29"/>
      <c r="AR1733" s="29"/>
      <c r="AS1733" s="29"/>
      <c r="AT1733" s="29"/>
      <c r="AU1733" s="109"/>
      <c r="AV1733" s="109"/>
      <c r="AW1733" s="29"/>
      <c r="AX1733" s="109"/>
      <c r="AY1733" s="29"/>
      <c r="AZ1733" s="29"/>
      <c r="BA1733" s="29"/>
      <c r="BB1733" s="29"/>
    </row>
    <row r="1734" spans="3:54" customFormat="1">
      <c r="C1734" s="1"/>
      <c r="D1734" s="1"/>
      <c r="U1734" s="1"/>
      <c r="V1734" s="1"/>
      <c r="X1734" s="1"/>
      <c r="AM1734" s="29"/>
      <c r="AN1734" s="29"/>
      <c r="AO1734" s="29"/>
      <c r="AP1734" s="29"/>
      <c r="AQ1734" s="29"/>
      <c r="AR1734" s="29"/>
      <c r="AS1734" s="29"/>
      <c r="AT1734" s="29"/>
      <c r="AU1734" s="109"/>
      <c r="AV1734" s="109"/>
      <c r="AW1734" s="29"/>
      <c r="AX1734" s="109"/>
      <c r="AY1734" s="29"/>
      <c r="AZ1734" s="29"/>
      <c r="BA1734" s="29"/>
      <c r="BB1734" s="29"/>
    </row>
    <row r="1735" spans="3:54" customFormat="1">
      <c r="C1735" s="1"/>
      <c r="D1735" s="1"/>
      <c r="U1735" s="1"/>
      <c r="V1735" s="1"/>
      <c r="X1735" s="1"/>
      <c r="AM1735" s="29"/>
      <c r="AN1735" s="29"/>
      <c r="AO1735" s="29"/>
      <c r="AP1735" s="29"/>
      <c r="AQ1735" s="29"/>
      <c r="AR1735" s="29"/>
      <c r="AS1735" s="29"/>
      <c r="AT1735" s="29"/>
      <c r="AU1735" s="109"/>
      <c r="AV1735" s="109"/>
      <c r="AW1735" s="29"/>
      <c r="AX1735" s="109"/>
      <c r="AY1735" s="29"/>
      <c r="AZ1735" s="29"/>
      <c r="BA1735" s="29"/>
      <c r="BB1735" s="29"/>
    </row>
    <row r="1736" spans="3:54" customFormat="1">
      <c r="C1736" s="1"/>
      <c r="D1736" s="1"/>
      <c r="U1736" s="1"/>
      <c r="V1736" s="1"/>
      <c r="X1736" s="1"/>
      <c r="AM1736" s="29"/>
      <c r="AN1736" s="29"/>
      <c r="AO1736" s="29"/>
      <c r="AP1736" s="29"/>
      <c r="AQ1736" s="29"/>
      <c r="AR1736" s="29"/>
      <c r="AS1736" s="29"/>
      <c r="AT1736" s="29"/>
      <c r="AU1736" s="109"/>
      <c r="AV1736" s="109"/>
      <c r="AW1736" s="29"/>
      <c r="AX1736" s="109"/>
      <c r="AY1736" s="29"/>
      <c r="AZ1736" s="29"/>
      <c r="BA1736" s="29"/>
      <c r="BB1736" s="29"/>
    </row>
    <row r="1737" spans="3:54" customFormat="1">
      <c r="C1737" s="1"/>
      <c r="D1737" s="1"/>
      <c r="U1737" s="1"/>
      <c r="V1737" s="1"/>
      <c r="X1737" s="1"/>
      <c r="AM1737" s="29"/>
      <c r="AN1737" s="29"/>
      <c r="AO1737" s="29"/>
      <c r="AP1737" s="29"/>
      <c r="AQ1737" s="29"/>
      <c r="AR1737" s="29"/>
      <c r="AS1737" s="29"/>
      <c r="AT1737" s="29"/>
      <c r="AU1737" s="109"/>
      <c r="AV1737" s="109"/>
      <c r="AW1737" s="29"/>
      <c r="AX1737" s="109"/>
      <c r="AY1737" s="29"/>
      <c r="AZ1737" s="29"/>
      <c r="BA1737" s="29"/>
      <c r="BB1737" s="29"/>
    </row>
    <row r="1738" spans="3:54" customFormat="1">
      <c r="C1738" s="1"/>
      <c r="D1738" s="1"/>
      <c r="U1738" s="1"/>
      <c r="V1738" s="1"/>
      <c r="X1738" s="1"/>
      <c r="AM1738" s="29"/>
      <c r="AN1738" s="29"/>
      <c r="AO1738" s="29"/>
      <c r="AP1738" s="29"/>
      <c r="AQ1738" s="29"/>
      <c r="AR1738" s="29"/>
      <c r="AS1738" s="29"/>
      <c r="AT1738" s="29"/>
      <c r="AU1738" s="109"/>
      <c r="AV1738" s="109"/>
      <c r="AW1738" s="29"/>
      <c r="AX1738" s="109"/>
      <c r="AY1738" s="29"/>
      <c r="AZ1738" s="29"/>
      <c r="BA1738" s="29"/>
      <c r="BB1738" s="29"/>
    </row>
    <row r="1739" spans="3:54" customFormat="1">
      <c r="C1739" s="1"/>
      <c r="D1739" s="1"/>
      <c r="U1739" s="1"/>
      <c r="V1739" s="1"/>
      <c r="X1739" s="1"/>
      <c r="AM1739" s="29"/>
      <c r="AN1739" s="29"/>
      <c r="AO1739" s="29"/>
      <c r="AP1739" s="29"/>
      <c r="AQ1739" s="29"/>
      <c r="AR1739" s="29"/>
      <c r="AS1739" s="29"/>
      <c r="AT1739" s="29"/>
      <c r="AU1739" s="109"/>
      <c r="AV1739" s="109"/>
      <c r="AW1739" s="29"/>
      <c r="AX1739" s="109"/>
      <c r="AY1739" s="29"/>
      <c r="AZ1739" s="29"/>
      <c r="BA1739" s="29"/>
      <c r="BB1739" s="29"/>
    </row>
    <row r="1740" spans="3:54" customFormat="1">
      <c r="C1740" s="1"/>
      <c r="D1740" s="1"/>
      <c r="U1740" s="1"/>
      <c r="V1740" s="1"/>
      <c r="X1740" s="1"/>
      <c r="AM1740" s="29"/>
      <c r="AN1740" s="29"/>
      <c r="AO1740" s="29"/>
      <c r="AP1740" s="29"/>
      <c r="AQ1740" s="29"/>
      <c r="AR1740" s="29"/>
      <c r="AS1740" s="29"/>
      <c r="AT1740" s="29"/>
      <c r="AU1740" s="109"/>
      <c r="AV1740" s="109"/>
      <c r="AW1740" s="29"/>
      <c r="AX1740" s="109"/>
      <c r="AY1740" s="29"/>
      <c r="AZ1740" s="29"/>
      <c r="BA1740" s="29"/>
      <c r="BB1740" s="29"/>
    </row>
    <row r="1741" spans="3:54" customFormat="1">
      <c r="C1741" s="1"/>
      <c r="D1741" s="1"/>
      <c r="U1741" s="1"/>
      <c r="V1741" s="1"/>
      <c r="X1741" s="1"/>
      <c r="AM1741" s="29"/>
      <c r="AN1741" s="29"/>
      <c r="AO1741" s="29"/>
      <c r="AP1741" s="29"/>
      <c r="AQ1741" s="29"/>
      <c r="AR1741" s="29"/>
      <c r="AS1741" s="29"/>
      <c r="AT1741" s="29"/>
      <c r="AU1741" s="109"/>
      <c r="AV1741" s="109"/>
      <c r="AW1741" s="29"/>
      <c r="AX1741" s="109"/>
      <c r="AY1741" s="29"/>
      <c r="AZ1741" s="29"/>
      <c r="BA1741" s="29"/>
      <c r="BB1741" s="29"/>
    </row>
    <row r="1742" spans="3:54" customFormat="1">
      <c r="C1742" s="1"/>
      <c r="D1742" s="1"/>
      <c r="U1742" s="1"/>
      <c r="V1742" s="1"/>
      <c r="X1742" s="1"/>
      <c r="AM1742" s="29"/>
      <c r="AN1742" s="29"/>
      <c r="AO1742" s="29"/>
      <c r="AP1742" s="29"/>
      <c r="AQ1742" s="29"/>
      <c r="AR1742" s="29"/>
      <c r="AS1742" s="29"/>
      <c r="AT1742" s="29"/>
      <c r="AU1742" s="109"/>
      <c r="AV1742" s="109"/>
      <c r="AW1742" s="29"/>
      <c r="AX1742" s="109"/>
      <c r="AY1742" s="29"/>
      <c r="AZ1742" s="29"/>
      <c r="BA1742" s="29"/>
      <c r="BB1742" s="29"/>
    </row>
    <row r="1743" spans="3:54" customFormat="1">
      <c r="C1743" s="1"/>
      <c r="D1743" s="1"/>
      <c r="U1743" s="1"/>
      <c r="V1743" s="1"/>
      <c r="X1743" s="1"/>
      <c r="AM1743" s="29"/>
      <c r="AN1743" s="29"/>
      <c r="AO1743" s="29"/>
      <c r="AP1743" s="29"/>
      <c r="AQ1743" s="29"/>
      <c r="AR1743" s="29"/>
      <c r="AS1743" s="29"/>
      <c r="AT1743" s="29"/>
      <c r="AU1743" s="109"/>
      <c r="AV1743" s="109"/>
      <c r="AW1743" s="29"/>
      <c r="AX1743" s="109"/>
      <c r="AY1743" s="29"/>
      <c r="AZ1743" s="29"/>
      <c r="BA1743" s="29"/>
      <c r="BB1743" s="29"/>
    </row>
    <row r="1744" spans="3:54" customFormat="1">
      <c r="C1744" s="1"/>
      <c r="D1744" s="1"/>
      <c r="U1744" s="1"/>
      <c r="V1744" s="1"/>
      <c r="X1744" s="1"/>
      <c r="AM1744" s="29"/>
      <c r="AN1744" s="29"/>
      <c r="AO1744" s="29"/>
      <c r="AP1744" s="29"/>
      <c r="AQ1744" s="29"/>
      <c r="AR1744" s="29"/>
      <c r="AS1744" s="29"/>
      <c r="AT1744" s="29"/>
      <c r="AU1744" s="109"/>
      <c r="AV1744" s="109"/>
      <c r="AW1744" s="29"/>
      <c r="AX1744" s="109"/>
      <c r="AY1744" s="29"/>
      <c r="AZ1744" s="29"/>
      <c r="BA1744" s="29"/>
      <c r="BB1744" s="29"/>
    </row>
    <row r="1745" spans="3:54" customFormat="1">
      <c r="C1745" s="1"/>
      <c r="D1745" s="1"/>
      <c r="U1745" s="1"/>
      <c r="V1745" s="1"/>
      <c r="X1745" s="1"/>
      <c r="AM1745" s="29"/>
      <c r="AN1745" s="29"/>
      <c r="AO1745" s="29"/>
      <c r="AP1745" s="29"/>
      <c r="AQ1745" s="29"/>
      <c r="AR1745" s="29"/>
      <c r="AS1745" s="29"/>
      <c r="AT1745" s="29"/>
      <c r="AU1745" s="109"/>
      <c r="AV1745" s="109"/>
      <c r="AW1745" s="29"/>
      <c r="AX1745" s="109"/>
      <c r="AY1745" s="29"/>
      <c r="AZ1745" s="29"/>
      <c r="BA1745" s="29"/>
      <c r="BB1745" s="29"/>
    </row>
    <row r="1746" spans="3:54" customFormat="1">
      <c r="C1746" s="1"/>
      <c r="D1746" s="1"/>
      <c r="U1746" s="1"/>
      <c r="V1746" s="1"/>
      <c r="X1746" s="1"/>
      <c r="AM1746" s="29"/>
      <c r="AN1746" s="29"/>
      <c r="AO1746" s="29"/>
      <c r="AP1746" s="29"/>
      <c r="AQ1746" s="29"/>
      <c r="AR1746" s="29"/>
      <c r="AS1746" s="29"/>
      <c r="AT1746" s="29"/>
      <c r="AU1746" s="109"/>
      <c r="AV1746" s="109"/>
      <c r="AW1746" s="29"/>
      <c r="AX1746" s="109"/>
      <c r="AY1746" s="29"/>
      <c r="AZ1746" s="29"/>
      <c r="BA1746" s="29"/>
      <c r="BB1746" s="29"/>
    </row>
    <row r="1747" spans="3:54" customFormat="1">
      <c r="C1747" s="1"/>
      <c r="D1747" s="1"/>
      <c r="U1747" s="1"/>
      <c r="V1747" s="1"/>
      <c r="X1747" s="1"/>
      <c r="AM1747" s="29"/>
      <c r="AN1747" s="29"/>
      <c r="AO1747" s="29"/>
      <c r="AP1747" s="29"/>
      <c r="AQ1747" s="29"/>
      <c r="AR1747" s="29"/>
      <c r="AS1747" s="29"/>
      <c r="AT1747" s="29"/>
      <c r="AU1747" s="109"/>
      <c r="AV1747" s="109"/>
      <c r="AW1747" s="29"/>
      <c r="AX1747" s="109"/>
      <c r="AY1747" s="29"/>
      <c r="AZ1747" s="29"/>
      <c r="BA1747" s="29"/>
      <c r="BB1747" s="29"/>
    </row>
    <row r="1748" spans="3:54" customFormat="1">
      <c r="C1748" s="1"/>
      <c r="D1748" s="1"/>
      <c r="U1748" s="1"/>
      <c r="V1748" s="1"/>
      <c r="X1748" s="1"/>
      <c r="AM1748" s="29"/>
      <c r="AN1748" s="29"/>
      <c r="AO1748" s="29"/>
      <c r="AP1748" s="29"/>
      <c r="AQ1748" s="29"/>
      <c r="AR1748" s="29"/>
      <c r="AS1748" s="29"/>
      <c r="AT1748" s="29"/>
      <c r="AU1748" s="109"/>
      <c r="AV1748" s="109"/>
      <c r="AW1748" s="29"/>
      <c r="AX1748" s="109"/>
      <c r="AY1748" s="29"/>
      <c r="AZ1748" s="29"/>
      <c r="BA1748" s="29"/>
      <c r="BB1748" s="29"/>
    </row>
    <row r="1749" spans="3:54" customFormat="1">
      <c r="C1749" s="1"/>
      <c r="D1749" s="1"/>
      <c r="U1749" s="1"/>
      <c r="V1749" s="1"/>
      <c r="X1749" s="1"/>
      <c r="AM1749" s="29"/>
      <c r="AN1749" s="29"/>
      <c r="AO1749" s="29"/>
      <c r="AP1749" s="29"/>
      <c r="AQ1749" s="29"/>
      <c r="AR1749" s="29"/>
      <c r="AS1749" s="29"/>
      <c r="AT1749" s="29"/>
      <c r="AU1749" s="109"/>
      <c r="AV1749" s="109"/>
      <c r="AW1749" s="29"/>
      <c r="AX1749" s="109"/>
      <c r="AY1749" s="29"/>
      <c r="AZ1749" s="29"/>
      <c r="BA1749" s="29"/>
      <c r="BB1749" s="29"/>
    </row>
    <row r="1750" spans="3:54" customFormat="1">
      <c r="C1750" s="1"/>
      <c r="D1750" s="1"/>
      <c r="U1750" s="1"/>
      <c r="V1750" s="1"/>
      <c r="X1750" s="1"/>
      <c r="AM1750" s="29"/>
      <c r="AN1750" s="29"/>
      <c r="AO1750" s="29"/>
      <c r="AP1750" s="29"/>
      <c r="AQ1750" s="29"/>
      <c r="AR1750" s="29"/>
      <c r="AS1750" s="29"/>
      <c r="AT1750" s="29"/>
      <c r="AU1750" s="109"/>
      <c r="AV1750" s="109"/>
      <c r="AW1750" s="29"/>
      <c r="AX1750" s="109"/>
      <c r="AY1750" s="29"/>
      <c r="AZ1750" s="29"/>
      <c r="BA1750" s="29"/>
      <c r="BB1750" s="29"/>
    </row>
    <row r="1751" spans="3:54" customFormat="1">
      <c r="C1751" s="1"/>
      <c r="D1751" s="1"/>
      <c r="U1751" s="1"/>
      <c r="V1751" s="1"/>
      <c r="X1751" s="1"/>
      <c r="AM1751" s="29"/>
      <c r="AN1751" s="29"/>
      <c r="AO1751" s="29"/>
      <c r="AP1751" s="29"/>
      <c r="AQ1751" s="29"/>
      <c r="AR1751" s="29"/>
      <c r="AS1751" s="29"/>
      <c r="AT1751" s="29"/>
      <c r="AU1751" s="109"/>
      <c r="AV1751" s="109"/>
      <c r="AW1751" s="29"/>
      <c r="AX1751" s="109"/>
      <c r="AY1751" s="29"/>
      <c r="AZ1751" s="29"/>
      <c r="BA1751" s="29"/>
      <c r="BB1751" s="29"/>
    </row>
    <row r="1752" spans="3:54" customFormat="1">
      <c r="C1752" s="1"/>
      <c r="D1752" s="1"/>
      <c r="U1752" s="1"/>
      <c r="V1752" s="1"/>
      <c r="X1752" s="1"/>
      <c r="AM1752" s="29"/>
      <c r="AN1752" s="29"/>
      <c r="AO1752" s="29"/>
      <c r="AP1752" s="29"/>
      <c r="AQ1752" s="29"/>
      <c r="AR1752" s="29"/>
      <c r="AS1752" s="29"/>
      <c r="AT1752" s="29"/>
      <c r="AU1752" s="109"/>
      <c r="AV1752" s="109"/>
      <c r="AW1752" s="29"/>
      <c r="AX1752" s="109"/>
      <c r="AY1752" s="29"/>
      <c r="AZ1752" s="29"/>
      <c r="BA1752" s="29"/>
      <c r="BB1752" s="29"/>
    </row>
    <row r="1753" spans="3:54" customFormat="1">
      <c r="C1753" s="1"/>
      <c r="D1753" s="1"/>
      <c r="U1753" s="1"/>
      <c r="V1753" s="1"/>
      <c r="X1753" s="1"/>
      <c r="AM1753" s="29"/>
      <c r="AN1753" s="29"/>
      <c r="AO1753" s="29"/>
      <c r="AP1753" s="29"/>
      <c r="AQ1753" s="29"/>
      <c r="AR1753" s="29"/>
      <c r="AS1753" s="29"/>
      <c r="AT1753" s="29"/>
      <c r="AU1753" s="109"/>
      <c r="AV1753" s="109"/>
      <c r="AW1753" s="29"/>
      <c r="AX1753" s="109"/>
      <c r="AY1753" s="29"/>
      <c r="AZ1753" s="29"/>
      <c r="BA1753" s="29"/>
      <c r="BB1753" s="29"/>
    </row>
    <row r="1754" spans="3:54" customFormat="1">
      <c r="C1754" s="1"/>
      <c r="D1754" s="1"/>
      <c r="U1754" s="1"/>
      <c r="V1754" s="1"/>
      <c r="X1754" s="1"/>
      <c r="AM1754" s="29"/>
      <c r="AN1754" s="29"/>
      <c r="AO1754" s="29"/>
      <c r="AP1754" s="29"/>
      <c r="AQ1754" s="29"/>
      <c r="AR1754" s="29"/>
      <c r="AS1754" s="29"/>
      <c r="AT1754" s="29"/>
      <c r="AU1754" s="109"/>
      <c r="AV1754" s="109"/>
      <c r="AW1754" s="29"/>
      <c r="AX1754" s="109"/>
      <c r="AY1754" s="29"/>
      <c r="AZ1754" s="29"/>
      <c r="BA1754" s="29"/>
      <c r="BB1754" s="29"/>
    </row>
    <row r="1755" spans="3:54" customFormat="1">
      <c r="C1755" s="1"/>
      <c r="D1755" s="1"/>
      <c r="U1755" s="1"/>
      <c r="V1755" s="1"/>
      <c r="X1755" s="1"/>
      <c r="AM1755" s="29"/>
      <c r="AN1755" s="29"/>
      <c r="AO1755" s="29"/>
      <c r="AP1755" s="29"/>
      <c r="AQ1755" s="29"/>
      <c r="AR1755" s="29"/>
      <c r="AS1755" s="29"/>
      <c r="AT1755" s="29"/>
      <c r="AU1755" s="109"/>
      <c r="AV1755" s="109"/>
      <c r="AW1755" s="29"/>
      <c r="AX1755" s="109"/>
      <c r="AY1755" s="29"/>
      <c r="AZ1755" s="29"/>
      <c r="BA1755" s="29"/>
      <c r="BB1755" s="29"/>
    </row>
    <row r="1756" spans="3:54" customFormat="1">
      <c r="C1756" s="1"/>
      <c r="D1756" s="1"/>
      <c r="U1756" s="1"/>
      <c r="V1756" s="1"/>
      <c r="X1756" s="1"/>
      <c r="AM1756" s="29"/>
      <c r="AN1756" s="29"/>
      <c r="AO1756" s="29"/>
      <c r="AP1756" s="29"/>
      <c r="AQ1756" s="29"/>
      <c r="AR1756" s="29"/>
      <c r="AS1756" s="29"/>
      <c r="AT1756" s="29"/>
      <c r="AU1756" s="109"/>
      <c r="AV1756" s="109"/>
      <c r="AW1756" s="29"/>
      <c r="AX1756" s="109"/>
      <c r="AY1756" s="29"/>
      <c r="AZ1756" s="29"/>
      <c r="BA1756" s="29"/>
      <c r="BB1756" s="29"/>
    </row>
    <row r="1757" spans="3:54" customFormat="1">
      <c r="C1757" s="1"/>
      <c r="D1757" s="1"/>
      <c r="U1757" s="1"/>
      <c r="V1757" s="1"/>
      <c r="X1757" s="1"/>
      <c r="AM1757" s="29"/>
      <c r="AN1757" s="29"/>
      <c r="AO1757" s="29"/>
      <c r="AP1757" s="29"/>
      <c r="AQ1757" s="29"/>
      <c r="AR1757" s="29"/>
      <c r="AS1757" s="29"/>
      <c r="AT1757" s="29"/>
      <c r="AU1757" s="109"/>
      <c r="AV1757" s="109"/>
      <c r="AW1757" s="29"/>
      <c r="AX1757" s="109"/>
      <c r="AY1757" s="29"/>
      <c r="AZ1757" s="29"/>
      <c r="BA1757" s="29"/>
      <c r="BB1757" s="29"/>
    </row>
    <row r="1758" spans="3:54" customFormat="1">
      <c r="C1758" s="1"/>
      <c r="D1758" s="1"/>
      <c r="U1758" s="1"/>
      <c r="V1758" s="1"/>
      <c r="X1758" s="1"/>
      <c r="AM1758" s="29"/>
      <c r="AN1758" s="29"/>
      <c r="AO1758" s="29"/>
      <c r="AP1758" s="29"/>
      <c r="AQ1758" s="29"/>
      <c r="AR1758" s="29"/>
      <c r="AS1758" s="29"/>
      <c r="AT1758" s="29"/>
      <c r="AU1758" s="109"/>
      <c r="AV1758" s="109"/>
      <c r="AW1758" s="29"/>
      <c r="AX1758" s="109"/>
      <c r="AY1758" s="29"/>
      <c r="AZ1758" s="29"/>
      <c r="BA1758" s="29"/>
      <c r="BB1758" s="29"/>
    </row>
    <row r="1759" spans="3:54" customFormat="1">
      <c r="C1759" s="1"/>
      <c r="D1759" s="1"/>
      <c r="U1759" s="1"/>
      <c r="V1759" s="1"/>
      <c r="X1759" s="1"/>
      <c r="AM1759" s="29"/>
      <c r="AN1759" s="29"/>
      <c r="AO1759" s="29"/>
      <c r="AP1759" s="29"/>
      <c r="AQ1759" s="29"/>
      <c r="AR1759" s="29"/>
      <c r="AS1759" s="29"/>
      <c r="AT1759" s="29"/>
      <c r="AU1759" s="109"/>
      <c r="AV1759" s="109"/>
      <c r="AW1759" s="29"/>
      <c r="AX1759" s="109"/>
      <c r="AY1759" s="29"/>
      <c r="AZ1759" s="29"/>
      <c r="BA1759" s="29"/>
      <c r="BB1759" s="29"/>
    </row>
    <row r="1760" spans="3:54" customFormat="1">
      <c r="C1760" s="1"/>
      <c r="D1760" s="1"/>
      <c r="U1760" s="1"/>
      <c r="V1760" s="1"/>
      <c r="X1760" s="1"/>
      <c r="AM1760" s="29"/>
      <c r="AN1760" s="29"/>
      <c r="AO1760" s="29"/>
      <c r="AP1760" s="29"/>
      <c r="AQ1760" s="29"/>
      <c r="AR1760" s="29"/>
      <c r="AS1760" s="29"/>
      <c r="AT1760" s="29"/>
      <c r="AU1760" s="109"/>
      <c r="AV1760" s="109"/>
      <c r="AW1760" s="29"/>
      <c r="AX1760" s="109"/>
      <c r="AY1760" s="29"/>
      <c r="AZ1760" s="29"/>
      <c r="BA1760" s="29"/>
      <c r="BB1760" s="29"/>
    </row>
    <row r="1761" spans="3:54" customFormat="1">
      <c r="C1761" s="1"/>
      <c r="D1761" s="1"/>
      <c r="U1761" s="1"/>
      <c r="V1761" s="1"/>
      <c r="X1761" s="1"/>
      <c r="AM1761" s="29"/>
      <c r="AN1761" s="29"/>
      <c r="AO1761" s="29"/>
      <c r="AP1761" s="29"/>
      <c r="AQ1761" s="29"/>
      <c r="AR1761" s="29"/>
      <c r="AS1761" s="29"/>
      <c r="AT1761" s="29"/>
      <c r="AU1761" s="109"/>
      <c r="AV1761" s="109"/>
      <c r="AW1761" s="29"/>
      <c r="AX1761" s="109"/>
      <c r="AY1761" s="29"/>
      <c r="AZ1761" s="29"/>
      <c r="BA1761" s="29"/>
      <c r="BB1761" s="29"/>
    </row>
    <row r="1762" spans="3:54" customFormat="1">
      <c r="C1762" s="1"/>
      <c r="D1762" s="1"/>
      <c r="U1762" s="1"/>
      <c r="V1762" s="1"/>
      <c r="X1762" s="1"/>
      <c r="AM1762" s="29"/>
      <c r="AN1762" s="29"/>
      <c r="AO1762" s="29"/>
      <c r="AP1762" s="29"/>
      <c r="AQ1762" s="29"/>
      <c r="AR1762" s="29"/>
      <c r="AS1762" s="29"/>
      <c r="AT1762" s="29"/>
      <c r="AU1762" s="109"/>
      <c r="AV1762" s="109"/>
      <c r="AW1762" s="29"/>
      <c r="AX1762" s="109"/>
      <c r="AY1762" s="29"/>
      <c r="AZ1762" s="29"/>
      <c r="BA1762" s="29"/>
      <c r="BB1762" s="29"/>
    </row>
    <row r="1763" spans="3:54" customFormat="1">
      <c r="C1763" s="1"/>
      <c r="D1763" s="1"/>
      <c r="U1763" s="1"/>
      <c r="V1763" s="1"/>
      <c r="X1763" s="1"/>
      <c r="AM1763" s="29"/>
      <c r="AN1763" s="29"/>
      <c r="AO1763" s="29"/>
      <c r="AP1763" s="29"/>
      <c r="AQ1763" s="29"/>
      <c r="AR1763" s="29"/>
      <c r="AS1763" s="29"/>
      <c r="AT1763" s="29"/>
      <c r="AU1763" s="109"/>
      <c r="AV1763" s="109"/>
      <c r="AW1763" s="29"/>
      <c r="AX1763" s="109"/>
      <c r="AY1763" s="29"/>
      <c r="AZ1763" s="29"/>
      <c r="BA1763" s="29"/>
      <c r="BB1763" s="29"/>
    </row>
    <row r="1764" spans="3:54" customFormat="1">
      <c r="C1764" s="1"/>
      <c r="D1764" s="1"/>
      <c r="U1764" s="1"/>
      <c r="V1764" s="1"/>
      <c r="X1764" s="1"/>
      <c r="AM1764" s="29"/>
      <c r="AN1764" s="29"/>
      <c r="AO1764" s="29"/>
      <c r="AP1764" s="29"/>
      <c r="AQ1764" s="29"/>
      <c r="AR1764" s="29"/>
      <c r="AS1764" s="29"/>
      <c r="AT1764" s="29"/>
      <c r="AU1764" s="109"/>
      <c r="AV1764" s="109"/>
      <c r="AW1764" s="29"/>
      <c r="AX1764" s="109"/>
      <c r="AY1764" s="29"/>
      <c r="AZ1764" s="29"/>
      <c r="BA1764" s="29"/>
      <c r="BB1764" s="29"/>
    </row>
    <row r="1765" spans="3:54" customFormat="1">
      <c r="C1765" s="1"/>
      <c r="D1765" s="1"/>
      <c r="U1765" s="1"/>
      <c r="V1765" s="1"/>
      <c r="X1765" s="1"/>
      <c r="AM1765" s="29"/>
      <c r="AN1765" s="29"/>
      <c r="AO1765" s="29"/>
      <c r="AP1765" s="29"/>
      <c r="AQ1765" s="29"/>
      <c r="AR1765" s="29"/>
      <c r="AS1765" s="29"/>
      <c r="AT1765" s="29"/>
      <c r="AU1765" s="109"/>
      <c r="AV1765" s="109"/>
      <c r="AW1765" s="29"/>
      <c r="AX1765" s="109"/>
      <c r="AY1765" s="29"/>
      <c r="AZ1765" s="29"/>
      <c r="BA1765" s="29"/>
      <c r="BB1765" s="29"/>
    </row>
    <row r="1766" spans="3:54" customFormat="1">
      <c r="C1766" s="1"/>
      <c r="D1766" s="1"/>
      <c r="U1766" s="1"/>
      <c r="V1766" s="1"/>
      <c r="X1766" s="1"/>
      <c r="AM1766" s="29"/>
      <c r="AN1766" s="29"/>
      <c r="AO1766" s="29"/>
      <c r="AP1766" s="29"/>
      <c r="AQ1766" s="29"/>
      <c r="AR1766" s="29"/>
      <c r="AS1766" s="29"/>
      <c r="AT1766" s="29"/>
      <c r="AU1766" s="109"/>
      <c r="AV1766" s="109"/>
      <c r="AW1766" s="29"/>
      <c r="AX1766" s="109"/>
      <c r="AY1766" s="29"/>
      <c r="AZ1766" s="29"/>
      <c r="BA1766" s="29"/>
      <c r="BB1766" s="29"/>
    </row>
    <row r="1767" spans="3:54" customFormat="1">
      <c r="C1767" s="1"/>
      <c r="D1767" s="1"/>
      <c r="U1767" s="1"/>
      <c r="V1767" s="1"/>
      <c r="X1767" s="1"/>
      <c r="AM1767" s="29"/>
      <c r="AN1767" s="29"/>
      <c r="AO1767" s="29"/>
      <c r="AP1767" s="29"/>
      <c r="AQ1767" s="29"/>
      <c r="AR1767" s="29"/>
      <c r="AS1767" s="29"/>
      <c r="AT1767" s="29"/>
      <c r="AU1767" s="109"/>
      <c r="AV1767" s="109"/>
      <c r="AW1767" s="29"/>
      <c r="AX1767" s="109"/>
      <c r="AY1767" s="29"/>
      <c r="AZ1767" s="29"/>
      <c r="BA1767" s="29"/>
      <c r="BB1767" s="29"/>
    </row>
    <row r="1768" spans="3:54" customFormat="1">
      <c r="C1768" s="1"/>
      <c r="D1768" s="1"/>
      <c r="U1768" s="1"/>
      <c r="V1768" s="1"/>
      <c r="X1768" s="1"/>
      <c r="AM1768" s="29"/>
      <c r="AN1768" s="29"/>
      <c r="AO1768" s="29"/>
      <c r="AP1768" s="29"/>
      <c r="AQ1768" s="29"/>
      <c r="AR1768" s="29"/>
      <c r="AS1768" s="29"/>
      <c r="AT1768" s="29"/>
      <c r="AU1768" s="109"/>
      <c r="AV1768" s="109"/>
      <c r="AW1768" s="29"/>
      <c r="AX1768" s="109"/>
      <c r="AY1768" s="29"/>
      <c r="AZ1768" s="29"/>
      <c r="BA1768" s="29"/>
      <c r="BB1768" s="29"/>
    </row>
    <row r="1769" spans="3:54" customFormat="1">
      <c r="C1769" s="1"/>
      <c r="D1769" s="1"/>
      <c r="U1769" s="1"/>
      <c r="V1769" s="1"/>
      <c r="X1769" s="1"/>
      <c r="AM1769" s="29"/>
      <c r="AN1769" s="29"/>
      <c r="AO1769" s="29"/>
      <c r="AP1769" s="29"/>
      <c r="AQ1769" s="29"/>
      <c r="AR1769" s="29"/>
      <c r="AS1769" s="29"/>
      <c r="AT1769" s="29"/>
      <c r="AU1769" s="109"/>
      <c r="AV1769" s="109"/>
      <c r="AW1769" s="29"/>
      <c r="AX1769" s="109"/>
      <c r="AY1769" s="29"/>
      <c r="AZ1769" s="29"/>
      <c r="BA1769" s="29"/>
      <c r="BB1769" s="29"/>
    </row>
    <row r="1770" spans="3:54" customFormat="1">
      <c r="C1770" s="1"/>
      <c r="D1770" s="1"/>
      <c r="U1770" s="1"/>
      <c r="V1770" s="1"/>
      <c r="X1770" s="1"/>
      <c r="AM1770" s="29"/>
      <c r="AN1770" s="29"/>
      <c r="AO1770" s="29"/>
      <c r="AP1770" s="29"/>
      <c r="AQ1770" s="29"/>
      <c r="AR1770" s="29"/>
      <c r="AS1770" s="29"/>
      <c r="AT1770" s="29"/>
      <c r="AU1770" s="109"/>
      <c r="AV1770" s="109"/>
      <c r="AW1770" s="29"/>
      <c r="AX1770" s="109"/>
      <c r="AY1770" s="29"/>
      <c r="AZ1770" s="29"/>
      <c r="BA1770" s="29"/>
      <c r="BB1770" s="29"/>
    </row>
    <row r="1771" spans="3:54" customFormat="1">
      <c r="C1771" s="1"/>
      <c r="D1771" s="1"/>
      <c r="U1771" s="1"/>
      <c r="V1771" s="1"/>
      <c r="X1771" s="1"/>
      <c r="AM1771" s="29"/>
      <c r="AN1771" s="29"/>
      <c r="AO1771" s="29"/>
      <c r="AP1771" s="29"/>
      <c r="AQ1771" s="29"/>
      <c r="AR1771" s="29"/>
      <c r="AS1771" s="29"/>
      <c r="AT1771" s="29"/>
      <c r="AU1771" s="109"/>
      <c r="AV1771" s="109"/>
      <c r="AW1771" s="29"/>
      <c r="AX1771" s="109"/>
      <c r="AY1771" s="29"/>
      <c r="AZ1771" s="29"/>
      <c r="BA1771" s="29"/>
      <c r="BB1771" s="29"/>
    </row>
    <row r="1772" spans="3:54" customFormat="1">
      <c r="C1772" s="1"/>
      <c r="D1772" s="1"/>
      <c r="U1772" s="1"/>
      <c r="V1772" s="1"/>
      <c r="X1772" s="1"/>
      <c r="AM1772" s="29"/>
      <c r="AN1772" s="29"/>
      <c r="AO1772" s="29"/>
      <c r="AP1772" s="29"/>
      <c r="AQ1772" s="29"/>
      <c r="AR1772" s="29"/>
      <c r="AS1772" s="29"/>
      <c r="AT1772" s="29"/>
      <c r="AU1772" s="109"/>
      <c r="AV1772" s="109"/>
      <c r="AW1772" s="29"/>
      <c r="AX1772" s="109"/>
      <c r="AY1772" s="29"/>
      <c r="AZ1772" s="29"/>
      <c r="BA1772" s="29"/>
      <c r="BB1772" s="29"/>
    </row>
    <row r="1773" spans="3:54" customFormat="1">
      <c r="C1773" s="1"/>
      <c r="D1773" s="1"/>
      <c r="U1773" s="1"/>
      <c r="V1773" s="1"/>
      <c r="X1773" s="1"/>
      <c r="AM1773" s="29"/>
      <c r="AN1773" s="29"/>
      <c r="AO1773" s="29"/>
      <c r="AP1773" s="29"/>
      <c r="AQ1773" s="29"/>
      <c r="AR1773" s="29"/>
      <c r="AS1773" s="29"/>
      <c r="AT1773" s="29"/>
      <c r="AU1773" s="109"/>
      <c r="AV1773" s="109"/>
      <c r="AW1773" s="29"/>
      <c r="AX1773" s="109"/>
      <c r="AY1773" s="29"/>
      <c r="AZ1773" s="29"/>
      <c r="BA1773" s="29"/>
      <c r="BB1773" s="29"/>
    </row>
    <row r="1774" spans="3:54" customFormat="1">
      <c r="C1774" s="1"/>
      <c r="D1774" s="1"/>
      <c r="U1774" s="1"/>
      <c r="V1774" s="1"/>
      <c r="X1774" s="1"/>
      <c r="AM1774" s="29"/>
      <c r="AN1774" s="29"/>
      <c r="AO1774" s="29"/>
      <c r="AP1774" s="29"/>
      <c r="AQ1774" s="29"/>
      <c r="AR1774" s="29"/>
      <c r="AS1774" s="29"/>
      <c r="AT1774" s="29"/>
      <c r="AU1774" s="109"/>
      <c r="AV1774" s="109"/>
      <c r="AW1774" s="29"/>
      <c r="AX1774" s="109"/>
      <c r="AY1774" s="29"/>
      <c r="AZ1774" s="29"/>
      <c r="BA1774" s="29"/>
      <c r="BB1774" s="29"/>
    </row>
    <row r="1775" spans="3:54" customFormat="1">
      <c r="C1775" s="1"/>
      <c r="D1775" s="1"/>
      <c r="U1775" s="1"/>
      <c r="V1775" s="1"/>
      <c r="X1775" s="1"/>
      <c r="AM1775" s="29"/>
      <c r="AN1775" s="29"/>
      <c r="AO1775" s="29"/>
      <c r="AP1775" s="29"/>
      <c r="AQ1775" s="29"/>
      <c r="AR1775" s="29"/>
      <c r="AS1775" s="29"/>
      <c r="AT1775" s="29"/>
      <c r="AU1775" s="109"/>
      <c r="AV1775" s="109"/>
      <c r="AW1775" s="29"/>
      <c r="AX1775" s="109"/>
      <c r="AY1775" s="29"/>
      <c r="AZ1775" s="29"/>
      <c r="BA1775" s="29"/>
      <c r="BB1775" s="29"/>
    </row>
    <row r="1776" spans="3:54" customFormat="1">
      <c r="C1776" s="1"/>
      <c r="D1776" s="1"/>
      <c r="U1776" s="1"/>
      <c r="V1776" s="1"/>
      <c r="X1776" s="1"/>
      <c r="AM1776" s="29"/>
      <c r="AN1776" s="29"/>
      <c r="AO1776" s="29"/>
      <c r="AP1776" s="29"/>
      <c r="AQ1776" s="29"/>
      <c r="AR1776" s="29"/>
      <c r="AS1776" s="29"/>
      <c r="AT1776" s="29"/>
      <c r="AU1776" s="109"/>
      <c r="AV1776" s="109"/>
      <c r="AW1776" s="29"/>
      <c r="AX1776" s="109"/>
      <c r="AY1776" s="29"/>
      <c r="AZ1776" s="29"/>
      <c r="BA1776" s="29"/>
      <c r="BB1776" s="29"/>
    </row>
    <row r="1777" spans="3:54" customFormat="1">
      <c r="C1777" s="1"/>
      <c r="D1777" s="1"/>
      <c r="U1777" s="1"/>
      <c r="V1777" s="1"/>
      <c r="X1777" s="1"/>
      <c r="AM1777" s="29"/>
      <c r="AN1777" s="29"/>
      <c r="AO1777" s="29"/>
      <c r="AP1777" s="29"/>
      <c r="AQ1777" s="29"/>
      <c r="AR1777" s="29"/>
      <c r="AS1777" s="29"/>
      <c r="AT1777" s="29"/>
      <c r="AU1777" s="109"/>
      <c r="AV1777" s="109"/>
      <c r="AW1777" s="29"/>
      <c r="AX1777" s="109"/>
      <c r="AY1777" s="29"/>
      <c r="AZ1777" s="29"/>
      <c r="BA1777" s="29"/>
      <c r="BB1777" s="29"/>
    </row>
    <row r="1778" spans="3:54" customFormat="1">
      <c r="C1778" s="1"/>
      <c r="D1778" s="1"/>
      <c r="U1778" s="1"/>
      <c r="V1778" s="1"/>
      <c r="X1778" s="1"/>
      <c r="AM1778" s="29"/>
      <c r="AN1778" s="29"/>
      <c r="AO1778" s="29"/>
      <c r="AP1778" s="29"/>
      <c r="AQ1778" s="29"/>
      <c r="AR1778" s="29"/>
      <c r="AS1778" s="29"/>
      <c r="AT1778" s="29"/>
      <c r="AU1778" s="109"/>
      <c r="AV1778" s="109"/>
      <c r="AW1778" s="29"/>
      <c r="AX1778" s="109"/>
      <c r="AY1778" s="29"/>
      <c r="AZ1778" s="29"/>
      <c r="BA1778" s="29"/>
      <c r="BB1778" s="29"/>
    </row>
    <row r="1779" spans="3:54" customFormat="1">
      <c r="C1779" s="1"/>
      <c r="D1779" s="1"/>
      <c r="U1779" s="1"/>
      <c r="V1779" s="1"/>
      <c r="X1779" s="1"/>
      <c r="AM1779" s="29"/>
      <c r="AN1779" s="29"/>
      <c r="AO1779" s="29"/>
      <c r="AP1779" s="29"/>
      <c r="AQ1779" s="29"/>
      <c r="AR1779" s="29"/>
      <c r="AS1779" s="29"/>
      <c r="AT1779" s="29"/>
      <c r="AU1779" s="109"/>
      <c r="AV1779" s="109"/>
      <c r="AW1779" s="29"/>
      <c r="AX1779" s="109"/>
      <c r="AY1779" s="29"/>
      <c r="AZ1779" s="29"/>
      <c r="BA1779" s="29"/>
      <c r="BB1779" s="29"/>
    </row>
    <row r="1780" spans="3:54" customFormat="1">
      <c r="C1780" s="1"/>
      <c r="D1780" s="1"/>
      <c r="U1780" s="1"/>
      <c r="V1780" s="1"/>
      <c r="X1780" s="1"/>
      <c r="AM1780" s="29"/>
      <c r="AN1780" s="29"/>
      <c r="AO1780" s="29"/>
      <c r="AP1780" s="29"/>
      <c r="AQ1780" s="29"/>
      <c r="AR1780" s="29"/>
      <c r="AS1780" s="29"/>
      <c r="AT1780" s="29"/>
      <c r="AU1780" s="109"/>
      <c r="AV1780" s="109"/>
      <c r="AW1780" s="29"/>
      <c r="AX1780" s="109"/>
      <c r="AY1780" s="29"/>
      <c r="AZ1780" s="29"/>
      <c r="BA1780" s="29"/>
      <c r="BB1780" s="29"/>
    </row>
    <row r="1781" spans="3:54" customFormat="1">
      <c r="C1781" s="1"/>
      <c r="D1781" s="1"/>
      <c r="U1781" s="1"/>
      <c r="V1781" s="1"/>
      <c r="X1781" s="1"/>
      <c r="AM1781" s="29"/>
      <c r="AN1781" s="29"/>
      <c r="AO1781" s="29"/>
      <c r="AP1781" s="29"/>
      <c r="AQ1781" s="29"/>
      <c r="AR1781" s="29"/>
      <c r="AS1781" s="29"/>
      <c r="AT1781" s="29"/>
      <c r="AU1781" s="109"/>
      <c r="AV1781" s="109"/>
      <c r="AW1781" s="29"/>
      <c r="AX1781" s="109"/>
      <c r="AY1781" s="29"/>
      <c r="AZ1781" s="29"/>
      <c r="BA1781" s="29"/>
      <c r="BB1781" s="29"/>
    </row>
    <row r="1782" spans="3:54" customFormat="1">
      <c r="C1782" s="1"/>
      <c r="D1782" s="1"/>
      <c r="U1782" s="1"/>
      <c r="V1782" s="1"/>
      <c r="X1782" s="1"/>
      <c r="AM1782" s="29"/>
      <c r="AN1782" s="29"/>
      <c r="AO1782" s="29"/>
      <c r="AP1782" s="29"/>
      <c r="AQ1782" s="29"/>
      <c r="AR1782" s="29"/>
      <c r="AS1782" s="29"/>
      <c r="AT1782" s="29"/>
      <c r="AU1782" s="109"/>
      <c r="AV1782" s="109"/>
      <c r="AW1782" s="29"/>
      <c r="AX1782" s="109"/>
      <c r="AY1782" s="29"/>
      <c r="AZ1782" s="29"/>
      <c r="BA1782" s="29"/>
      <c r="BB1782" s="29"/>
    </row>
    <row r="1783" spans="3:54" customFormat="1">
      <c r="C1783" s="1"/>
      <c r="D1783" s="1"/>
      <c r="U1783" s="1"/>
      <c r="V1783" s="1"/>
      <c r="X1783" s="1"/>
      <c r="AM1783" s="29"/>
      <c r="AN1783" s="29"/>
      <c r="AO1783" s="29"/>
      <c r="AP1783" s="29"/>
      <c r="AQ1783" s="29"/>
      <c r="AR1783" s="29"/>
      <c r="AS1783" s="29"/>
      <c r="AT1783" s="29"/>
      <c r="AU1783" s="109"/>
      <c r="AV1783" s="109"/>
      <c r="AW1783" s="29"/>
      <c r="AX1783" s="109"/>
      <c r="AY1783" s="29"/>
      <c r="AZ1783" s="29"/>
      <c r="BA1783" s="29"/>
      <c r="BB1783" s="29"/>
    </row>
    <row r="1784" spans="3:54" customFormat="1">
      <c r="C1784" s="1"/>
      <c r="D1784" s="1"/>
      <c r="U1784" s="1"/>
      <c r="V1784" s="1"/>
      <c r="X1784" s="1"/>
      <c r="AM1784" s="29"/>
      <c r="AN1784" s="29"/>
      <c r="AO1784" s="29"/>
      <c r="AP1784" s="29"/>
      <c r="AQ1784" s="29"/>
      <c r="AR1784" s="29"/>
      <c r="AS1784" s="29"/>
      <c r="AT1784" s="29"/>
      <c r="AU1784" s="109"/>
      <c r="AV1784" s="109"/>
      <c r="AW1784" s="29"/>
      <c r="AX1784" s="109"/>
      <c r="AY1784" s="29"/>
      <c r="AZ1784" s="29"/>
      <c r="BA1784" s="29"/>
      <c r="BB1784" s="29"/>
    </row>
    <row r="1785" spans="3:54" customFormat="1">
      <c r="C1785" s="1"/>
      <c r="D1785" s="1"/>
      <c r="U1785" s="1"/>
      <c r="V1785" s="1"/>
      <c r="X1785" s="1"/>
      <c r="AM1785" s="29"/>
      <c r="AN1785" s="29"/>
      <c r="AO1785" s="29"/>
      <c r="AP1785" s="29"/>
      <c r="AQ1785" s="29"/>
      <c r="AR1785" s="29"/>
      <c r="AS1785" s="29"/>
      <c r="AT1785" s="29"/>
      <c r="AU1785" s="109"/>
      <c r="AV1785" s="109"/>
      <c r="AW1785" s="29"/>
      <c r="AX1785" s="109"/>
      <c r="AY1785" s="29"/>
      <c r="AZ1785" s="29"/>
      <c r="BA1785" s="29"/>
      <c r="BB1785" s="29"/>
    </row>
    <row r="1786" spans="3:54" customFormat="1">
      <c r="C1786" s="1"/>
      <c r="D1786" s="1"/>
      <c r="U1786" s="1"/>
      <c r="V1786" s="1"/>
      <c r="X1786" s="1"/>
      <c r="AM1786" s="29"/>
      <c r="AN1786" s="29"/>
      <c r="AO1786" s="29"/>
      <c r="AP1786" s="29"/>
      <c r="AQ1786" s="29"/>
      <c r="AR1786" s="29"/>
      <c r="AS1786" s="29"/>
      <c r="AT1786" s="29"/>
      <c r="AU1786" s="109"/>
      <c r="AV1786" s="109"/>
      <c r="AW1786" s="29"/>
      <c r="AX1786" s="109"/>
      <c r="AY1786" s="29"/>
      <c r="AZ1786" s="29"/>
      <c r="BA1786" s="29"/>
      <c r="BB1786" s="29"/>
    </row>
    <row r="1787" spans="3:54" customFormat="1">
      <c r="C1787" s="1"/>
      <c r="D1787" s="1"/>
      <c r="U1787" s="1"/>
      <c r="V1787" s="1"/>
      <c r="X1787" s="1"/>
      <c r="AM1787" s="29"/>
      <c r="AN1787" s="29"/>
      <c r="AO1787" s="29"/>
      <c r="AP1787" s="29"/>
      <c r="AQ1787" s="29"/>
      <c r="AR1787" s="29"/>
      <c r="AS1787" s="29"/>
      <c r="AT1787" s="29"/>
      <c r="AU1787" s="109"/>
      <c r="AV1787" s="109"/>
      <c r="AW1787" s="29"/>
      <c r="AX1787" s="109"/>
      <c r="AY1787" s="29"/>
      <c r="AZ1787" s="29"/>
      <c r="BA1787" s="29"/>
      <c r="BB1787" s="29"/>
    </row>
    <row r="1788" spans="3:54" customFormat="1">
      <c r="C1788" s="1"/>
      <c r="D1788" s="1"/>
      <c r="U1788" s="1"/>
      <c r="V1788" s="1"/>
      <c r="X1788" s="1"/>
      <c r="AM1788" s="29"/>
      <c r="AN1788" s="29"/>
      <c r="AO1788" s="29"/>
      <c r="AP1788" s="29"/>
      <c r="AQ1788" s="29"/>
      <c r="AR1788" s="29"/>
      <c r="AS1788" s="29"/>
      <c r="AT1788" s="29"/>
      <c r="AU1788" s="109"/>
      <c r="AV1788" s="109"/>
      <c r="AW1788" s="29"/>
      <c r="AX1788" s="109"/>
      <c r="AY1788" s="29"/>
      <c r="AZ1788" s="29"/>
      <c r="BA1788" s="29"/>
      <c r="BB1788" s="29"/>
    </row>
    <row r="1789" spans="3:54" customFormat="1">
      <c r="C1789" s="1"/>
      <c r="D1789" s="1"/>
      <c r="U1789" s="1"/>
      <c r="V1789" s="1"/>
      <c r="X1789" s="1"/>
      <c r="AM1789" s="29"/>
      <c r="AN1789" s="29"/>
      <c r="AO1789" s="29"/>
      <c r="AP1789" s="29"/>
      <c r="AQ1789" s="29"/>
      <c r="AR1789" s="29"/>
      <c r="AS1789" s="29"/>
      <c r="AT1789" s="29"/>
      <c r="AU1789" s="109"/>
      <c r="AV1789" s="109"/>
      <c r="AW1789" s="29"/>
      <c r="AX1789" s="109"/>
      <c r="AY1789" s="29"/>
      <c r="AZ1789" s="29"/>
      <c r="BA1789" s="29"/>
      <c r="BB1789" s="29"/>
    </row>
    <row r="1790" spans="3:54" customFormat="1">
      <c r="C1790" s="1"/>
      <c r="D1790" s="1"/>
      <c r="U1790" s="1"/>
      <c r="V1790" s="1"/>
      <c r="X1790" s="1"/>
      <c r="AM1790" s="29"/>
      <c r="AN1790" s="29"/>
      <c r="AO1790" s="29"/>
      <c r="AP1790" s="29"/>
      <c r="AQ1790" s="29"/>
      <c r="AR1790" s="29"/>
      <c r="AS1790" s="29"/>
      <c r="AT1790" s="29"/>
      <c r="AU1790" s="109"/>
      <c r="AV1790" s="109"/>
      <c r="AW1790" s="29"/>
      <c r="AX1790" s="109"/>
      <c r="AY1790" s="29"/>
      <c r="AZ1790" s="29"/>
      <c r="BA1790" s="29"/>
      <c r="BB1790" s="29"/>
    </row>
    <row r="1791" spans="3:54" customFormat="1">
      <c r="C1791" s="1"/>
      <c r="D1791" s="1"/>
      <c r="U1791" s="1"/>
      <c r="V1791" s="1"/>
      <c r="X1791" s="1"/>
      <c r="AM1791" s="29"/>
      <c r="AN1791" s="29"/>
      <c r="AO1791" s="29"/>
      <c r="AP1791" s="29"/>
      <c r="AQ1791" s="29"/>
      <c r="AR1791" s="29"/>
      <c r="AS1791" s="29"/>
      <c r="AT1791" s="29"/>
      <c r="AU1791" s="109"/>
      <c r="AV1791" s="109"/>
      <c r="AW1791" s="29"/>
      <c r="AX1791" s="109"/>
      <c r="AY1791" s="29"/>
      <c r="AZ1791" s="29"/>
      <c r="BA1791" s="29"/>
      <c r="BB1791" s="29"/>
    </row>
    <row r="1792" spans="3:54" customFormat="1">
      <c r="C1792" s="1"/>
      <c r="D1792" s="1"/>
      <c r="U1792" s="1"/>
      <c r="V1792" s="1"/>
      <c r="X1792" s="1"/>
      <c r="AM1792" s="29"/>
      <c r="AN1792" s="29"/>
      <c r="AO1792" s="29"/>
      <c r="AP1792" s="29"/>
      <c r="AQ1792" s="29"/>
      <c r="AR1792" s="29"/>
      <c r="AS1792" s="29"/>
      <c r="AT1792" s="29"/>
      <c r="AU1792" s="109"/>
      <c r="AV1792" s="109"/>
      <c r="AW1792" s="29"/>
      <c r="AX1792" s="109"/>
      <c r="AY1792" s="29"/>
      <c r="AZ1792" s="29"/>
      <c r="BA1792" s="29"/>
      <c r="BB1792" s="29"/>
    </row>
    <row r="1793" spans="3:54" customFormat="1">
      <c r="C1793" s="1"/>
      <c r="D1793" s="1"/>
      <c r="U1793" s="1"/>
      <c r="V1793" s="1"/>
      <c r="X1793" s="1"/>
      <c r="AM1793" s="29"/>
      <c r="AN1793" s="29"/>
      <c r="AO1793" s="29"/>
      <c r="AP1793" s="29"/>
      <c r="AQ1793" s="29"/>
      <c r="AR1793" s="29"/>
      <c r="AS1793" s="29"/>
      <c r="AT1793" s="29"/>
      <c r="AU1793" s="109"/>
      <c r="AV1793" s="109"/>
      <c r="AW1793" s="29"/>
      <c r="AX1793" s="109"/>
      <c r="AY1793" s="29"/>
      <c r="AZ1793" s="29"/>
      <c r="BA1793" s="29"/>
      <c r="BB1793" s="29"/>
    </row>
    <row r="1794" spans="3:54" customFormat="1">
      <c r="C1794" s="1"/>
      <c r="D1794" s="1"/>
      <c r="U1794" s="1"/>
      <c r="V1794" s="1"/>
      <c r="X1794" s="1"/>
      <c r="AM1794" s="29"/>
      <c r="AN1794" s="29"/>
      <c r="AO1794" s="29"/>
      <c r="AP1794" s="29"/>
      <c r="AQ1794" s="29"/>
      <c r="AR1794" s="29"/>
      <c r="AS1794" s="29"/>
      <c r="AT1794" s="29"/>
      <c r="AU1794" s="109"/>
      <c r="AV1794" s="109"/>
      <c r="AW1794" s="29"/>
      <c r="AX1794" s="109"/>
      <c r="AY1794" s="29"/>
      <c r="AZ1794" s="29"/>
      <c r="BA1794" s="29"/>
      <c r="BB1794" s="29"/>
    </row>
    <row r="1795" spans="3:54" customFormat="1">
      <c r="C1795" s="1"/>
      <c r="D1795" s="1"/>
      <c r="U1795" s="1"/>
      <c r="V1795" s="1"/>
      <c r="X1795" s="1"/>
      <c r="AM1795" s="29"/>
      <c r="AN1795" s="29"/>
      <c r="AO1795" s="29"/>
      <c r="AP1795" s="29"/>
      <c r="AQ1795" s="29"/>
      <c r="AR1795" s="29"/>
      <c r="AS1795" s="29"/>
      <c r="AT1795" s="29"/>
      <c r="AU1795" s="109"/>
      <c r="AV1795" s="109"/>
      <c r="AW1795" s="29"/>
      <c r="AX1795" s="109"/>
      <c r="AY1795" s="29"/>
      <c r="AZ1795" s="29"/>
      <c r="BA1795" s="29"/>
      <c r="BB1795" s="29"/>
    </row>
    <row r="1796" spans="3:54" customFormat="1">
      <c r="C1796" s="1"/>
      <c r="D1796" s="1"/>
      <c r="U1796" s="1"/>
      <c r="V1796" s="1"/>
      <c r="X1796" s="1"/>
      <c r="AM1796" s="29"/>
      <c r="AN1796" s="29"/>
      <c r="AO1796" s="29"/>
      <c r="AP1796" s="29"/>
      <c r="AQ1796" s="29"/>
      <c r="AR1796" s="29"/>
      <c r="AS1796" s="29"/>
      <c r="AT1796" s="29"/>
      <c r="AU1796" s="109"/>
      <c r="AV1796" s="109"/>
      <c r="AW1796" s="29"/>
      <c r="AX1796" s="109"/>
      <c r="AY1796" s="29"/>
      <c r="AZ1796" s="29"/>
      <c r="BA1796" s="29"/>
      <c r="BB1796" s="29"/>
    </row>
    <row r="1797" spans="3:54" customFormat="1">
      <c r="C1797" s="1"/>
      <c r="D1797" s="1"/>
      <c r="U1797" s="1"/>
      <c r="V1797" s="1"/>
      <c r="X1797" s="1"/>
      <c r="AM1797" s="29"/>
      <c r="AN1797" s="29"/>
      <c r="AO1797" s="29"/>
      <c r="AP1797" s="29"/>
      <c r="AQ1797" s="29"/>
      <c r="AR1797" s="29"/>
      <c r="AS1797" s="29"/>
      <c r="AT1797" s="29"/>
      <c r="AU1797" s="109"/>
      <c r="AV1797" s="109"/>
      <c r="AW1797" s="29"/>
      <c r="AX1797" s="109"/>
      <c r="AY1797" s="29"/>
      <c r="AZ1797" s="29"/>
      <c r="BA1797" s="29"/>
      <c r="BB1797" s="29"/>
    </row>
    <row r="1798" spans="3:54" customFormat="1">
      <c r="C1798" s="1"/>
      <c r="D1798" s="1"/>
      <c r="U1798" s="1"/>
      <c r="V1798" s="1"/>
      <c r="X1798" s="1"/>
      <c r="AM1798" s="29"/>
      <c r="AN1798" s="29"/>
      <c r="AO1798" s="29"/>
      <c r="AP1798" s="29"/>
      <c r="AQ1798" s="29"/>
      <c r="AR1798" s="29"/>
      <c r="AS1798" s="29"/>
      <c r="AT1798" s="29"/>
      <c r="AU1798" s="109"/>
      <c r="AV1798" s="109"/>
      <c r="AW1798" s="29"/>
      <c r="AX1798" s="109"/>
      <c r="AY1798" s="29"/>
      <c r="AZ1798" s="29"/>
      <c r="BA1798" s="29"/>
      <c r="BB1798" s="29"/>
    </row>
    <row r="1799" spans="3:54" customFormat="1">
      <c r="C1799" s="1"/>
      <c r="D1799" s="1"/>
      <c r="U1799" s="1"/>
      <c r="V1799" s="1"/>
      <c r="X1799" s="1"/>
      <c r="AM1799" s="29"/>
      <c r="AN1799" s="29"/>
      <c r="AO1799" s="29"/>
      <c r="AP1799" s="29"/>
      <c r="AQ1799" s="29"/>
      <c r="AR1799" s="29"/>
      <c r="AS1799" s="29"/>
      <c r="AT1799" s="29"/>
      <c r="AU1799" s="109"/>
      <c r="AV1799" s="109"/>
      <c r="AW1799" s="29"/>
      <c r="AX1799" s="109"/>
      <c r="AY1799" s="29"/>
      <c r="AZ1799" s="29"/>
      <c r="BA1799" s="29"/>
      <c r="BB1799" s="29"/>
    </row>
    <row r="1800" spans="3:54" customFormat="1">
      <c r="C1800" s="1"/>
      <c r="D1800" s="1"/>
      <c r="U1800" s="1"/>
      <c r="V1800" s="1"/>
      <c r="X1800" s="1"/>
      <c r="AM1800" s="29"/>
      <c r="AN1800" s="29"/>
      <c r="AO1800" s="29"/>
      <c r="AP1800" s="29"/>
      <c r="AQ1800" s="29"/>
      <c r="AR1800" s="29"/>
      <c r="AS1800" s="29"/>
      <c r="AT1800" s="29"/>
      <c r="AU1800" s="109"/>
      <c r="AV1800" s="109"/>
      <c r="AW1800" s="29"/>
      <c r="AX1800" s="109"/>
      <c r="AY1800" s="29"/>
      <c r="AZ1800" s="29"/>
      <c r="BA1800" s="29"/>
      <c r="BB1800" s="29"/>
    </row>
    <row r="1801" spans="3:54" customFormat="1">
      <c r="C1801" s="1"/>
      <c r="D1801" s="1"/>
      <c r="U1801" s="1"/>
      <c r="V1801" s="1"/>
      <c r="X1801" s="1"/>
      <c r="AM1801" s="29"/>
      <c r="AN1801" s="29"/>
      <c r="AO1801" s="29"/>
      <c r="AP1801" s="29"/>
      <c r="AQ1801" s="29"/>
      <c r="AR1801" s="29"/>
      <c r="AS1801" s="29"/>
      <c r="AT1801" s="29"/>
      <c r="AU1801" s="109"/>
      <c r="AV1801" s="109"/>
      <c r="AW1801" s="29"/>
      <c r="AX1801" s="109"/>
      <c r="AY1801" s="29"/>
      <c r="AZ1801" s="29"/>
      <c r="BA1801" s="29"/>
      <c r="BB1801" s="29"/>
    </row>
    <row r="1802" spans="3:54" customFormat="1">
      <c r="C1802" s="1"/>
      <c r="D1802" s="1"/>
      <c r="U1802" s="1"/>
      <c r="V1802" s="1"/>
      <c r="X1802" s="1"/>
      <c r="AM1802" s="29"/>
      <c r="AN1802" s="29"/>
      <c r="AO1802" s="29"/>
      <c r="AP1802" s="29"/>
      <c r="AQ1802" s="29"/>
      <c r="AR1802" s="29"/>
      <c r="AS1802" s="29"/>
      <c r="AT1802" s="29"/>
      <c r="AU1802" s="109"/>
      <c r="AV1802" s="109"/>
      <c r="AW1802" s="29"/>
      <c r="AX1802" s="109"/>
      <c r="AY1802" s="29"/>
      <c r="AZ1802" s="29"/>
      <c r="BA1802" s="29"/>
      <c r="BB1802" s="29"/>
    </row>
    <row r="1803" spans="3:54" customFormat="1">
      <c r="C1803" s="1"/>
      <c r="D1803" s="1"/>
      <c r="U1803" s="1"/>
      <c r="V1803" s="1"/>
      <c r="X1803" s="1"/>
      <c r="AM1803" s="29"/>
      <c r="AN1803" s="29"/>
      <c r="AO1803" s="29"/>
      <c r="AP1803" s="29"/>
      <c r="AQ1803" s="29"/>
      <c r="AR1803" s="29"/>
      <c r="AS1803" s="29"/>
      <c r="AT1803" s="29"/>
      <c r="AU1803" s="109"/>
      <c r="AV1803" s="109"/>
      <c r="AW1803" s="29"/>
      <c r="AX1803" s="109"/>
      <c r="AY1803" s="29"/>
      <c r="AZ1803" s="29"/>
      <c r="BA1803" s="29"/>
      <c r="BB1803" s="29"/>
    </row>
    <row r="1804" spans="3:54" customFormat="1">
      <c r="C1804" s="1"/>
      <c r="D1804" s="1"/>
      <c r="U1804" s="1"/>
      <c r="V1804" s="1"/>
      <c r="X1804" s="1"/>
      <c r="AM1804" s="29"/>
      <c r="AN1804" s="29"/>
      <c r="AO1804" s="29"/>
      <c r="AP1804" s="29"/>
      <c r="AQ1804" s="29"/>
      <c r="AR1804" s="29"/>
      <c r="AS1804" s="29"/>
      <c r="AT1804" s="29"/>
      <c r="AU1804" s="109"/>
      <c r="AV1804" s="109"/>
      <c r="AW1804" s="29"/>
      <c r="AX1804" s="109"/>
      <c r="AY1804" s="29"/>
      <c r="AZ1804" s="29"/>
      <c r="BA1804" s="29"/>
      <c r="BB1804" s="29"/>
    </row>
    <row r="1805" spans="3:54" customFormat="1">
      <c r="C1805" s="1"/>
      <c r="D1805" s="1"/>
      <c r="U1805" s="1"/>
      <c r="V1805" s="1"/>
      <c r="X1805" s="1"/>
      <c r="AM1805" s="29"/>
      <c r="AN1805" s="29"/>
      <c r="AO1805" s="29"/>
      <c r="AP1805" s="29"/>
      <c r="AQ1805" s="29"/>
      <c r="AR1805" s="29"/>
      <c r="AS1805" s="29"/>
      <c r="AT1805" s="29"/>
      <c r="AU1805" s="109"/>
      <c r="AV1805" s="109"/>
      <c r="AW1805" s="29"/>
      <c r="AX1805" s="109"/>
      <c r="AY1805" s="29"/>
      <c r="AZ1805" s="29"/>
      <c r="BA1805" s="29"/>
      <c r="BB1805" s="29"/>
    </row>
    <row r="1806" spans="3:54" customFormat="1">
      <c r="C1806" s="1"/>
      <c r="D1806" s="1"/>
      <c r="U1806" s="1"/>
      <c r="V1806" s="1"/>
      <c r="X1806" s="1"/>
      <c r="AM1806" s="29"/>
      <c r="AN1806" s="29"/>
      <c r="AO1806" s="29"/>
      <c r="AP1806" s="29"/>
      <c r="AQ1806" s="29"/>
      <c r="AR1806" s="29"/>
      <c r="AS1806" s="29"/>
      <c r="AT1806" s="29"/>
      <c r="AU1806" s="109"/>
      <c r="AV1806" s="109"/>
      <c r="AW1806" s="29"/>
      <c r="AX1806" s="109"/>
      <c r="AY1806" s="29"/>
      <c r="AZ1806" s="29"/>
      <c r="BA1806" s="29"/>
      <c r="BB1806" s="29"/>
    </row>
    <row r="1807" spans="3:54" customFormat="1">
      <c r="C1807" s="1"/>
      <c r="D1807" s="1"/>
      <c r="U1807" s="1"/>
      <c r="V1807" s="1"/>
      <c r="X1807" s="1"/>
      <c r="AM1807" s="29"/>
      <c r="AN1807" s="29"/>
      <c r="AO1807" s="29"/>
      <c r="AP1807" s="29"/>
      <c r="AQ1807" s="29"/>
      <c r="AR1807" s="29"/>
      <c r="AS1807" s="29"/>
      <c r="AT1807" s="29"/>
      <c r="AU1807" s="109"/>
      <c r="AV1807" s="109"/>
      <c r="AW1807" s="29"/>
      <c r="AX1807" s="109"/>
      <c r="AY1807" s="29"/>
      <c r="AZ1807" s="29"/>
      <c r="BA1807" s="29"/>
      <c r="BB1807" s="29"/>
    </row>
    <row r="1808" spans="3:54" customFormat="1">
      <c r="C1808" s="1"/>
      <c r="D1808" s="1"/>
      <c r="U1808" s="1"/>
      <c r="V1808" s="1"/>
      <c r="X1808" s="1"/>
      <c r="AM1808" s="29"/>
      <c r="AN1808" s="29"/>
      <c r="AO1808" s="29"/>
      <c r="AP1808" s="29"/>
      <c r="AQ1808" s="29"/>
      <c r="AR1808" s="29"/>
      <c r="AS1808" s="29"/>
      <c r="AT1808" s="29"/>
      <c r="AU1808" s="109"/>
      <c r="AV1808" s="109"/>
      <c r="AW1808" s="29"/>
      <c r="AX1808" s="109"/>
      <c r="AY1808" s="29"/>
      <c r="AZ1808" s="29"/>
      <c r="BA1808" s="29"/>
      <c r="BB1808" s="29"/>
    </row>
    <row r="1809" spans="3:54" customFormat="1">
      <c r="C1809" s="1"/>
      <c r="D1809" s="1"/>
      <c r="U1809" s="1"/>
      <c r="V1809" s="1"/>
      <c r="X1809" s="1"/>
      <c r="AM1809" s="29"/>
      <c r="AN1809" s="29"/>
      <c r="AO1809" s="29"/>
      <c r="AP1809" s="29"/>
      <c r="AQ1809" s="29"/>
      <c r="AR1809" s="29"/>
      <c r="AS1809" s="29"/>
      <c r="AT1809" s="29"/>
      <c r="AU1809" s="109"/>
      <c r="AV1809" s="109"/>
      <c r="AW1809" s="29"/>
      <c r="AX1809" s="109"/>
      <c r="AY1809" s="29"/>
      <c r="AZ1809" s="29"/>
      <c r="BA1809" s="29"/>
      <c r="BB1809" s="29"/>
    </row>
    <row r="1810" spans="3:54" customFormat="1">
      <c r="C1810" s="1"/>
      <c r="D1810" s="1"/>
      <c r="U1810" s="1"/>
      <c r="V1810" s="1"/>
      <c r="X1810" s="1"/>
      <c r="AM1810" s="29"/>
      <c r="AN1810" s="29"/>
      <c r="AO1810" s="29"/>
      <c r="AP1810" s="29"/>
      <c r="AQ1810" s="29"/>
      <c r="AR1810" s="29"/>
      <c r="AS1810" s="29"/>
      <c r="AT1810" s="29"/>
      <c r="AU1810" s="109"/>
      <c r="AV1810" s="109"/>
      <c r="AW1810" s="29"/>
      <c r="AX1810" s="109"/>
      <c r="AY1810" s="29"/>
      <c r="AZ1810" s="29"/>
      <c r="BA1810" s="29"/>
      <c r="BB1810" s="29"/>
    </row>
    <row r="1811" spans="3:54" customFormat="1">
      <c r="C1811" s="1"/>
      <c r="D1811" s="1"/>
      <c r="U1811" s="1"/>
      <c r="V1811" s="1"/>
      <c r="X1811" s="1"/>
      <c r="AM1811" s="29"/>
      <c r="AN1811" s="29"/>
      <c r="AO1811" s="29"/>
      <c r="AP1811" s="29"/>
      <c r="AQ1811" s="29"/>
      <c r="AR1811" s="29"/>
      <c r="AS1811" s="29"/>
      <c r="AT1811" s="29"/>
      <c r="AU1811" s="109"/>
      <c r="AV1811" s="109"/>
      <c r="AW1811" s="29"/>
      <c r="AX1811" s="109"/>
      <c r="AY1811" s="29"/>
      <c r="AZ1811" s="29"/>
      <c r="BA1811" s="29"/>
      <c r="BB1811" s="29"/>
    </row>
    <row r="1812" spans="3:54" customFormat="1">
      <c r="C1812" s="1"/>
      <c r="D1812" s="1"/>
      <c r="U1812" s="1"/>
      <c r="V1812" s="1"/>
      <c r="X1812" s="1"/>
      <c r="AM1812" s="29"/>
      <c r="AN1812" s="29"/>
      <c r="AO1812" s="29"/>
      <c r="AP1812" s="29"/>
      <c r="AQ1812" s="29"/>
      <c r="AR1812" s="29"/>
      <c r="AS1812" s="29"/>
      <c r="AT1812" s="29"/>
      <c r="AU1812" s="109"/>
      <c r="AV1812" s="109"/>
      <c r="AW1812" s="29"/>
      <c r="AX1812" s="109"/>
      <c r="AY1812" s="29"/>
      <c r="AZ1812" s="29"/>
      <c r="BA1812" s="29"/>
      <c r="BB1812" s="29"/>
    </row>
    <row r="1813" spans="3:54" customFormat="1">
      <c r="C1813" s="1"/>
      <c r="D1813" s="1"/>
      <c r="U1813" s="1"/>
      <c r="V1813" s="1"/>
      <c r="X1813" s="1"/>
      <c r="AM1813" s="29"/>
      <c r="AN1813" s="29"/>
      <c r="AO1813" s="29"/>
      <c r="AP1813" s="29"/>
      <c r="AQ1813" s="29"/>
      <c r="AR1813" s="29"/>
      <c r="AS1813" s="29"/>
      <c r="AT1813" s="29"/>
      <c r="AU1813" s="109"/>
      <c r="AV1813" s="109"/>
      <c r="AW1813" s="29"/>
      <c r="AX1813" s="109"/>
      <c r="AY1813" s="29"/>
      <c r="AZ1813" s="29"/>
      <c r="BA1813" s="29"/>
      <c r="BB1813" s="29"/>
    </row>
    <row r="1814" spans="3:54" customFormat="1">
      <c r="C1814" s="1"/>
      <c r="D1814" s="1"/>
      <c r="U1814" s="1"/>
      <c r="V1814" s="1"/>
      <c r="X1814" s="1"/>
      <c r="AM1814" s="29"/>
      <c r="AN1814" s="29"/>
      <c r="AO1814" s="29"/>
      <c r="AP1814" s="29"/>
      <c r="AQ1814" s="29"/>
      <c r="AR1814" s="29"/>
      <c r="AS1814" s="29"/>
      <c r="AT1814" s="29"/>
      <c r="AU1814" s="20"/>
      <c r="AV1814" s="20"/>
      <c r="AW1814" s="29"/>
      <c r="AX1814" s="20"/>
      <c r="AY1814" s="29"/>
      <c r="AZ1814" s="29"/>
      <c r="BA1814" s="29"/>
      <c r="BB1814" s="29"/>
    </row>
    <row r="1815" spans="3:54" customFormat="1">
      <c r="C1815" s="1"/>
      <c r="D1815" s="1"/>
      <c r="U1815" s="1"/>
      <c r="V1815" s="1"/>
      <c r="X1815" s="1"/>
      <c r="AM1815" s="29"/>
      <c r="AN1815" s="29"/>
      <c r="AO1815" s="29"/>
      <c r="AP1815" s="29"/>
      <c r="AQ1815" s="29"/>
      <c r="AR1815" s="29"/>
      <c r="AS1815" s="29"/>
      <c r="AT1815" s="29"/>
      <c r="AU1815" s="29"/>
      <c r="AV1815" s="29"/>
      <c r="AW1815" s="29"/>
      <c r="AX1815" s="29"/>
      <c r="AY1815" s="29"/>
      <c r="AZ1815" s="29"/>
      <c r="BA1815" s="29"/>
      <c r="BB1815" s="29"/>
    </row>
    <row r="1816" spans="3:54" customFormat="1">
      <c r="C1816" s="1"/>
      <c r="D1816" s="1"/>
      <c r="U1816" s="1"/>
      <c r="V1816" s="1"/>
      <c r="X1816" s="1"/>
      <c r="AM1816" s="29"/>
      <c r="AN1816" s="29"/>
      <c r="AO1816" s="29"/>
      <c r="AP1816" s="29"/>
      <c r="AQ1816" s="29"/>
      <c r="AR1816" s="29"/>
      <c r="AS1816" s="29"/>
      <c r="AT1816" s="29"/>
      <c r="AU1816" s="29"/>
      <c r="AV1816" s="29"/>
      <c r="AW1816" s="29"/>
      <c r="AX1816" s="29"/>
      <c r="AY1816" s="29"/>
      <c r="AZ1816" s="29"/>
      <c r="BA1816" s="29"/>
      <c r="BB1816" s="29"/>
    </row>
    <row r="1817" spans="3:54" customFormat="1">
      <c r="C1817" s="1"/>
      <c r="D1817" s="1"/>
      <c r="U1817" s="1"/>
      <c r="V1817" s="1"/>
      <c r="X1817" s="1"/>
      <c r="AM1817" s="29"/>
      <c r="AN1817" s="29"/>
      <c r="AO1817" s="29"/>
      <c r="AP1817" s="29"/>
      <c r="AQ1817" s="29"/>
      <c r="AR1817" s="29"/>
      <c r="AS1817" s="29"/>
      <c r="AT1817" s="29"/>
      <c r="AU1817" s="29"/>
      <c r="AV1817" s="29"/>
      <c r="AW1817" s="29"/>
      <c r="AX1817" s="29"/>
      <c r="AY1817" s="29"/>
      <c r="AZ1817" s="29"/>
      <c r="BA1817" s="29"/>
      <c r="BB1817" s="29"/>
    </row>
    <row r="1818" spans="3:54" customFormat="1">
      <c r="C1818" s="1"/>
      <c r="D1818" s="1"/>
      <c r="U1818" s="1"/>
      <c r="V1818" s="1"/>
      <c r="X1818" s="1"/>
      <c r="AM1818" s="29"/>
      <c r="AN1818" s="29"/>
      <c r="AO1818" s="29"/>
      <c r="AP1818" s="29"/>
      <c r="AQ1818" s="29"/>
      <c r="AR1818" s="29"/>
      <c r="AS1818" s="29"/>
      <c r="AT1818" s="29"/>
      <c r="AU1818" s="29"/>
      <c r="AV1818" s="29"/>
      <c r="AW1818" s="29"/>
      <c r="AX1818" s="29"/>
      <c r="AY1818" s="29"/>
      <c r="AZ1818" s="29"/>
      <c r="BA1818" s="29"/>
      <c r="BB1818" s="29"/>
    </row>
    <row r="1819" spans="3:54" customFormat="1">
      <c r="C1819" s="1"/>
      <c r="D1819" s="1"/>
      <c r="U1819" s="1"/>
      <c r="V1819" s="1"/>
      <c r="X1819" s="1"/>
      <c r="AM1819" s="29"/>
      <c r="AN1819" s="29"/>
      <c r="AO1819" s="29"/>
      <c r="AP1819" s="29"/>
      <c r="AQ1819" s="29"/>
      <c r="AR1819" s="29"/>
      <c r="AS1819" s="29"/>
      <c r="AT1819" s="29"/>
      <c r="AU1819" s="29"/>
      <c r="AV1819" s="29"/>
      <c r="AW1819" s="29"/>
      <c r="AX1819" s="29"/>
      <c r="AY1819" s="29"/>
      <c r="AZ1819" s="29"/>
      <c r="BA1819" s="29"/>
      <c r="BB1819" s="29"/>
    </row>
    <row r="1820" spans="3:54" customFormat="1">
      <c r="C1820" s="1"/>
      <c r="D1820" s="1"/>
      <c r="U1820" s="1"/>
      <c r="V1820" s="1"/>
      <c r="X1820" s="1"/>
      <c r="AM1820" s="29"/>
      <c r="AN1820" s="29"/>
      <c r="AO1820" s="29"/>
      <c r="AP1820" s="29"/>
      <c r="AQ1820" s="29"/>
      <c r="AR1820" s="29"/>
      <c r="AS1820" s="29"/>
      <c r="AT1820" s="29"/>
      <c r="AU1820" s="29"/>
      <c r="AV1820" s="29"/>
      <c r="AW1820" s="29"/>
      <c r="AX1820" s="29"/>
      <c r="AY1820" s="29"/>
      <c r="AZ1820" s="29"/>
      <c r="BA1820" s="29"/>
      <c r="BB1820" s="29"/>
    </row>
    <row r="1821" spans="3:54" customFormat="1">
      <c r="C1821" s="1"/>
      <c r="D1821" s="1"/>
      <c r="U1821" s="1"/>
      <c r="V1821" s="1"/>
      <c r="X1821" s="1"/>
      <c r="AM1821" s="29"/>
      <c r="AN1821" s="29"/>
      <c r="AO1821" s="29"/>
      <c r="AP1821" s="29"/>
      <c r="AQ1821" s="29"/>
      <c r="AR1821" s="29"/>
      <c r="AS1821" s="29"/>
      <c r="AT1821" s="29"/>
      <c r="AU1821" s="29"/>
      <c r="AV1821" s="29"/>
      <c r="AW1821" s="29"/>
      <c r="AX1821" s="29"/>
      <c r="AY1821" s="29"/>
      <c r="AZ1821" s="29"/>
      <c r="BA1821" s="29"/>
      <c r="BB1821" s="29"/>
    </row>
    <row r="1822" spans="3:54" customFormat="1">
      <c r="C1822" s="1"/>
      <c r="D1822" s="1"/>
      <c r="U1822" s="1"/>
      <c r="V1822" s="1"/>
      <c r="X1822" s="1"/>
      <c r="AM1822" s="29"/>
      <c r="AN1822" s="29"/>
      <c r="AO1822" s="29"/>
      <c r="AP1822" s="29"/>
      <c r="AQ1822" s="29"/>
      <c r="AR1822" s="29"/>
      <c r="AS1822" s="29"/>
      <c r="AT1822" s="29"/>
      <c r="AU1822" s="29"/>
      <c r="AV1822" s="29"/>
      <c r="AW1822" s="29"/>
      <c r="AX1822" s="29"/>
      <c r="AY1822" s="29"/>
      <c r="AZ1822" s="29"/>
      <c r="BA1822" s="29"/>
      <c r="BB1822" s="29"/>
    </row>
    <row r="1823" spans="3:54" customFormat="1">
      <c r="C1823" s="1"/>
      <c r="D1823" s="1"/>
      <c r="U1823" s="1"/>
      <c r="V1823" s="1"/>
      <c r="X1823" s="1"/>
      <c r="AM1823" s="29"/>
      <c r="AN1823" s="29"/>
      <c r="AO1823" s="29"/>
      <c r="AP1823" s="29"/>
      <c r="AQ1823" s="29"/>
      <c r="AR1823" s="29"/>
      <c r="AS1823" s="29"/>
      <c r="AT1823" s="29"/>
      <c r="AU1823" s="20"/>
      <c r="AV1823" s="20"/>
      <c r="AW1823" s="29"/>
      <c r="AX1823" s="20"/>
      <c r="AY1823" s="29"/>
      <c r="AZ1823" s="29"/>
      <c r="BA1823" s="29"/>
      <c r="BB1823" s="29"/>
    </row>
    <row r="1824" spans="3:54" customFormat="1">
      <c r="C1824" s="1"/>
      <c r="D1824" s="1"/>
      <c r="U1824" s="1"/>
      <c r="V1824" s="1"/>
      <c r="X1824" s="1"/>
      <c r="AM1824" s="29"/>
      <c r="AN1824" s="29"/>
      <c r="AO1824" s="29"/>
      <c r="AP1824" s="29"/>
      <c r="AQ1824" s="29"/>
      <c r="AR1824" s="29"/>
      <c r="AS1824" s="29"/>
      <c r="AT1824" s="29"/>
      <c r="AU1824" s="20"/>
      <c r="AV1824" s="20"/>
      <c r="AW1824" s="29"/>
      <c r="AX1824" s="20"/>
      <c r="AY1824" s="29"/>
      <c r="AZ1824" s="29"/>
      <c r="BA1824" s="29"/>
      <c r="BB1824" s="29"/>
    </row>
    <row r="1825" spans="3:54" customFormat="1">
      <c r="C1825" s="1"/>
      <c r="D1825" s="1"/>
      <c r="U1825" s="1"/>
      <c r="V1825" s="1"/>
      <c r="X1825" s="1"/>
      <c r="AM1825" s="29"/>
      <c r="AN1825" s="29"/>
      <c r="AO1825" s="29"/>
      <c r="AP1825" s="29"/>
      <c r="AQ1825" s="29"/>
      <c r="AR1825" s="29"/>
      <c r="AS1825" s="29"/>
      <c r="AT1825" s="29"/>
      <c r="AU1825" s="20"/>
      <c r="AV1825" s="20"/>
      <c r="AW1825" s="29"/>
      <c r="AX1825" s="20"/>
      <c r="AY1825" s="29"/>
      <c r="AZ1825" s="29"/>
      <c r="BA1825" s="29"/>
      <c r="BB1825" s="29"/>
    </row>
    <row r="1826" spans="3:54" customFormat="1">
      <c r="C1826" s="1"/>
      <c r="D1826" s="1"/>
      <c r="U1826" s="1"/>
      <c r="V1826" s="1"/>
      <c r="X1826" s="1"/>
      <c r="AM1826" s="29"/>
      <c r="AN1826" s="29"/>
      <c r="AO1826" s="29"/>
      <c r="AP1826" s="29"/>
      <c r="AQ1826" s="29"/>
      <c r="AR1826" s="29"/>
      <c r="AS1826" s="29"/>
      <c r="AT1826" s="29"/>
      <c r="AU1826" s="20"/>
      <c r="AV1826" s="20"/>
      <c r="AW1826" s="29"/>
      <c r="AX1826" s="20"/>
      <c r="AY1826" s="29"/>
      <c r="AZ1826" s="29"/>
      <c r="BA1826" s="29"/>
      <c r="BB1826" s="29"/>
    </row>
    <row r="1827" spans="3:54" customFormat="1">
      <c r="C1827" s="1"/>
      <c r="D1827" s="1"/>
      <c r="U1827" s="1"/>
      <c r="V1827" s="1"/>
      <c r="X1827" s="1"/>
      <c r="AM1827" s="29"/>
      <c r="AN1827" s="29"/>
      <c r="AO1827" s="29"/>
      <c r="AP1827" s="29"/>
      <c r="AQ1827" s="29"/>
      <c r="AR1827" s="29"/>
      <c r="AS1827" s="29"/>
      <c r="AT1827" s="29"/>
      <c r="AU1827" s="20"/>
      <c r="AV1827" s="20"/>
      <c r="AW1827" s="29"/>
      <c r="AX1827" s="20"/>
      <c r="AY1827" s="29"/>
      <c r="AZ1827" s="29"/>
      <c r="BA1827" s="29"/>
      <c r="BB1827" s="29"/>
    </row>
    <row r="1828" spans="3:54" customFormat="1">
      <c r="C1828" s="1"/>
      <c r="D1828" s="1"/>
      <c r="U1828" s="1"/>
      <c r="V1828" s="1"/>
      <c r="X1828" s="1"/>
      <c r="AM1828" s="29"/>
      <c r="AN1828" s="29"/>
      <c r="AO1828" s="29"/>
      <c r="AP1828" s="29"/>
      <c r="AQ1828" s="29"/>
      <c r="AR1828" s="29"/>
      <c r="AS1828" s="29"/>
      <c r="AT1828" s="29"/>
      <c r="AU1828" s="20"/>
      <c r="AV1828" s="20"/>
      <c r="AW1828" s="29"/>
      <c r="AX1828" s="20"/>
      <c r="AY1828" s="29"/>
      <c r="AZ1828" s="29"/>
      <c r="BA1828" s="29"/>
      <c r="BB1828" s="29"/>
    </row>
    <row r="1829" spans="3:54" customFormat="1">
      <c r="C1829" s="1"/>
      <c r="D1829" s="1"/>
      <c r="U1829" s="1"/>
      <c r="V1829" s="1"/>
      <c r="X1829" s="1"/>
      <c r="AM1829" s="29"/>
      <c r="AN1829" s="29"/>
      <c r="AO1829" s="29"/>
      <c r="AP1829" s="29"/>
      <c r="AQ1829" s="29"/>
      <c r="AR1829" s="29"/>
      <c r="AS1829" s="29"/>
      <c r="AT1829" s="29"/>
      <c r="AU1829" s="20"/>
      <c r="AV1829" s="20"/>
      <c r="AW1829" s="29"/>
      <c r="AX1829" s="20"/>
      <c r="AY1829" s="29"/>
      <c r="AZ1829" s="29"/>
      <c r="BA1829" s="29"/>
      <c r="BB1829" s="29"/>
    </row>
    <row r="1830" spans="3:54" customFormat="1">
      <c r="C1830" s="1"/>
      <c r="D1830" s="1"/>
      <c r="U1830" s="1"/>
      <c r="V1830" s="1"/>
      <c r="X1830" s="1"/>
      <c r="AM1830" s="29"/>
      <c r="AN1830" s="29"/>
      <c r="AO1830" s="29"/>
      <c r="AP1830" s="29"/>
      <c r="AQ1830" s="29"/>
      <c r="AR1830" s="29"/>
      <c r="AS1830" s="29"/>
      <c r="AT1830" s="29"/>
      <c r="AU1830" s="20"/>
      <c r="AV1830" s="20"/>
      <c r="AW1830" s="29"/>
      <c r="AX1830" s="20"/>
      <c r="AY1830" s="29"/>
      <c r="AZ1830" s="29"/>
      <c r="BA1830" s="29"/>
      <c r="BB1830" s="29"/>
    </row>
    <row r="1831" spans="3:54" customFormat="1">
      <c r="C1831" s="1"/>
      <c r="D1831" s="1"/>
      <c r="U1831" s="1"/>
      <c r="V1831" s="1"/>
      <c r="X1831" s="1"/>
      <c r="AM1831" s="29"/>
      <c r="AN1831" s="29"/>
      <c r="AO1831" s="29"/>
      <c r="AP1831" s="29"/>
      <c r="AQ1831" s="29"/>
      <c r="AR1831" s="29"/>
      <c r="AS1831" s="29"/>
      <c r="AT1831" s="29"/>
      <c r="AU1831" s="20"/>
      <c r="AV1831" s="20"/>
      <c r="AW1831" s="29"/>
      <c r="AX1831" s="20"/>
      <c r="AY1831" s="29"/>
      <c r="AZ1831" s="29"/>
      <c r="BA1831" s="29"/>
      <c r="BB1831" s="29"/>
    </row>
    <row r="1832" spans="3:54" customFormat="1">
      <c r="C1832" s="1"/>
      <c r="D1832" s="1"/>
      <c r="U1832" s="1"/>
      <c r="V1832" s="1"/>
      <c r="X1832" s="1"/>
      <c r="AM1832" s="29"/>
      <c r="AN1832" s="29"/>
      <c r="AO1832" s="29"/>
      <c r="AP1832" s="29"/>
      <c r="AQ1832" s="29"/>
      <c r="AR1832" s="29"/>
      <c r="AS1832" s="29"/>
      <c r="AT1832" s="29"/>
      <c r="AU1832" s="20"/>
      <c r="AV1832" s="20"/>
      <c r="AW1832" s="29"/>
      <c r="AX1832" s="20"/>
      <c r="AY1832" s="29"/>
      <c r="AZ1832" s="29"/>
      <c r="BA1832" s="29"/>
      <c r="BB1832" s="29"/>
    </row>
    <row r="1833" spans="3:54" customFormat="1">
      <c r="C1833" s="1"/>
      <c r="D1833" s="1"/>
      <c r="U1833" s="1"/>
      <c r="V1833" s="1"/>
      <c r="X1833" s="1"/>
      <c r="AM1833" s="29"/>
      <c r="AN1833" s="29"/>
      <c r="AO1833" s="29"/>
      <c r="AP1833" s="29"/>
      <c r="AQ1833" s="29"/>
      <c r="AR1833" s="29"/>
      <c r="AS1833" s="29"/>
      <c r="AT1833" s="29"/>
      <c r="AU1833" s="20"/>
      <c r="AV1833" s="20"/>
      <c r="AW1833" s="29"/>
      <c r="AX1833" s="20"/>
      <c r="AY1833" s="29"/>
      <c r="AZ1833" s="29"/>
      <c r="BA1833" s="29"/>
      <c r="BB1833" s="29"/>
    </row>
    <row r="1834" spans="3:54" customFormat="1">
      <c r="C1834" s="1"/>
      <c r="D1834" s="1"/>
      <c r="U1834" s="1"/>
      <c r="V1834" s="1"/>
      <c r="X1834" s="1"/>
      <c r="AM1834" s="29"/>
      <c r="AN1834" s="29"/>
      <c r="AO1834" s="29"/>
      <c r="AP1834" s="29"/>
      <c r="AQ1834" s="29"/>
      <c r="AR1834" s="29"/>
      <c r="AS1834" s="29"/>
      <c r="AT1834" s="29"/>
      <c r="AU1834" s="20"/>
      <c r="AV1834" s="20"/>
      <c r="AW1834" s="29"/>
      <c r="AX1834" s="20"/>
      <c r="AY1834" s="29"/>
      <c r="AZ1834" s="29"/>
      <c r="BA1834" s="29"/>
      <c r="BB1834" s="29"/>
    </row>
    <row r="1835" spans="3:54" customFormat="1">
      <c r="C1835" s="1"/>
      <c r="D1835" s="1"/>
      <c r="U1835" s="1"/>
      <c r="V1835" s="1"/>
      <c r="X1835" s="1"/>
      <c r="AM1835" s="29"/>
      <c r="AN1835" s="29"/>
      <c r="AO1835" s="29"/>
      <c r="AP1835" s="29"/>
      <c r="AQ1835" s="29"/>
      <c r="AR1835" s="29"/>
      <c r="AS1835" s="29"/>
      <c r="AT1835" s="29"/>
      <c r="AU1835" s="20"/>
      <c r="AV1835" s="20"/>
      <c r="AW1835" s="29"/>
      <c r="AX1835" s="20"/>
      <c r="AY1835" s="29"/>
      <c r="AZ1835" s="29"/>
      <c r="BA1835" s="29"/>
      <c r="BB1835" s="29"/>
    </row>
    <row r="1836" spans="3:54" customFormat="1">
      <c r="C1836" s="1"/>
      <c r="D1836" s="1"/>
      <c r="U1836" s="1"/>
      <c r="V1836" s="1"/>
      <c r="X1836" s="1"/>
      <c r="AM1836" s="29"/>
      <c r="AN1836" s="29"/>
      <c r="AO1836" s="29"/>
      <c r="AP1836" s="29"/>
      <c r="AQ1836" s="29"/>
      <c r="AR1836" s="29"/>
      <c r="AS1836" s="29"/>
      <c r="AT1836" s="29"/>
      <c r="AU1836" s="20"/>
      <c r="AV1836" s="20"/>
      <c r="AW1836" s="29"/>
      <c r="AX1836" s="20"/>
      <c r="AY1836" s="29"/>
      <c r="AZ1836" s="29"/>
      <c r="BA1836" s="29"/>
      <c r="BB1836" s="29"/>
    </row>
    <row r="1837" spans="3:54" customFormat="1">
      <c r="C1837" s="1"/>
      <c r="D1837" s="1"/>
      <c r="U1837" s="1"/>
      <c r="V1837" s="1"/>
      <c r="X1837" s="1"/>
      <c r="AM1837" s="29"/>
      <c r="AN1837" s="29"/>
      <c r="AO1837" s="29"/>
      <c r="AP1837" s="29"/>
      <c r="AQ1837" s="29"/>
      <c r="AR1837" s="29"/>
      <c r="AS1837" s="29"/>
      <c r="AT1837" s="29"/>
      <c r="AU1837" s="20"/>
      <c r="AV1837" s="20"/>
      <c r="AW1837" s="29"/>
      <c r="AX1837" s="20"/>
      <c r="AY1837" s="29"/>
      <c r="AZ1837" s="29"/>
      <c r="BA1837" s="29"/>
      <c r="BB1837" s="29"/>
    </row>
    <row r="1838" spans="3:54" customFormat="1">
      <c r="C1838" s="1"/>
      <c r="D1838" s="1"/>
      <c r="U1838" s="1"/>
      <c r="V1838" s="1"/>
      <c r="X1838" s="1"/>
      <c r="AM1838" s="29"/>
      <c r="AN1838" s="29"/>
      <c r="AO1838" s="29"/>
      <c r="AP1838" s="29"/>
      <c r="AQ1838" s="29"/>
      <c r="AR1838" s="29"/>
      <c r="AS1838" s="29"/>
      <c r="AT1838" s="29"/>
      <c r="AU1838" s="20"/>
      <c r="AV1838" s="20"/>
      <c r="AW1838" s="29"/>
      <c r="AX1838" s="20"/>
      <c r="AY1838" s="29"/>
      <c r="AZ1838" s="29"/>
      <c r="BA1838" s="29"/>
      <c r="BB1838" s="29"/>
    </row>
    <row r="1839" spans="3:54" customFormat="1">
      <c r="C1839" s="1"/>
      <c r="D1839" s="1"/>
      <c r="U1839" s="1"/>
      <c r="V1839" s="1"/>
      <c r="X1839" s="1"/>
      <c r="AM1839" s="29"/>
      <c r="AN1839" s="29"/>
      <c r="AO1839" s="29"/>
      <c r="AP1839" s="29"/>
      <c r="AQ1839" s="29"/>
      <c r="AR1839" s="29"/>
      <c r="AS1839" s="29"/>
      <c r="AT1839" s="29"/>
      <c r="AU1839" s="20"/>
      <c r="AV1839" s="20"/>
      <c r="AW1839" s="29"/>
      <c r="AX1839" s="20"/>
      <c r="AY1839" s="29"/>
      <c r="AZ1839" s="29"/>
      <c r="BA1839" s="29"/>
      <c r="BB1839" s="29"/>
    </row>
    <row r="1840" spans="3:54" customFormat="1">
      <c r="C1840" s="1"/>
      <c r="D1840" s="1"/>
      <c r="U1840" s="1"/>
      <c r="V1840" s="1"/>
      <c r="X1840" s="1"/>
      <c r="AM1840" s="29"/>
      <c r="AN1840" s="29"/>
      <c r="AO1840" s="29"/>
      <c r="AP1840" s="29"/>
      <c r="AQ1840" s="29"/>
      <c r="AR1840" s="29"/>
      <c r="AS1840" s="29"/>
      <c r="AT1840" s="29"/>
      <c r="AU1840" s="20"/>
      <c r="AV1840" s="20"/>
      <c r="AW1840" s="29"/>
      <c r="AX1840" s="20"/>
      <c r="AY1840" s="29"/>
      <c r="AZ1840" s="29"/>
      <c r="BA1840" s="29"/>
      <c r="BB1840" s="29"/>
    </row>
    <row r="1841" spans="3:54" customFormat="1">
      <c r="C1841" s="1"/>
      <c r="D1841" s="1"/>
      <c r="U1841" s="1"/>
      <c r="V1841" s="1"/>
      <c r="X1841" s="1"/>
      <c r="AM1841" s="29"/>
      <c r="AN1841" s="29"/>
      <c r="AO1841" s="29"/>
      <c r="AP1841" s="29"/>
      <c r="AQ1841" s="29"/>
      <c r="AR1841" s="29"/>
      <c r="AS1841" s="29"/>
      <c r="AT1841" s="29"/>
      <c r="AU1841" s="20"/>
      <c r="AV1841" s="20"/>
      <c r="AW1841" s="29"/>
      <c r="AX1841" s="20"/>
      <c r="AY1841" s="29"/>
      <c r="AZ1841" s="29"/>
      <c r="BA1841" s="29"/>
      <c r="BB1841" s="29"/>
    </row>
    <row r="1842" spans="3:54" customFormat="1">
      <c r="C1842" s="1"/>
      <c r="D1842" s="1"/>
      <c r="U1842" s="1"/>
      <c r="V1842" s="1"/>
      <c r="X1842" s="1"/>
      <c r="AM1842" s="29"/>
      <c r="AN1842" s="29"/>
      <c r="AO1842" s="29"/>
      <c r="AP1842" s="29"/>
      <c r="AQ1842" s="29"/>
      <c r="AR1842" s="29"/>
      <c r="AS1842" s="29"/>
      <c r="AT1842" s="29"/>
      <c r="AU1842" s="20"/>
      <c r="AV1842" s="20"/>
      <c r="AW1842" s="29"/>
      <c r="AX1842" s="20"/>
      <c r="AY1842" s="29"/>
      <c r="AZ1842" s="29"/>
      <c r="BA1842" s="29"/>
      <c r="BB1842" s="29"/>
    </row>
    <row r="1843" spans="3:54" customFormat="1">
      <c r="C1843" s="1"/>
      <c r="D1843" s="1"/>
      <c r="U1843" s="1"/>
      <c r="V1843" s="1"/>
      <c r="X1843" s="1"/>
      <c r="AM1843" s="29"/>
      <c r="AN1843" s="29"/>
      <c r="AO1843" s="29"/>
      <c r="AP1843" s="29"/>
      <c r="AQ1843" s="29"/>
      <c r="AR1843" s="29"/>
      <c r="AS1843" s="29"/>
      <c r="AT1843" s="29"/>
      <c r="AU1843" s="20"/>
      <c r="AV1843" s="20"/>
      <c r="AW1843" s="29"/>
      <c r="AX1843" s="20"/>
      <c r="AY1843" s="29"/>
      <c r="AZ1843" s="29"/>
      <c r="BA1843" s="29"/>
      <c r="BB1843" s="29"/>
    </row>
    <row r="1844" spans="3:54" customFormat="1">
      <c r="C1844" s="1"/>
      <c r="D1844" s="1"/>
      <c r="U1844" s="1"/>
      <c r="V1844" s="1"/>
      <c r="X1844" s="1"/>
      <c r="AM1844" s="29"/>
      <c r="AN1844" s="29"/>
      <c r="AO1844" s="29"/>
      <c r="AP1844" s="29"/>
      <c r="AQ1844" s="29"/>
      <c r="AR1844" s="29"/>
      <c r="AS1844" s="29"/>
      <c r="AT1844" s="29"/>
      <c r="AU1844" s="20"/>
      <c r="AV1844" s="20"/>
      <c r="AW1844" s="29"/>
      <c r="AX1844" s="20"/>
      <c r="AY1844" s="29"/>
      <c r="AZ1844" s="29"/>
      <c r="BA1844" s="29"/>
      <c r="BB1844" s="29"/>
    </row>
    <row r="1845" spans="3:54" customFormat="1">
      <c r="C1845" s="1"/>
      <c r="D1845" s="1"/>
      <c r="U1845" s="1"/>
      <c r="V1845" s="1"/>
      <c r="X1845" s="1"/>
      <c r="AM1845" s="29"/>
      <c r="AN1845" s="29"/>
      <c r="AO1845" s="29"/>
      <c r="AP1845" s="29"/>
      <c r="AQ1845" s="29"/>
      <c r="AR1845" s="29"/>
      <c r="AS1845" s="29"/>
      <c r="AT1845" s="29"/>
      <c r="AU1845" s="20"/>
      <c r="AV1845" s="20"/>
      <c r="AW1845" s="29"/>
      <c r="AX1845" s="20"/>
      <c r="AY1845" s="29"/>
      <c r="AZ1845" s="29"/>
      <c r="BA1845" s="29"/>
      <c r="BB1845" s="29"/>
    </row>
    <row r="1846" spans="3:54" customFormat="1">
      <c r="C1846" s="1"/>
      <c r="D1846" s="1"/>
      <c r="U1846" s="1"/>
      <c r="V1846" s="1"/>
      <c r="X1846" s="1"/>
      <c r="AM1846" s="29"/>
      <c r="AN1846" s="29"/>
      <c r="AO1846" s="29"/>
      <c r="AP1846" s="29"/>
      <c r="AQ1846" s="29"/>
      <c r="AR1846" s="29"/>
      <c r="AS1846" s="29"/>
      <c r="AT1846" s="29"/>
      <c r="AU1846" s="20"/>
      <c r="AV1846" s="20"/>
      <c r="AW1846" s="29"/>
      <c r="AX1846" s="20"/>
      <c r="AY1846" s="29"/>
      <c r="AZ1846" s="29"/>
      <c r="BA1846" s="29"/>
      <c r="BB1846" s="29"/>
    </row>
    <row r="1847" spans="3:54" customFormat="1">
      <c r="C1847" s="1"/>
      <c r="D1847" s="1"/>
      <c r="U1847" s="1"/>
      <c r="V1847" s="1"/>
      <c r="X1847" s="1"/>
      <c r="AM1847" s="29"/>
      <c r="AN1847" s="29"/>
      <c r="AO1847" s="29"/>
      <c r="AP1847" s="29"/>
      <c r="AQ1847" s="29"/>
      <c r="AR1847" s="29"/>
      <c r="AS1847" s="29"/>
      <c r="AT1847" s="29"/>
      <c r="AU1847" s="20"/>
      <c r="AV1847" s="20"/>
      <c r="AW1847" s="29"/>
      <c r="AX1847" s="20"/>
      <c r="AY1847" s="29"/>
      <c r="AZ1847" s="29"/>
      <c r="BA1847" s="29"/>
      <c r="BB1847" s="29"/>
    </row>
    <row r="1848" spans="3:54" customFormat="1">
      <c r="C1848" s="1"/>
      <c r="D1848" s="1"/>
      <c r="U1848" s="1"/>
      <c r="V1848" s="1"/>
      <c r="X1848" s="1"/>
      <c r="AM1848" s="29"/>
      <c r="AN1848" s="29"/>
      <c r="AO1848" s="29"/>
      <c r="AP1848" s="29"/>
      <c r="AQ1848" s="29"/>
      <c r="AR1848" s="29"/>
      <c r="AS1848" s="29"/>
      <c r="AT1848" s="29"/>
      <c r="AU1848" s="20"/>
      <c r="AV1848" s="20"/>
      <c r="AW1848" s="29"/>
      <c r="AX1848" s="20"/>
      <c r="AY1848" s="29"/>
      <c r="AZ1848" s="29"/>
      <c r="BA1848" s="29"/>
      <c r="BB1848" s="29"/>
    </row>
    <row r="1849" spans="3:54" customFormat="1">
      <c r="C1849" s="1"/>
      <c r="D1849" s="1"/>
      <c r="U1849" s="1"/>
      <c r="V1849" s="1"/>
      <c r="X1849" s="1"/>
      <c r="AM1849" s="29"/>
      <c r="AN1849" s="29"/>
      <c r="AO1849" s="29"/>
      <c r="AP1849" s="29"/>
      <c r="AQ1849" s="29"/>
      <c r="AR1849" s="29"/>
      <c r="AS1849" s="29"/>
      <c r="AT1849" s="29"/>
      <c r="AU1849" s="20"/>
      <c r="AV1849" s="20"/>
      <c r="AW1849" s="29"/>
      <c r="AX1849" s="20"/>
      <c r="AY1849" s="29"/>
      <c r="AZ1849" s="29"/>
      <c r="BA1849" s="29"/>
      <c r="BB1849" s="29"/>
    </row>
    <row r="1850" spans="3:54" customFormat="1">
      <c r="C1850" s="1"/>
      <c r="D1850" s="1"/>
      <c r="U1850" s="1"/>
      <c r="V1850" s="1"/>
      <c r="X1850" s="1"/>
      <c r="AM1850" s="29"/>
      <c r="AN1850" s="29"/>
      <c r="AO1850" s="29"/>
      <c r="AP1850" s="29"/>
      <c r="AQ1850" s="29"/>
      <c r="AR1850" s="29"/>
      <c r="AS1850" s="29"/>
      <c r="AT1850" s="29"/>
      <c r="AU1850" s="20"/>
      <c r="AV1850" s="20"/>
      <c r="AW1850" s="29"/>
      <c r="AX1850" s="20"/>
      <c r="AY1850" s="29"/>
      <c r="AZ1850" s="29"/>
      <c r="BA1850" s="29"/>
      <c r="BB1850" s="29"/>
    </row>
    <row r="1851" spans="3:54" customFormat="1">
      <c r="C1851" s="1"/>
      <c r="D1851" s="1"/>
      <c r="U1851" s="1"/>
      <c r="V1851" s="1"/>
      <c r="X1851" s="1"/>
      <c r="AM1851" s="29"/>
      <c r="AN1851" s="29"/>
      <c r="AO1851" s="29"/>
      <c r="AP1851" s="29"/>
      <c r="AQ1851" s="29"/>
      <c r="AR1851" s="29"/>
      <c r="AS1851" s="29"/>
      <c r="AT1851" s="29"/>
      <c r="AU1851" s="20"/>
      <c r="AV1851" s="20"/>
      <c r="AW1851" s="29"/>
      <c r="AX1851" s="20"/>
      <c r="AY1851" s="29"/>
      <c r="AZ1851" s="29"/>
      <c r="BA1851" s="29"/>
      <c r="BB1851" s="29"/>
    </row>
    <row r="1852" spans="3:54" customFormat="1">
      <c r="C1852" s="1"/>
      <c r="D1852" s="1"/>
      <c r="U1852" s="1"/>
      <c r="V1852" s="1"/>
      <c r="X1852" s="1"/>
      <c r="AM1852" s="29"/>
      <c r="AN1852" s="29"/>
      <c r="AO1852" s="29"/>
      <c r="AP1852" s="29"/>
      <c r="AQ1852" s="29"/>
      <c r="AR1852" s="29"/>
      <c r="AS1852" s="29"/>
      <c r="AT1852" s="29"/>
      <c r="AU1852" s="20"/>
      <c r="AV1852" s="20"/>
      <c r="AW1852" s="29"/>
      <c r="AX1852" s="20"/>
      <c r="AY1852" s="29"/>
      <c r="AZ1852" s="29"/>
      <c r="BA1852" s="29"/>
      <c r="BB1852" s="29"/>
    </row>
    <row r="1853" spans="3:54" customFormat="1">
      <c r="C1853" s="1"/>
      <c r="D1853" s="1"/>
      <c r="U1853" s="1"/>
      <c r="V1853" s="1"/>
      <c r="X1853" s="1"/>
      <c r="AM1853" s="29"/>
      <c r="AN1853" s="29"/>
      <c r="AO1853" s="29"/>
      <c r="AP1853" s="29"/>
      <c r="AQ1853" s="29"/>
      <c r="AR1853" s="29"/>
      <c r="AS1853" s="29"/>
      <c r="AT1853" s="29"/>
      <c r="AU1853" s="20"/>
      <c r="AV1853" s="20"/>
      <c r="AW1853" s="29"/>
      <c r="AX1853" s="20"/>
      <c r="AY1853" s="29"/>
      <c r="AZ1853" s="29"/>
      <c r="BA1853" s="29"/>
      <c r="BB1853" s="29"/>
    </row>
    <row r="1854" spans="3:54" customFormat="1">
      <c r="C1854" s="1"/>
      <c r="D1854" s="1"/>
      <c r="U1854" s="1"/>
      <c r="V1854" s="1"/>
      <c r="X1854" s="1"/>
      <c r="AM1854" s="29"/>
      <c r="AN1854" s="29"/>
      <c r="AO1854" s="29"/>
      <c r="AP1854" s="29"/>
      <c r="AQ1854" s="29"/>
      <c r="AR1854" s="29"/>
      <c r="AS1854" s="29"/>
      <c r="AT1854" s="29"/>
      <c r="AU1854" s="20"/>
      <c r="AV1854" s="20"/>
      <c r="AW1854" s="29"/>
      <c r="AX1854" s="20"/>
      <c r="AY1854" s="29"/>
      <c r="AZ1854" s="29"/>
      <c r="BA1854" s="29"/>
      <c r="BB1854" s="29"/>
    </row>
    <row r="1855" spans="3:54" customFormat="1">
      <c r="C1855" s="1"/>
      <c r="D1855" s="1"/>
      <c r="U1855" s="1"/>
      <c r="V1855" s="1"/>
      <c r="X1855" s="1"/>
      <c r="AM1855" s="29"/>
      <c r="AN1855" s="29"/>
      <c r="AO1855" s="29"/>
      <c r="AP1855" s="29"/>
      <c r="AQ1855" s="29"/>
      <c r="AR1855" s="29"/>
      <c r="AS1855" s="29"/>
      <c r="AT1855" s="29"/>
      <c r="AU1855" s="20"/>
      <c r="AV1855" s="20"/>
      <c r="AW1855" s="29"/>
      <c r="AX1855" s="20"/>
      <c r="AY1855" s="29"/>
      <c r="AZ1855" s="29"/>
      <c r="BA1855" s="29"/>
      <c r="BB1855" s="29"/>
    </row>
    <row r="1856" spans="3:54" customFormat="1">
      <c r="C1856" s="1"/>
      <c r="D1856" s="1"/>
      <c r="U1856" s="1"/>
      <c r="V1856" s="1"/>
      <c r="X1856" s="1"/>
      <c r="AM1856" s="29"/>
      <c r="AN1856" s="29"/>
      <c r="AO1856" s="29"/>
      <c r="AP1856" s="29"/>
      <c r="AQ1856" s="29"/>
      <c r="AR1856" s="29"/>
      <c r="AS1856" s="29"/>
      <c r="AT1856" s="29"/>
      <c r="AU1856" s="20"/>
      <c r="AV1856" s="20"/>
      <c r="AW1856" s="29"/>
      <c r="AX1856" s="20"/>
      <c r="AY1856" s="29"/>
      <c r="AZ1856" s="29"/>
      <c r="BA1856" s="29"/>
      <c r="BB1856" s="29"/>
    </row>
    <row r="1857" spans="3:54" customFormat="1">
      <c r="C1857" s="1"/>
      <c r="D1857" s="1"/>
      <c r="U1857" s="1"/>
      <c r="V1857" s="1"/>
      <c r="X1857" s="1"/>
      <c r="AM1857" s="29"/>
      <c r="AN1857" s="29"/>
      <c r="AO1857" s="29"/>
      <c r="AP1857" s="29"/>
      <c r="AQ1857" s="29"/>
      <c r="AR1857" s="29"/>
      <c r="AS1857" s="29"/>
      <c r="AT1857" s="29"/>
      <c r="AU1857" s="20"/>
      <c r="AV1857" s="20"/>
      <c r="AW1857" s="29"/>
      <c r="AX1857" s="20"/>
      <c r="AY1857" s="29"/>
      <c r="AZ1857" s="29"/>
      <c r="BA1857" s="29"/>
      <c r="BB1857" s="29"/>
    </row>
    <row r="1858" spans="3:54" customFormat="1">
      <c r="C1858" s="1"/>
      <c r="D1858" s="1"/>
      <c r="U1858" s="1"/>
      <c r="V1858" s="1"/>
      <c r="X1858" s="1"/>
      <c r="AM1858" s="29"/>
      <c r="AN1858" s="29"/>
      <c r="AO1858" s="29"/>
      <c r="AP1858" s="29"/>
      <c r="AQ1858" s="29"/>
      <c r="AR1858" s="29"/>
      <c r="AS1858" s="29"/>
      <c r="AT1858" s="29"/>
      <c r="AU1858" s="20"/>
      <c r="AV1858" s="20"/>
      <c r="AW1858" s="29"/>
      <c r="AX1858" s="20"/>
      <c r="AY1858" s="29"/>
      <c r="AZ1858" s="29"/>
      <c r="BA1858" s="29"/>
      <c r="BB1858" s="29"/>
    </row>
    <row r="1859" spans="3:54" customFormat="1">
      <c r="C1859" s="1"/>
      <c r="D1859" s="1"/>
      <c r="U1859" s="1"/>
      <c r="V1859" s="1"/>
      <c r="X1859" s="1"/>
      <c r="AM1859" s="29"/>
      <c r="AN1859" s="29"/>
      <c r="AO1859" s="29"/>
      <c r="AP1859" s="29"/>
      <c r="AQ1859" s="29"/>
      <c r="AR1859" s="29"/>
      <c r="AS1859" s="29"/>
      <c r="AT1859" s="29"/>
      <c r="AU1859" s="20"/>
      <c r="AV1859" s="20"/>
      <c r="AW1859" s="29"/>
      <c r="AX1859" s="20"/>
      <c r="AY1859" s="29"/>
      <c r="AZ1859" s="29"/>
      <c r="BA1859" s="29"/>
      <c r="BB1859" s="29"/>
    </row>
    <row r="1860" spans="3:54" customFormat="1">
      <c r="C1860" s="1"/>
      <c r="D1860" s="1"/>
      <c r="U1860" s="1"/>
      <c r="V1860" s="1"/>
      <c r="X1860" s="1"/>
      <c r="AM1860" s="29"/>
      <c r="AN1860" s="29"/>
      <c r="AO1860" s="29"/>
      <c r="AP1860" s="29"/>
      <c r="AQ1860" s="29"/>
      <c r="AR1860" s="29"/>
      <c r="AS1860" s="29"/>
      <c r="AT1860" s="29"/>
      <c r="AU1860" s="20"/>
      <c r="AV1860" s="20"/>
      <c r="AW1860" s="29"/>
      <c r="AX1860" s="20"/>
      <c r="AY1860" s="29"/>
      <c r="AZ1860" s="29"/>
      <c r="BA1860" s="29"/>
      <c r="BB1860" s="29"/>
    </row>
    <row r="1861" spans="3:54" customFormat="1">
      <c r="C1861" s="1"/>
      <c r="D1861" s="1"/>
      <c r="U1861" s="1"/>
      <c r="V1861" s="1"/>
      <c r="X1861" s="1"/>
      <c r="AM1861" s="29"/>
      <c r="AN1861" s="29"/>
      <c r="AO1861" s="29"/>
      <c r="AP1861" s="29"/>
      <c r="AQ1861" s="29"/>
      <c r="AR1861" s="29"/>
      <c r="AS1861" s="29"/>
      <c r="AT1861" s="29"/>
      <c r="AU1861" s="20"/>
      <c r="AV1861" s="20"/>
      <c r="AW1861" s="29"/>
      <c r="AX1861" s="20"/>
      <c r="AY1861" s="29"/>
      <c r="AZ1861" s="29"/>
      <c r="BA1861" s="29"/>
      <c r="BB1861" s="29"/>
    </row>
    <row r="1862" spans="3:54" customFormat="1">
      <c r="C1862" s="1"/>
      <c r="D1862" s="1"/>
      <c r="U1862" s="1"/>
      <c r="V1862" s="1"/>
      <c r="X1862" s="1"/>
      <c r="AM1862" s="29"/>
      <c r="AN1862" s="29"/>
      <c r="AO1862" s="29"/>
      <c r="AP1862" s="29"/>
      <c r="AQ1862" s="29"/>
      <c r="AR1862" s="29"/>
      <c r="AS1862" s="29"/>
      <c r="AT1862" s="29"/>
      <c r="AU1862" s="20"/>
      <c r="AV1862" s="20"/>
      <c r="AW1862" s="29"/>
      <c r="AX1862" s="20"/>
      <c r="AY1862" s="29"/>
      <c r="AZ1862" s="29"/>
      <c r="BA1862" s="29"/>
      <c r="BB1862" s="29"/>
    </row>
    <row r="1863" spans="3:54" customFormat="1">
      <c r="C1863" s="1"/>
      <c r="D1863" s="1"/>
      <c r="U1863" s="1"/>
      <c r="V1863" s="1"/>
      <c r="X1863" s="1"/>
      <c r="AM1863" s="29"/>
      <c r="AN1863" s="29"/>
      <c r="AO1863" s="29"/>
      <c r="AP1863" s="29"/>
      <c r="AQ1863" s="29"/>
      <c r="AR1863" s="29"/>
      <c r="AS1863" s="29"/>
      <c r="AT1863" s="29"/>
      <c r="AU1863" s="20"/>
      <c r="AV1863" s="20"/>
      <c r="AW1863" s="29"/>
      <c r="AX1863" s="20"/>
      <c r="AY1863" s="29"/>
      <c r="AZ1863" s="29"/>
      <c r="BA1863" s="29"/>
      <c r="BB1863" s="29"/>
    </row>
    <row r="1864" spans="3:54" customFormat="1">
      <c r="C1864" s="1"/>
      <c r="D1864" s="1"/>
      <c r="U1864" s="1"/>
      <c r="V1864" s="1"/>
      <c r="X1864" s="1"/>
      <c r="AM1864" s="29"/>
      <c r="AN1864" s="29"/>
      <c r="AO1864" s="29"/>
      <c r="AP1864" s="29"/>
      <c r="AQ1864" s="29"/>
      <c r="AR1864" s="29"/>
      <c r="AS1864" s="29"/>
      <c r="AT1864" s="29"/>
      <c r="AU1864" s="20"/>
      <c r="AV1864" s="20"/>
      <c r="AW1864" s="29"/>
      <c r="AX1864" s="20"/>
      <c r="AY1864" s="29"/>
      <c r="AZ1864" s="29"/>
      <c r="BA1864" s="29"/>
      <c r="BB1864" s="29"/>
    </row>
    <row r="1865" spans="3:54" customFormat="1">
      <c r="C1865" s="1"/>
      <c r="D1865" s="1"/>
      <c r="U1865" s="1"/>
      <c r="V1865" s="1"/>
      <c r="X1865" s="1"/>
      <c r="AM1865" s="29"/>
      <c r="AN1865" s="29"/>
      <c r="AO1865" s="29"/>
      <c r="AP1865" s="29"/>
      <c r="AQ1865" s="29"/>
      <c r="AR1865" s="29"/>
      <c r="AS1865" s="29"/>
      <c r="AT1865" s="29"/>
      <c r="AU1865" s="20"/>
      <c r="AV1865" s="20"/>
      <c r="AW1865" s="29"/>
      <c r="AX1865" s="20"/>
      <c r="AY1865" s="29"/>
      <c r="AZ1865" s="29"/>
      <c r="BA1865" s="29"/>
      <c r="BB1865" s="29"/>
    </row>
    <row r="1866" spans="3:54" customFormat="1">
      <c r="C1866" s="1"/>
      <c r="D1866" s="1"/>
      <c r="U1866" s="1"/>
      <c r="V1866" s="1"/>
      <c r="X1866" s="1"/>
      <c r="AM1866" s="29"/>
      <c r="AN1866" s="29"/>
      <c r="AO1866" s="29"/>
      <c r="AP1866" s="29"/>
      <c r="AQ1866" s="29"/>
      <c r="AR1866" s="29"/>
      <c r="AS1866" s="29"/>
      <c r="AT1866" s="29"/>
      <c r="AU1866" s="20"/>
      <c r="AV1866" s="20"/>
      <c r="AW1866" s="29"/>
      <c r="AX1866" s="20"/>
      <c r="AY1866" s="29"/>
      <c r="AZ1866" s="29"/>
      <c r="BA1866" s="29"/>
      <c r="BB1866" s="29"/>
    </row>
    <row r="1867" spans="3:54" customFormat="1">
      <c r="C1867" s="1"/>
      <c r="D1867" s="1"/>
      <c r="U1867" s="1"/>
      <c r="V1867" s="1"/>
      <c r="X1867" s="1"/>
      <c r="AM1867" s="29"/>
      <c r="AN1867" s="29"/>
      <c r="AO1867" s="29"/>
      <c r="AP1867" s="29"/>
      <c r="AQ1867" s="29"/>
      <c r="AR1867" s="29"/>
      <c r="AS1867" s="29"/>
      <c r="AT1867" s="29"/>
      <c r="AU1867" s="20"/>
      <c r="AV1867" s="20"/>
      <c r="AW1867" s="29"/>
      <c r="AX1867" s="20"/>
      <c r="AY1867" s="29"/>
      <c r="AZ1867" s="29"/>
      <c r="BA1867" s="29"/>
      <c r="BB1867" s="29"/>
    </row>
    <row r="1868" spans="3:54" customFormat="1">
      <c r="C1868" s="1"/>
      <c r="D1868" s="1"/>
      <c r="U1868" s="1"/>
      <c r="V1868" s="1"/>
      <c r="X1868" s="1"/>
      <c r="AM1868" s="29"/>
      <c r="AN1868" s="29"/>
      <c r="AO1868" s="29"/>
      <c r="AP1868" s="29"/>
      <c r="AQ1868" s="29"/>
      <c r="AR1868" s="29"/>
      <c r="AS1868" s="29"/>
      <c r="AT1868" s="29"/>
      <c r="AU1868" s="20"/>
      <c r="AV1868" s="20"/>
      <c r="AW1868" s="29"/>
      <c r="AX1868" s="20"/>
      <c r="AY1868" s="29"/>
      <c r="AZ1868" s="29"/>
      <c r="BA1868" s="29"/>
      <c r="BB1868" s="29"/>
    </row>
    <row r="1869" spans="3:54" customFormat="1">
      <c r="C1869" s="1"/>
      <c r="D1869" s="1"/>
      <c r="U1869" s="1"/>
      <c r="V1869" s="1"/>
      <c r="X1869" s="1"/>
      <c r="AM1869" s="29"/>
      <c r="AN1869" s="29"/>
      <c r="AO1869" s="29"/>
      <c r="AP1869" s="29"/>
      <c r="AQ1869" s="29"/>
      <c r="AR1869" s="29"/>
      <c r="AS1869" s="29"/>
      <c r="AT1869" s="29"/>
      <c r="AU1869" s="20"/>
      <c r="AV1869" s="20"/>
      <c r="AW1869" s="29"/>
      <c r="AX1869" s="20"/>
      <c r="AY1869" s="29"/>
      <c r="AZ1869" s="29"/>
      <c r="BA1869" s="29"/>
      <c r="BB1869" s="29"/>
    </row>
    <row r="1870" spans="3:54" customFormat="1">
      <c r="C1870" s="1"/>
      <c r="D1870" s="1"/>
      <c r="U1870" s="1"/>
      <c r="V1870" s="1"/>
      <c r="X1870" s="1"/>
      <c r="AM1870" s="29"/>
      <c r="AN1870" s="29"/>
      <c r="AO1870" s="29"/>
      <c r="AP1870" s="29"/>
      <c r="AQ1870" s="29"/>
      <c r="AR1870" s="29"/>
      <c r="AS1870" s="29"/>
      <c r="AT1870" s="29"/>
      <c r="AU1870" s="20"/>
      <c r="AV1870" s="20"/>
      <c r="AW1870" s="29"/>
      <c r="AX1870" s="20"/>
      <c r="AY1870" s="29"/>
      <c r="AZ1870" s="29"/>
      <c r="BA1870" s="29"/>
      <c r="BB1870" s="29"/>
    </row>
    <row r="1871" spans="3:54" customFormat="1">
      <c r="C1871" s="1"/>
      <c r="D1871" s="1"/>
      <c r="U1871" s="1"/>
      <c r="V1871" s="1"/>
      <c r="X1871" s="1"/>
      <c r="AM1871" s="29"/>
      <c r="AN1871" s="29"/>
      <c r="AO1871" s="29"/>
      <c r="AP1871" s="29"/>
      <c r="AQ1871" s="29"/>
      <c r="AR1871" s="29"/>
      <c r="AS1871" s="29"/>
      <c r="AT1871" s="29"/>
      <c r="AU1871" s="20"/>
      <c r="AV1871" s="20"/>
      <c r="AW1871" s="29"/>
      <c r="AX1871" s="20"/>
      <c r="AY1871" s="29"/>
      <c r="AZ1871" s="29"/>
      <c r="BA1871" s="29"/>
      <c r="BB1871" s="29"/>
    </row>
    <row r="1872" spans="3:54" customFormat="1">
      <c r="C1872" s="1"/>
      <c r="D1872" s="1"/>
      <c r="U1872" s="1"/>
      <c r="V1872" s="1"/>
      <c r="X1872" s="1"/>
      <c r="AM1872" s="29"/>
      <c r="AN1872" s="29"/>
      <c r="AO1872" s="29"/>
      <c r="AP1872" s="29"/>
      <c r="AQ1872" s="29"/>
      <c r="AR1872" s="29"/>
      <c r="AS1872" s="29"/>
      <c r="AT1872" s="29"/>
      <c r="AU1872" s="20"/>
      <c r="AV1872" s="20"/>
      <c r="AW1872" s="29"/>
      <c r="AX1872" s="20"/>
      <c r="AY1872" s="29"/>
      <c r="AZ1872" s="29"/>
      <c r="BA1872" s="29"/>
      <c r="BB1872" s="29"/>
    </row>
    <row r="1873" spans="3:54" customFormat="1">
      <c r="C1873" s="1"/>
      <c r="D1873" s="1"/>
      <c r="U1873" s="1"/>
      <c r="V1873" s="1"/>
      <c r="X1873" s="1"/>
      <c r="AM1873" s="29"/>
      <c r="AN1873" s="29"/>
      <c r="AO1873" s="29"/>
      <c r="AP1873" s="29"/>
      <c r="AQ1873" s="29"/>
      <c r="AR1873" s="29"/>
      <c r="AS1873" s="29"/>
      <c r="AT1873" s="29"/>
      <c r="AU1873" s="20"/>
      <c r="AV1873" s="20"/>
      <c r="AW1873" s="29"/>
      <c r="AX1873" s="20"/>
      <c r="AY1873" s="29"/>
      <c r="AZ1873" s="29"/>
      <c r="BA1873" s="29"/>
      <c r="BB1873" s="29"/>
    </row>
    <row r="1874" spans="3:54" customFormat="1">
      <c r="C1874" s="1"/>
      <c r="D1874" s="1"/>
      <c r="U1874" s="1"/>
      <c r="V1874" s="1"/>
      <c r="X1874" s="1"/>
      <c r="AM1874" s="29"/>
      <c r="AN1874" s="29"/>
      <c r="AO1874" s="29"/>
      <c r="AP1874" s="29"/>
      <c r="AQ1874" s="29"/>
      <c r="AR1874" s="29"/>
      <c r="AS1874" s="29"/>
      <c r="AT1874" s="29"/>
      <c r="AU1874" s="20"/>
      <c r="AV1874" s="20"/>
      <c r="AW1874" s="29"/>
      <c r="AX1874" s="20"/>
      <c r="AY1874" s="29"/>
      <c r="AZ1874" s="29"/>
      <c r="BA1874" s="29"/>
      <c r="BB1874" s="29"/>
    </row>
    <row r="1875" spans="3:54" customFormat="1">
      <c r="C1875" s="1"/>
      <c r="D1875" s="1"/>
      <c r="U1875" s="1"/>
      <c r="V1875" s="1"/>
      <c r="X1875" s="1"/>
      <c r="AM1875" s="29"/>
      <c r="AN1875" s="29"/>
      <c r="AO1875" s="29"/>
      <c r="AP1875" s="29"/>
      <c r="AQ1875" s="29"/>
      <c r="AR1875" s="29"/>
      <c r="AS1875" s="29"/>
      <c r="AT1875" s="29"/>
      <c r="AU1875" s="20"/>
      <c r="AV1875" s="20"/>
      <c r="AW1875" s="29"/>
      <c r="AX1875" s="20"/>
      <c r="AY1875" s="29"/>
      <c r="AZ1875" s="29"/>
      <c r="BA1875" s="29"/>
      <c r="BB1875" s="29"/>
    </row>
    <row r="1876" spans="3:54" customFormat="1">
      <c r="C1876" s="1"/>
      <c r="D1876" s="1"/>
      <c r="U1876" s="1"/>
      <c r="V1876" s="1"/>
      <c r="X1876" s="1"/>
      <c r="AM1876" s="29"/>
      <c r="AN1876" s="29"/>
      <c r="AO1876" s="29"/>
      <c r="AP1876" s="29"/>
      <c r="AQ1876" s="29"/>
      <c r="AR1876" s="29"/>
      <c r="AS1876" s="29"/>
      <c r="AT1876" s="29"/>
      <c r="AU1876" s="20"/>
      <c r="AV1876" s="20"/>
      <c r="AW1876" s="29"/>
      <c r="AX1876" s="20"/>
      <c r="AY1876" s="29"/>
      <c r="AZ1876" s="29"/>
      <c r="BA1876" s="29"/>
      <c r="BB1876" s="29"/>
    </row>
    <row r="1877" spans="3:54" customFormat="1">
      <c r="C1877" s="1"/>
      <c r="D1877" s="1"/>
      <c r="U1877" s="1"/>
      <c r="V1877" s="1"/>
      <c r="X1877" s="1"/>
      <c r="AM1877" s="29"/>
      <c r="AN1877" s="29"/>
      <c r="AO1877" s="29"/>
      <c r="AP1877" s="29"/>
      <c r="AQ1877" s="29"/>
      <c r="AR1877" s="29"/>
      <c r="AS1877" s="29"/>
      <c r="AT1877" s="29"/>
      <c r="AU1877" s="20"/>
      <c r="AV1877" s="20"/>
      <c r="AW1877" s="29"/>
      <c r="AX1877" s="20"/>
      <c r="AY1877" s="29"/>
      <c r="AZ1877" s="29"/>
      <c r="BA1877" s="29"/>
      <c r="BB1877" s="29"/>
    </row>
    <row r="1878" spans="3:54" customFormat="1">
      <c r="C1878" s="1"/>
      <c r="D1878" s="1"/>
      <c r="U1878" s="1"/>
      <c r="V1878" s="1"/>
      <c r="X1878" s="1"/>
      <c r="AM1878" s="29"/>
      <c r="AN1878" s="29"/>
      <c r="AO1878" s="29"/>
      <c r="AP1878" s="29"/>
      <c r="AQ1878" s="29"/>
      <c r="AR1878" s="29"/>
      <c r="AS1878" s="29"/>
      <c r="AT1878" s="29"/>
      <c r="AU1878" s="20"/>
      <c r="AV1878" s="20"/>
      <c r="AW1878" s="29"/>
      <c r="AX1878" s="20"/>
      <c r="AY1878" s="29"/>
      <c r="AZ1878" s="29"/>
      <c r="BA1878" s="29"/>
      <c r="BB1878" s="29"/>
    </row>
    <row r="1879" spans="3:54" customFormat="1">
      <c r="C1879" s="1"/>
      <c r="D1879" s="1"/>
      <c r="U1879" s="1"/>
      <c r="V1879" s="1"/>
      <c r="X1879" s="1"/>
      <c r="AM1879" s="29"/>
      <c r="AN1879" s="29"/>
      <c r="AO1879" s="29"/>
      <c r="AP1879" s="29"/>
      <c r="AQ1879" s="29"/>
      <c r="AR1879" s="29"/>
      <c r="AS1879" s="29"/>
      <c r="AT1879" s="29"/>
      <c r="AU1879" s="20"/>
      <c r="AV1879" s="20"/>
      <c r="AW1879" s="29"/>
      <c r="AX1879" s="20"/>
      <c r="AY1879" s="29"/>
      <c r="AZ1879" s="29"/>
      <c r="BA1879" s="29"/>
      <c r="BB1879" s="29"/>
    </row>
    <row r="1880" spans="3:54" customFormat="1">
      <c r="C1880" s="1"/>
      <c r="D1880" s="1"/>
      <c r="U1880" s="1"/>
      <c r="V1880" s="1"/>
      <c r="X1880" s="1"/>
      <c r="AM1880" s="29"/>
      <c r="AN1880" s="29"/>
      <c r="AO1880" s="29"/>
      <c r="AP1880" s="29"/>
      <c r="AQ1880" s="29"/>
      <c r="AR1880" s="29"/>
      <c r="AS1880" s="29"/>
      <c r="AT1880" s="29"/>
      <c r="AU1880" s="20"/>
      <c r="AV1880" s="20"/>
      <c r="AW1880" s="29"/>
      <c r="AX1880" s="20"/>
      <c r="AY1880" s="29"/>
      <c r="AZ1880" s="29"/>
      <c r="BA1880" s="29"/>
      <c r="BB1880" s="29"/>
    </row>
    <row r="1881" spans="3:54" customFormat="1">
      <c r="C1881" s="1"/>
      <c r="D1881" s="1"/>
      <c r="U1881" s="1"/>
      <c r="V1881" s="1"/>
      <c r="X1881" s="1"/>
      <c r="AM1881" s="29"/>
      <c r="AN1881" s="29"/>
      <c r="AO1881" s="29"/>
      <c r="AP1881" s="29"/>
      <c r="AQ1881" s="29"/>
      <c r="AR1881" s="29"/>
      <c r="AS1881" s="29"/>
      <c r="AT1881" s="29"/>
      <c r="AU1881" s="20"/>
      <c r="AV1881" s="20"/>
      <c r="AW1881" s="29"/>
      <c r="AX1881" s="20"/>
      <c r="AY1881" s="29"/>
      <c r="AZ1881" s="29"/>
      <c r="BA1881" s="29"/>
      <c r="BB1881" s="29"/>
    </row>
    <row r="1882" spans="3:54" customFormat="1">
      <c r="C1882" s="1"/>
      <c r="D1882" s="1"/>
      <c r="U1882" s="1"/>
      <c r="V1882" s="1"/>
      <c r="X1882" s="1"/>
      <c r="AM1882" s="29"/>
      <c r="AN1882" s="29"/>
      <c r="AO1882" s="29"/>
      <c r="AP1882" s="29"/>
      <c r="AQ1882" s="29"/>
      <c r="AR1882" s="29"/>
      <c r="AS1882" s="29"/>
      <c r="AT1882" s="29"/>
      <c r="AU1882" s="20"/>
      <c r="AV1882" s="20"/>
      <c r="AW1882" s="29"/>
      <c r="AX1882" s="20"/>
      <c r="AY1882" s="29"/>
      <c r="AZ1882" s="29"/>
      <c r="BA1882" s="29"/>
      <c r="BB1882" s="29"/>
    </row>
    <row r="1883" spans="3:54" customFormat="1">
      <c r="C1883" s="1"/>
      <c r="D1883" s="1"/>
      <c r="U1883" s="1"/>
      <c r="V1883" s="1"/>
      <c r="X1883" s="1"/>
      <c r="AM1883" s="29"/>
      <c r="AN1883" s="29"/>
      <c r="AO1883" s="29"/>
      <c r="AP1883" s="29"/>
      <c r="AQ1883" s="29"/>
      <c r="AR1883" s="29"/>
      <c r="AS1883" s="29"/>
      <c r="AT1883" s="29"/>
      <c r="AU1883" s="20"/>
      <c r="AV1883" s="20"/>
      <c r="AW1883" s="29"/>
      <c r="AX1883" s="20"/>
      <c r="AY1883" s="29"/>
      <c r="AZ1883" s="29"/>
      <c r="BA1883" s="29"/>
      <c r="BB1883" s="29"/>
    </row>
    <row r="1884" spans="3:54" customFormat="1">
      <c r="C1884" s="1"/>
      <c r="D1884" s="1"/>
      <c r="U1884" s="1"/>
      <c r="V1884" s="1"/>
      <c r="X1884" s="1"/>
      <c r="AM1884" s="29"/>
      <c r="AN1884" s="29"/>
      <c r="AO1884" s="29"/>
      <c r="AP1884" s="29"/>
      <c r="AQ1884" s="29"/>
      <c r="AR1884" s="29"/>
      <c r="AS1884" s="29"/>
      <c r="AT1884" s="29"/>
      <c r="AU1884" s="20"/>
      <c r="AV1884" s="20"/>
      <c r="AW1884" s="29"/>
      <c r="AX1884" s="20"/>
      <c r="AY1884" s="29"/>
      <c r="AZ1884" s="29"/>
      <c r="BA1884" s="29"/>
      <c r="BB1884" s="29"/>
    </row>
    <row r="1885" spans="3:54" customFormat="1">
      <c r="C1885" s="1"/>
      <c r="D1885" s="1"/>
      <c r="U1885" s="1"/>
      <c r="V1885" s="1"/>
      <c r="X1885" s="1"/>
      <c r="AM1885" s="29"/>
      <c r="AN1885" s="29"/>
      <c r="AO1885" s="29"/>
      <c r="AP1885" s="29"/>
      <c r="AQ1885" s="29"/>
      <c r="AR1885" s="29"/>
      <c r="AS1885" s="29"/>
      <c r="AT1885" s="29"/>
      <c r="AU1885" s="20"/>
      <c r="AV1885" s="20"/>
      <c r="AW1885" s="29"/>
      <c r="AX1885" s="20"/>
      <c r="AY1885" s="29"/>
      <c r="AZ1885" s="29"/>
      <c r="BA1885" s="29"/>
      <c r="BB1885" s="29"/>
    </row>
    <row r="1886" spans="3:54" customFormat="1">
      <c r="C1886" s="1"/>
      <c r="D1886" s="1"/>
      <c r="U1886" s="1"/>
      <c r="V1886" s="1"/>
      <c r="X1886" s="1"/>
      <c r="AM1886" s="29"/>
      <c r="AN1886" s="29"/>
      <c r="AO1886" s="29"/>
      <c r="AP1886" s="29"/>
      <c r="AQ1886" s="29"/>
      <c r="AR1886" s="29"/>
      <c r="AS1886" s="29"/>
      <c r="AT1886" s="29"/>
      <c r="AU1886" s="29"/>
      <c r="AV1886" s="29"/>
      <c r="AW1886" s="29"/>
      <c r="AX1886" s="29"/>
      <c r="AY1886" s="29"/>
      <c r="AZ1886" s="29"/>
      <c r="BA1886" s="29"/>
      <c r="BB1886" s="29"/>
    </row>
    <row r="1887" spans="3:54" customFormat="1">
      <c r="C1887" s="1"/>
      <c r="D1887" s="1"/>
      <c r="U1887" s="1"/>
      <c r="V1887" s="1"/>
      <c r="X1887" s="1"/>
      <c r="AM1887" s="29"/>
      <c r="AN1887" s="29"/>
      <c r="AO1887" s="29"/>
      <c r="AP1887" s="29"/>
      <c r="AQ1887" s="29"/>
      <c r="AR1887" s="29"/>
      <c r="AS1887" s="29"/>
      <c r="AT1887" s="29"/>
      <c r="AU1887" s="29"/>
      <c r="AV1887" s="29"/>
      <c r="AW1887" s="29"/>
      <c r="AX1887" s="29"/>
      <c r="AY1887" s="29"/>
      <c r="AZ1887" s="29"/>
      <c r="BA1887" s="29"/>
      <c r="BB1887" s="29"/>
    </row>
    <row r="1888" spans="3:54" customFormat="1">
      <c r="C1888" s="1"/>
      <c r="D1888" s="1"/>
      <c r="U1888" s="1"/>
      <c r="V1888" s="1"/>
      <c r="X1888" s="1"/>
      <c r="AM1888" s="29"/>
      <c r="AN1888" s="29"/>
      <c r="AO1888" s="29"/>
      <c r="AP1888" s="29"/>
      <c r="AQ1888" s="29"/>
      <c r="AR1888" s="29"/>
      <c r="AS1888" s="29"/>
      <c r="AT1888" s="29"/>
      <c r="AU1888" s="29"/>
      <c r="AV1888" s="29"/>
      <c r="AW1888" s="29"/>
      <c r="AX1888" s="29"/>
      <c r="AY1888" s="29"/>
      <c r="AZ1888" s="29"/>
      <c r="BA1888" s="29"/>
      <c r="BB1888" s="29"/>
    </row>
    <row r="1889" spans="3:54" customFormat="1">
      <c r="C1889" s="1"/>
      <c r="D1889" s="1"/>
      <c r="U1889" s="1"/>
      <c r="V1889" s="1"/>
      <c r="X1889" s="1"/>
      <c r="AM1889" s="29"/>
      <c r="AN1889" s="29"/>
      <c r="AO1889" s="29"/>
      <c r="AP1889" s="29"/>
      <c r="AQ1889" s="29"/>
      <c r="AR1889" s="29"/>
      <c r="AS1889" s="29"/>
      <c r="AT1889" s="29"/>
      <c r="AU1889" s="29"/>
      <c r="AV1889" s="29"/>
      <c r="AW1889" s="29"/>
      <c r="AX1889" s="29"/>
      <c r="AY1889" s="29"/>
      <c r="AZ1889" s="29"/>
      <c r="BA1889" s="29"/>
      <c r="BB1889" s="29"/>
    </row>
    <row r="1890" spans="3:54" customFormat="1">
      <c r="C1890" s="1"/>
      <c r="D1890" s="1"/>
      <c r="U1890" s="1"/>
      <c r="V1890" s="1"/>
      <c r="X1890" s="1"/>
      <c r="AM1890" s="29"/>
      <c r="AN1890" s="29"/>
      <c r="AO1890" s="29"/>
      <c r="AP1890" s="29"/>
      <c r="AQ1890" s="29"/>
      <c r="AR1890" s="29"/>
      <c r="AS1890" s="29"/>
      <c r="AT1890" s="29"/>
      <c r="AU1890" s="29"/>
      <c r="AV1890" s="29"/>
      <c r="AW1890" s="29"/>
      <c r="AX1890" s="29"/>
      <c r="AY1890" s="29"/>
      <c r="AZ1890" s="29"/>
      <c r="BA1890" s="29"/>
      <c r="BB1890" s="29"/>
    </row>
    <row r="1891" spans="3:54" customFormat="1">
      <c r="C1891" s="1"/>
      <c r="D1891" s="1"/>
      <c r="U1891" s="1"/>
      <c r="V1891" s="1"/>
      <c r="X1891" s="1"/>
      <c r="AM1891" s="29"/>
      <c r="AN1891" s="29"/>
      <c r="AO1891" s="29"/>
      <c r="AP1891" s="29"/>
      <c r="AQ1891" s="29"/>
      <c r="AR1891" s="29"/>
      <c r="AS1891" s="29"/>
      <c r="AT1891" s="29"/>
      <c r="AU1891" s="29"/>
      <c r="AV1891" s="29"/>
      <c r="AW1891" s="29"/>
      <c r="AX1891" s="29"/>
      <c r="AY1891" s="29"/>
      <c r="AZ1891" s="29"/>
      <c r="BA1891" s="29"/>
      <c r="BB1891" s="29"/>
    </row>
    <row r="1892" spans="3:54" customFormat="1">
      <c r="C1892" s="1"/>
      <c r="D1892" s="1"/>
      <c r="U1892" s="1"/>
      <c r="V1892" s="1"/>
      <c r="X1892" s="1"/>
      <c r="AM1892" s="29"/>
      <c r="AN1892" s="29"/>
      <c r="AO1892" s="29"/>
      <c r="AP1892" s="29"/>
      <c r="AQ1892" s="29"/>
      <c r="AR1892" s="29"/>
      <c r="AS1892" s="29"/>
      <c r="AT1892" s="29"/>
      <c r="AU1892" s="29"/>
      <c r="AV1892" s="29"/>
      <c r="AW1892" s="29"/>
      <c r="AX1892" s="29"/>
      <c r="AY1892" s="29"/>
      <c r="AZ1892" s="29"/>
      <c r="BA1892" s="29"/>
      <c r="BB1892" s="29"/>
    </row>
    <row r="1893" spans="3:54" customFormat="1">
      <c r="C1893" s="1"/>
      <c r="D1893" s="1"/>
      <c r="U1893" s="1"/>
      <c r="V1893" s="1"/>
      <c r="X1893" s="1"/>
      <c r="AM1893" s="29"/>
      <c r="AN1893" s="29"/>
      <c r="AO1893" s="29"/>
      <c r="AP1893" s="29"/>
      <c r="AQ1893" s="29"/>
      <c r="AR1893" s="29"/>
      <c r="AS1893" s="29"/>
      <c r="AT1893" s="29"/>
      <c r="AU1893" s="29"/>
      <c r="AV1893" s="29"/>
      <c r="AW1893" s="29"/>
      <c r="AX1893" s="29"/>
      <c r="AY1893" s="29"/>
      <c r="AZ1893" s="29"/>
      <c r="BA1893" s="29"/>
      <c r="BB1893" s="29"/>
    </row>
    <row r="1894" spans="3:54" customFormat="1">
      <c r="C1894" s="1"/>
      <c r="D1894" s="1"/>
      <c r="U1894" s="1"/>
      <c r="V1894" s="1"/>
      <c r="X1894" s="1"/>
      <c r="AM1894" s="29"/>
      <c r="AN1894" s="29"/>
      <c r="AO1894" s="29"/>
      <c r="AP1894" s="29"/>
      <c r="AQ1894" s="29"/>
      <c r="AR1894" s="29"/>
      <c r="AS1894" s="29"/>
      <c r="AT1894" s="29"/>
      <c r="AU1894" s="29"/>
      <c r="AV1894" s="29"/>
      <c r="AW1894" s="29"/>
      <c r="AX1894" s="29"/>
      <c r="AY1894" s="29"/>
      <c r="AZ1894" s="29"/>
      <c r="BA1894" s="29"/>
      <c r="BB1894" s="29"/>
    </row>
    <row r="1895" spans="3:54" customFormat="1">
      <c r="C1895" s="1"/>
      <c r="D1895" s="1"/>
      <c r="U1895" s="1"/>
      <c r="V1895" s="1"/>
      <c r="X1895" s="1"/>
      <c r="AM1895" s="29"/>
      <c r="AN1895" s="29"/>
      <c r="AO1895" s="29"/>
      <c r="AP1895" s="29"/>
      <c r="AQ1895" s="29"/>
      <c r="AR1895" s="29"/>
      <c r="AS1895" s="29"/>
      <c r="AT1895" s="29"/>
      <c r="AU1895" s="29"/>
      <c r="AV1895" s="29"/>
      <c r="AW1895" s="29"/>
      <c r="AX1895" s="29"/>
      <c r="AY1895" s="29"/>
      <c r="AZ1895" s="29"/>
      <c r="BA1895" s="29"/>
      <c r="BB1895" s="29"/>
    </row>
    <row r="1896" spans="3:54" customFormat="1">
      <c r="C1896" s="1"/>
      <c r="D1896" s="1"/>
      <c r="U1896" s="1"/>
      <c r="V1896" s="1"/>
      <c r="X1896" s="1"/>
      <c r="AM1896" s="29"/>
      <c r="AN1896" s="29"/>
      <c r="AO1896" s="29"/>
      <c r="AP1896" s="29"/>
      <c r="AQ1896" s="29"/>
      <c r="AR1896" s="29"/>
      <c r="AS1896" s="29"/>
      <c r="AT1896" s="29"/>
      <c r="AU1896" s="20"/>
      <c r="AV1896" s="20"/>
      <c r="AW1896" s="29"/>
      <c r="AX1896" s="20"/>
      <c r="AY1896" s="29"/>
      <c r="AZ1896" s="29"/>
      <c r="BA1896" s="29"/>
      <c r="BB1896" s="29"/>
    </row>
    <row r="1897" spans="3:54" customFormat="1">
      <c r="C1897" s="1"/>
      <c r="D1897" s="1"/>
      <c r="U1897" s="1"/>
      <c r="V1897" s="1"/>
      <c r="X1897" s="1"/>
      <c r="AM1897" s="29"/>
      <c r="AN1897" s="29"/>
      <c r="AO1897" s="29"/>
      <c r="AP1897" s="29"/>
      <c r="AQ1897" s="29"/>
      <c r="AR1897" s="29"/>
      <c r="AS1897" s="29"/>
      <c r="AT1897" s="29"/>
      <c r="AU1897" s="20"/>
      <c r="AV1897" s="20"/>
      <c r="AW1897" s="29"/>
      <c r="AX1897" s="20"/>
      <c r="AY1897" s="29"/>
      <c r="AZ1897" s="29"/>
      <c r="BA1897" s="29"/>
      <c r="BB1897" s="29"/>
    </row>
    <row r="1898" spans="3:54" customFormat="1">
      <c r="C1898" s="1"/>
      <c r="D1898" s="1"/>
      <c r="U1898" s="1"/>
      <c r="V1898" s="1"/>
      <c r="X1898" s="1"/>
      <c r="AM1898" s="29"/>
      <c r="AN1898" s="29"/>
      <c r="AO1898" s="29"/>
      <c r="AP1898" s="29"/>
      <c r="AQ1898" s="29"/>
      <c r="AR1898" s="29"/>
      <c r="AS1898" s="29"/>
      <c r="AT1898" s="29"/>
      <c r="AU1898" s="20"/>
      <c r="AV1898" s="20"/>
      <c r="AW1898" s="29"/>
      <c r="AX1898" s="20"/>
      <c r="AY1898" s="29"/>
      <c r="AZ1898" s="29"/>
      <c r="BA1898" s="29"/>
      <c r="BB1898" s="29"/>
    </row>
    <row r="1899" spans="3:54" customFormat="1">
      <c r="C1899" s="1"/>
      <c r="D1899" s="1"/>
      <c r="U1899" s="1"/>
      <c r="V1899" s="1"/>
      <c r="X1899" s="1"/>
      <c r="AM1899" s="29"/>
      <c r="AN1899" s="29"/>
      <c r="AO1899" s="29"/>
      <c r="AP1899" s="29"/>
      <c r="AQ1899" s="29"/>
      <c r="AR1899" s="29"/>
      <c r="AS1899" s="29"/>
      <c r="AT1899" s="29"/>
      <c r="AU1899" s="20"/>
      <c r="AV1899" s="20"/>
      <c r="AW1899" s="29"/>
      <c r="AX1899" s="20"/>
      <c r="AY1899" s="29"/>
      <c r="AZ1899" s="29"/>
      <c r="BA1899" s="29"/>
      <c r="BB1899" s="29"/>
    </row>
    <row r="1900" spans="3:54" customFormat="1">
      <c r="C1900" s="1"/>
      <c r="D1900" s="1"/>
      <c r="U1900" s="1"/>
      <c r="V1900" s="1"/>
      <c r="X1900" s="1"/>
      <c r="AM1900" s="29"/>
      <c r="AN1900" s="29"/>
      <c r="AO1900" s="29"/>
      <c r="AP1900" s="29"/>
      <c r="AQ1900" s="29"/>
      <c r="AR1900" s="29"/>
      <c r="AS1900" s="29"/>
      <c r="AT1900" s="29"/>
      <c r="AU1900" s="20"/>
      <c r="AV1900" s="20"/>
      <c r="AW1900" s="29"/>
      <c r="AX1900" s="20"/>
      <c r="AY1900" s="29"/>
      <c r="AZ1900" s="29"/>
      <c r="BA1900" s="29"/>
      <c r="BB1900" s="29"/>
    </row>
    <row r="1901" spans="3:54" customFormat="1">
      <c r="C1901" s="1"/>
      <c r="D1901" s="1"/>
      <c r="U1901" s="1"/>
      <c r="V1901" s="1"/>
      <c r="X1901" s="1"/>
      <c r="AM1901" s="29"/>
      <c r="AN1901" s="29"/>
      <c r="AO1901" s="29"/>
      <c r="AP1901" s="29"/>
      <c r="AQ1901" s="29"/>
      <c r="AR1901" s="29"/>
      <c r="AS1901" s="29"/>
      <c r="AT1901" s="29"/>
      <c r="AU1901" s="20"/>
      <c r="AV1901" s="20"/>
      <c r="AW1901" s="29"/>
      <c r="AX1901" s="20"/>
      <c r="AY1901" s="29"/>
      <c r="AZ1901" s="29"/>
      <c r="BA1901" s="29"/>
      <c r="BB1901" s="29"/>
    </row>
    <row r="1932" spans="47:50">
      <c r="AU1932" s="120"/>
      <c r="AV1932" s="120"/>
      <c r="AX1932" s="120"/>
    </row>
    <row r="1933" spans="47:50">
      <c r="AU1933" s="120"/>
      <c r="AV1933" s="120"/>
      <c r="AX1933" s="120"/>
    </row>
    <row r="1934" spans="47:50">
      <c r="AU1934" s="120"/>
      <c r="AV1934" s="120"/>
      <c r="AX1934" s="120"/>
    </row>
    <row r="1935" spans="47:50">
      <c r="AU1935" s="120"/>
      <c r="AV1935" s="120"/>
      <c r="AX1935" s="120"/>
    </row>
    <row r="1936" spans="47:50">
      <c r="AU1936" s="120"/>
      <c r="AV1936" s="120"/>
      <c r="AX1936" s="120"/>
    </row>
    <row r="1942" spans="48:48">
      <c r="AV1942" s="121"/>
    </row>
    <row r="1943" spans="48:48">
      <c r="AV1943" s="121"/>
    </row>
    <row r="1944" spans="48:48">
      <c r="AV1944" s="121"/>
    </row>
    <row r="1945" spans="48:48">
      <c r="AV1945" s="121"/>
    </row>
    <row r="1960" spans="48:48">
      <c r="AV1960" s="121"/>
    </row>
    <row r="1961" spans="48:48">
      <c r="AV1961" s="121"/>
    </row>
    <row r="1962" spans="48:48">
      <c r="AV1962" s="121"/>
    </row>
    <row r="1963" spans="48:48">
      <c r="AV1963" s="121"/>
    </row>
    <row r="1971" spans="47:50">
      <c r="AV1971" s="121"/>
    </row>
    <row r="1979" spans="47:50">
      <c r="AU1979" s="120"/>
      <c r="AV1979" s="120"/>
      <c r="AX1979" s="120"/>
    </row>
    <row r="1980" spans="47:50">
      <c r="AU1980" s="120"/>
      <c r="AV1980" s="120"/>
      <c r="AX1980" s="120"/>
    </row>
    <row r="1981" spans="47:50">
      <c r="AU1981" s="120"/>
      <c r="AV1981" s="120"/>
      <c r="AX1981" s="120"/>
    </row>
    <row r="1982" spans="47:50">
      <c r="AU1982" s="120"/>
      <c r="AV1982" s="120"/>
      <c r="AX1982" s="120"/>
    </row>
    <row r="1983" spans="47:50">
      <c r="AU1983" s="120"/>
      <c r="AV1983" s="120"/>
      <c r="AX1983" s="120"/>
    </row>
    <row r="1984" spans="47:50">
      <c r="AU1984" s="120"/>
      <c r="AV1984" s="120"/>
      <c r="AX1984" s="120"/>
    </row>
    <row r="1985" spans="47:50">
      <c r="AU1985" s="120"/>
      <c r="AV1985" s="120"/>
      <c r="AX1985" s="120"/>
    </row>
    <row r="1986" spans="47:50">
      <c r="AU1986" s="120"/>
      <c r="AV1986" s="120"/>
      <c r="AX1986" s="120"/>
    </row>
    <row r="1987" spans="47:50">
      <c r="AU1987" s="120"/>
      <c r="AV1987" s="120"/>
      <c r="AX1987" s="120"/>
    </row>
    <row r="1988" spans="47:50">
      <c r="AU1988" s="120"/>
      <c r="AV1988" s="120"/>
      <c r="AX1988" s="120"/>
    </row>
    <row r="1989" spans="47:50">
      <c r="AU1989" s="120"/>
      <c r="AV1989" s="120"/>
      <c r="AX1989" s="120"/>
    </row>
    <row r="1990" spans="47:50">
      <c r="AU1990" s="120"/>
      <c r="AV1990" s="120"/>
      <c r="AX1990" s="120"/>
    </row>
    <row r="1991" spans="47:50">
      <c r="AU1991" s="120"/>
      <c r="AV1991" s="120"/>
      <c r="AX1991" s="120"/>
    </row>
    <row r="1992" spans="47:50">
      <c r="AU1992" s="120"/>
      <c r="AV1992" s="120"/>
      <c r="AX1992" s="120"/>
    </row>
    <row r="1993" spans="47:50">
      <c r="AU1993" s="120"/>
      <c r="AV1993" s="120"/>
      <c r="AX1993" s="120"/>
    </row>
    <row r="1994" spans="47:50">
      <c r="AU1994" s="122"/>
      <c r="AV1994" s="122"/>
      <c r="AX1994" s="122"/>
    </row>
    <row r="2044" spans="47:50">
      <c r="AU2044" s="120"/>
      <c r="AV2044" s="120"/>
      <c r="AX2044" s="120"/>
    </row>
    <row r="2045" spans="47:50">
      <c r="AU2045" s="120"/>
      <c r="AV2045" s="120"/>
      <c r="AX2045" s="120"/>
    </row>
    <row r="2046" spans="47:50">
      <c r="AU2046" s="120"/>
      <c r="AV2046" s="120"/>
      <c r="AX2046" s="120"/>
    </row>
    <row r="2047" spans="47:50">
      <c r="AU2047" s="120"/>
      <c r="AV2047" s="120"/>
      <c r="AX2047" s="120"/>
    </row>
    <row r="2048" spans="47:50">
      <c r="AU2048" s="120"/>
      <c r="AV2048" s="120"/>
      <c r="AX2048" s="120"/>
    </row>
    <row r="2049" spans="47:50">
      <c r="AU2049" s="120"/>
      <c r="AV2049" s="120"/>
      <c r="AX2049" s="120"/>
    </row>
    <row r="2050" spans="47:50">
      <c r="AU2050" s="120"/>
      <c r="AV2050" s="120"/>
      <c r="AX2050" s="120"/>
    </row>
    <row r="2051" spans="47:50">
      <c r="AU2051" s="120"/>
      <c r="AV2051" s="120"/>
      <c r="AX2051" s="120"/>
    </row>
    <row r="2052" spans="47:50">
      <c r="AU2052" s="120"/>
      <c r="AV2052" s="120"/>
      <c r="AX2052" s="120"/>
    </row>
    <row r="2053" spans="47:50">
      <c r="AU2053" s="120"/>
      <c r="AV2053" s="120"/>
      <c r="AX2053" s="120"/>
    </row>
    <row r="2054" spans="47:50">
      <c r="AU2054" s="120"/>
      <c r="AV2054" s="120"/>
      <c r="AX2054" s="120"/>
    </row>
    <row r="2055" spans="47:50">
      <c r="AU2055" s="120"/>
      <c r="AV2055" s="120"/>
      <c r="AX2055" s="120"/>
    </row>
    <row r="2056" spans="47:50">
      <c r="AU2056" s="120"/>
      <c r="AV2056" s="120"/>
      <c r="AX2056" s="120"/>
    </row>
    <row r="2057" spans="47:50">
      <c r="AU2057" s="120"/>
      <c r="AV2057" s="120"/>
      <c r="AX2057" s="120"/>
    </row>
    <row r="2058" spans="47:50">
      <c r="AU2058" s="120"/>
      <c r="AV2058" s="120"/>
      <c r="AX2058" s="120"/>
    </row>
    <row r="2059" spans="47:50">
      <c r="AU2059" s="120"/>
      <c r="AV2059" s="120"/>
      <c r="AX2059" s="120"/>
    </row>
    <row r="2060" spans="47:50">
      <c r="AU2060" s="120"/>
      <c r="AV2060" s="120"/>
      <c r="AX2060" s="120"/>
    </row>
    <row r="2061" spans="47:50">
      <c r="AU2061" s="120"/>
      <c r="AV2061" s="120"/>
      <c r="AX2061" s="120"/>
    </row>
    <row r="2062" spans="47:50">
      <c r="AU2062" s="120"/>
      <c r="AV2062" s="120"/>
      <c r="AX2062" s="120"/>
    </row>
    <row r="2063" spans="47:50">
      <c r="AU2063" s="120"/>
      <c r="AV2063" s="120"/>
      <c r="AX2063" s="120"/>
    </row>
    <row r="2064" spans="47:50">
      <c r="AU2064" s="120"/>
      <c r="AV2064" s="120"/>
      <c r="AX2064" s="120"/>
    </row>
    <row r="2065" spans="47:50">
      <c r="AU2065" s="120"/>
      <c r="AV2065" s="120"/>
      <c r="AX2065" s="120"/>
    </row>
    <row r="2066" spans="47:50">
      <c r="AU2066" s="120"/>
      <c r="AV2066" s="120"/>
      <c r="AX2066" s="120"/>
    </row>
    <row r="2067" spans="47:50">
      <c r="AU2067" s="120"/>
      <c r="AV2067" s="120"/>
      <c r="AX2067" s="120"/>
    </row>
    <row r="2068" spans="47:50">
      <c r="AU2068" s="120"/>
      <c r="AV2068" s="120"/>
      <c r="AX2068" s="120"/>
    </row>
    <row r="2069" spans="47:50">
      <c r="AU2069" s="120"/>
      <c r="AV2069" s="120"/>
      <c r="AX2069" s="120"/>
    </row>
    <row r="2070" spans="47:50">
      <c r="AU2070" s="120"/>
      <c r="AV2070" s="120"/>
      <c r="AX2070" s="120"/>
    </row>
    <row r="2071" spans="47:50">
      <c r="AU2071" s="120"/>
      <c r="AV2071" s="120"/>
      <c r="AX2071" s="120"/>
    </row>
    <row r="2072" spans="47:50">
      <c r="AU2072" s="120"/>
      <c r="AV2072" s="120"/>
      <c r="AX2072" s="120"/>
    </row>
    <row r="2073" spans="47:50">
      <c r="AU2073" s="120"/>
      <c r="AV2073" s="120"/>
      <c r="AX2073" s="120"/>
    </row>
    <row r="2074" spans="47:50">
      <c r="AU2074" s="120"/>
      <c r="AV2074" s="120"/>
      <c r="AX2074" s="120"/>
    </row>
    <row r="2075" spans="47:50">
      <c r="AU2075" s="120"/>
      <c r="AV2075" s="120"/>
      <c r="AX2075" s="120"/>
    </row>
    <row r="2076" spans="47:50">
      <c r="AU2076" s="120"/>
      <c r="AV2076" s="120"/>
      <c r="AX2076" s="120"/>
    </row>
    <row r="2077" spans="47:50">
      <c r="AU2077" s="120"/>
      <c r="AV2077" s="120"/>
      <c r="AX2077" s="120"/>
    </row>
    <row r="2078" spans="47:50">
      <c r="AU2078" s="120"/>
      <c r="AV2078" s="120"/>
      <c r="AX2078" s="120"/>
    </row>
    <row r="2079" spans="47:50">
      <c r="AU2079" s="120"/>
      <c r="AV2079" s="120"/>
      <c r="AX2079" s="120"/>
    </row>
    <row r="2082" spans="48:48">
      <c r="AV2082" s="121"/>
    </row>
    <row r="2097" spans="47:50">
      <c r="AU2097" s="120"/>
      <c r="AV2097" s="120"/>
      <c r="AX2097" s="120"/>
    </row>
    <row r="2098" spans="47:50">
      <c r="AU2098" s="120"/>
      <c r="AV2098" s="120"/>
      <c r="AX2098" s="120"/>
    </row>
    <row r="2099" spans="47:50">
      <c r="AU2099" s="120"/>
      <c r="AV2099" s="120"/>
      <c r="AX2099" s="120"/>
    </row>
    <row r="2100" spans="47:50">
      <c r="AU2100" s="120"/>
      <c r="AV2100" s="120"/>
      <c r="AX2100" s="120"/>
    </row>
    <row r="2101" spans="47:50">
      <c r="AU2101" s="120"/>
      <c r="AV2101" s="120"/>
      <c r="AX2101" s="120"/>
    </row>
    <row r="2102" spans="47:50">
      <c r="AU2102" s="120"/>
      <c r="AV2102" s="120"/>
      <c r="AX2102" s="120"/>
    </row>
    <row r="2103" spans="47:50">
      <c r="AU2103" s="120"/>
      <c r="AV2103" s="120"/>
      <c r="AX2103" s="120"/>
    </row>
    <row r="2104" spans="47:50">
      <c r="AU2104" s="120"/>
      <c r="AV2104" s="120"/>
      <c r="AX2104" s="120"/>
    </row>
    <row r="2105" spans="47:50">
      <c r="AU2105" s="120"/>
      <c r="AV2105" s="120"/>
      <c r="AX2105" s="120"/>
    </row>
    <row r="2106" spans="47:50">
      <c r="AU2106" s="120"/>
      <c r="AV2106" s="120"/>
      <c r="AX2106" s="120"/>
    </row>
    <row r="2107" spans="47:50">
      <c r="AU2107" s="120"/>
      <c r="AV2107" s="120"/>
      <c r="AX2107" s="120"/>
    </row>
    <row r="2108" spans="47:50">
      <c r="AU2108" s="120"/>
      <c r="AV2108" s="120"/>
      <c r="AX2108" s="120"/>
    </row>
    <row r="2109" spans="47:50">
      <c r="AU2109" s="120"/>
      <c r="AV2109" s="120"/>
      <c r="AX2109" s="120"/>
    </row>
    <row r="2110" spans="47:50">
      <c r="AU2110" s="120"/>
      <c r="AV2110" s="120"/>
      <c r="AX2110" s="120"/>
    </row>
    <row r="2111" spans="47:50">
      <c r="AU2111" s="120"/>
      <c r="AV2111" s="120"/>
      <c r="AX2111" s="120"/>
    </row>
    <row r="2112" spans="47:50">
      <c r="AU2112" s="120"/>
      <c r="AV2112" s="120"/>
      <c r="AX2112" s="120"/>
    </row>
    <row r="2113" spans="47:50">
      <c r="AU2113" s="120"/>
      <c r="AV2113" s="120"/>
      <c r="AX2113" s="120"/>
    </row>
    <row r="2114" spans="47:50">
      <c r="AU2114" s="120"/>
      <c r="AV2114" s="120"/>
      <c r="AX2114" s="120"/>
    </row>
    <row r="2115" spans="47:50">
      <c r="AU2115" s="120"/>
      <c r="AV2115" s="120"/>
      <c r="AX2115" s="120"/>
    </row>
    <row r="2116" spans="47:50">
      <c r="AU2116" s="120"/>
      <c r="AV2116" s="121"/>
      <c r="AX2116" s="120"/>
    </row>
    <row r="2117" spans="47:50">
      <c r="AU2117" s="120"/>
      <c r="AV2117" s="120"/>
      <c r="AX2117" s="120"/>
    </row>
    <row r="2118" spans="47:50">
      <c r="AU2118" s="120"/>
      <c r="AV2118" s="120"/>
      <c r="AX2118" s="120"/>
    </row>
    <row r="2119" spans="47:50">
      <c r="AU2119" s="120"/>
      <c r="AV2119" s="120"/>
      <c r="AX2119" s="120"/>
    </row>
    <row r="2120" spans="47:50">
      <c r="AU2120" s="120"/>
      <c r="AV2120" s="120"/>
      <c r="AX2120" s="120"/>
    </row>
    <row r="2121" spans="47:50">
      <c r="AU2121" s="120"/>
      <c r="AV2121" s="120"/>
      <c r="AX2121" s="120"/>
    </row>
    <row r="2122" spans="47:50">
      <c r="AU2122" s="120"/>
      <c r="AV2122" s="120"/>
      <c r="AX2122" s="120"/>
    </row>
    <row r="2123" spans="47:50">
      <c r="AU2123" s="120"/>
      <c r="AV2123" s="120"/>
      <c r="AX2123" s="120"/>
    </row>
    <row r="2124" spans="47:50">
      <c r="AU2124" s="120"/>
      <c r="AV2124" s="120"/>
      <c r="AX2124" s="120"/>
    </row>
    <row r="2125" spans="47:50">
      <c r="AU2125" s="120"/>
      <c r="AV2125" s="120"/>
      <c r="AX2125" s="120"/>
    </row>
    <row r="2126" spans="47:50">
      <c r="AU2126" s="120"/>
      <c r="AV2126" s="120"/>
      <c r="AX2126" s="120"/>
    </row>
    <row r="2127" spans="47:50">
      <c r="AU2127" s="120"/>
      <c r="AV2127" s="120"/>
      <c r="AX2127" s="120"/>
    </row>
    <row r="2128" spans="47:50">
      <c r="AU2128" s="120"/>
      <c r="AV2128" s="120"/>
      <c r="AX2128" s="120"/>
    </row>
    <row r="2129" spans="47:50">
      <c r="AU2129" s="120"/>
      <c r="AV2129" s="120"/>
      <c r="AX2129" s="120"/>
    </row>
    <row r="2130" spans="47:50">
      <c r="AU2130" s="120"/>
      <c r="AV2130" s="120"/>
      <c r="AX2130" s="120"/>
    </row>
    <row r="2131" spans="47:50">
      <c r="AU2131" s="120"/>
      <c r="AV2131" s="120"/>
      <c r="AX2131" s="120"/>
    </row>
    <row r="2132" spans="47:50">
      <c r="AU2132" s="120"/>
      <c r="AV2132" s="120"/>
      <c r="AX2132" s="120"/>
    </row>
    <row r="2133" spans="47:50">
      <c r="AU2133" s="120"/>
      <c r="AV2133" s="120"/>
      <c r="AX2133" s="120"/>
    </row>
    <row r="2134" spans="47:50">
      <c r="AU2134" s="120"/>
      <c r="AV2134" s="120"/>
      <c r="AX2134" s="120"/>
    </row>
    <row r="2135" spans="47:50">
      <c r="AU2135" s="120"/>
      <c r="AV2135" s="120"/>
      <c r="AX2135" s="120"/>
    </row>
    <row r="2136" spans="47:50">
      <c r="AU2136" s="120"/>
      <c r="AV2136" s="120"/>
      <c r="AX2136" s="120"/>
    </row>
    <row r="2137" spans="47:50">
      <c r="AU2137" s="120"/>
      <c r="AV2137" s="120"/>
      <c r="AX2137" s="120"/>
    </row>
    <row r="2138" spans="47:50">
      <c r="AU2138" s="120"/>
      <c r="AV2138" s="120"/>
      <c r="AX2138" s="120"/>
    </row>
    <row r="2139" spans="47:50">
      <c r="AU2139" s="120"/>
      <c r="AV2139" s="120"/>
      <c r="AX2139" s="120"/>
    </row>
    <row r="2140" spans="47:50">
      <c r="AU2140" s="120"/>
      <c r="AV2140" s="120"/>
      <c r="AX2140" s="120"/>
    </row>
    <row r="2141" spans="47:50">
      <c r="AU2141" s="120"/>
      <c r="AV2141" s="120"/>
      <c r="AX2141" s="120"/>
    </row>
    <row r="2142" spans="47:50">
      <c r="AU2142" s="120"/>
      <c r="AV2142" s="120"/>
      <c r="AX2142" s="120"/>
    </row>
    <row r="2143" spans="47:50">
      <c r="AU2143" s="120"/>
      <c r="AV2143" s="120"/>
      <c r="AX2143" s="120"/>
    </row>
    <row r="2144" spans="47:50">
      <c r="AU2144" s="120"/>
      <c r="AV2144" s="120"/>
      <c r="AX2144" s="120"/>
    </row>
    <row r="2145" spans="47:50">
      <c r="AU2145" s="120"/>
      <c r="AV2145" s="120"/>
      <c r="AX2145" s="120"/>
    </row>
    <row r="2146" spans="47:50">
      <c r="AU2146" s="120"/>
      <c r="AV2146" s="120"/>
      <c r="AX2146" s="120"/>
    </row>
    <row r="2147" spans="47:50">
      <c r="AU2147" s="120"/>
      <c r="AV2147" s="120"/>
      <c r="AX2147" s="120"/>
    </row>
    <row r="2148" spans="47:50">
      <c r="AU2148" s="120"/>
      <c r="AV2148" s="120"/>
      <c r="AX2148" s="120"/>
    </row>
    <row r="2149" spans="47:50">
      <c r="AU2149" s="120"/>
      <c r="AV2149" s="120"/>
      <c r="AX2149" s="120"/>
    </row>
    <row r="2150" spans="47:50">
      <c r="AU2150" s="120"/>
      <c r="AV2150" s="120"/>
      <c r="AX2150" s="120"/>
    </row>
    <row r="2151" spans="47:50">
      <c r="AU2151" s="120"/>
      <c r="AV2151" s="120"/>
      <c r="AX2151" s="120"/>
    </row>
    <row r="2152" spans="47:50">
      <c r="AU2152" s="120"/>
      <c r="AV2152" s="120"/>
      <c r="AX2152" s="120"/>
    </row>
    <row r="2153" spans="47:50">
      <c r="AU2153" s="120"/>
      <c r="AV2153" s="120"/>
      <c r="AX2153" s="120"/>
    </row>
    <row r="2154" spans="47:50">
      <c r="AU2154" s="120"/>
      <c r="AV2154" s="120"/>
      <c r="AX2154" s="120"/>
    </row>
    <row r="2155" spans="47:50">
      <c r="AU2155" s="120"/>
      <c r="AV2155" s="120"/>
      <c r="AX2155" s="120"/>
    </row>
    <row r="2156" spans="47:50">
      <c r="AU2156" s="120"/>
      <c r="AV2156" s="120"/>
      <c r="AX2156" s="120"/>
    </row>
    <row r="2157" spans="47:50">
      <c r="AU2157" s="120"/>
      <c r="AV2157" s="120"/>
      <c r="AX2157" s="120"/>
    </row>
    <row r="2158" spans="47:50">
      <c r="AU2158" s="120"/>
      <c r="AV2158" s="120"/>
      <c r="AX2158" s="120"/>
    </row>
    <row r="2159" spans="47:50">
      <c r="AU2159" s="120"/>
      <c r="AV2159" s="120"/>
      <c r="AX2159" s="120"/>
    </row>
    <row r="2160" spans="47:50">
      <c r="AU2160" s="120"/>
      <c r="AV2160" s="120"/>
      <c r="AX2160" s="120"/>
    </row>
    <row r="2161" spans="47:50">
      <c r="AU2161" s="120"/>
      <c r="AV2161" s="120"/>
      <c r="AX2161" s="120"/>
    </row>
    <row r="2162" spans="47:50">
      <c r="AU2162" s="120"/>
      <c r="AV2162" s="120"/>
      <c r="AX2162" s="120"/>
    </row>
    <row r="2163" spans="47:50">
      <c r="AU2163" s="120"/>
      <c r="AV2163" s="120"/>
      <c r="AX2163" s="120"/>
    </row>
    <row r="2164" spans="47:50">
      <c r="AU2164" s="120"/>
      <c r="AV2164" s="120"/>
      <c r="AX2164" s="120"/>
    </row>
    <row r="2165" spans="47:50">
      <c r="AU2165" s="120"/>
      <c r="AV2165" s="120"/>
      <c r="AX2165" s="120"/>
    </row>
    <row r="2166" spans="47:50">
      <c r="AU2166" s="120"/>
      <c r="AV2166" s="120"/>
      <c r="AX2166" s="120"/>
    </row>
    <row r="2167" spans="47:50">
      <c r="AU2167" s="120"/>
      <c r="AV2167" s="120"/>
      <c r="AX2167" s="120"/>
    </row>
    <row r="2168" spans="47:50">
      <c r="AU2168" s="120"/>
      <c r="AV2168" s="120"/>
      <c r="AX2168" s="120"/>
    </row>
    <row r="2169" spans="47:50">
      <c r="AU2169" s="120"/>
      <c r="AV2169" s="120"/>
      <c r="AX2169" s="120"/>
    </row>
    <row r="2170" spans="47:50">
      <c r="AU2170" s="120"/>
      <c r="AV2170" s="120"/>
      <c r="AX2170" s="120"/>
    </row>
    <row r="2171" spans="47:50">
      <c r="AU2171" s="120"/>
      <c r="AV2171" s="120"/>
      <c r="AX2171" s="120"/>
    </row>
    <row r="2172" spans="47:50">
      <c r="AU2172" s="120"/>
      <c r="AV2172" s="120"/>
      <c r="AX2172" s="120"/>
    </row>
    <row r="2173" spans="47:50">
      <c r="AU2173" s="120"/>
      <c r="AV2173" s="120"/>
      <c r="AX2173" s="120"/>
    </row>
    <row r="2174" spans="47:50">
      <c r="AU2174" s="120"/>
      <c r="AV2174" s="120"/>
      <c r="AX2174" s="120"/>
    </row>
    <row r="2175" spans="47:50">
      <c r="AU2175" s="120"/>
      <c r="AV2175" s="120"/>
      <c r="AX2175" s="120"/>
    </row>
    <row r="2176" spans="47:50">
      <c r="AU2176" s="120"/>
      <c r="AV2176" s="120"/>
      <c r="AX2176" s="120"/>
    </row>
    <row r="2177" spans="47:50">
      <c r="AU2177" s="120"/>
      <c r="AV2177" s="120"/>
      <c r="AX2177" s="120"/>
    </row>
    <row r="2178" spans="47:50">
      <c r="AU2178" s="120"/>
      <c r="AV2178" s="120"/>
      <c r="AX2178" s="120"/>
    </row>
    <row r="2179" spans="47:50">
      <c r="AU2179" s="120"/>
      <c r="AV2179" s="120"/>
      <c r="AX2179" s="120"/>
    </row>
    <row r="2180" spans="47:50">
      <c r="AU2180" s="120"/>
      <c r="AV2180" s="120"/>
      <c r="AX2180" s="120"/>
    </row>
    <row r="2181" spans="47:50">
      <c r="AU2181" s="120"/>
      <c r="AV2181" s="120"/>
      <c r="AX2181" s="120"/>
    </row>
    <row r="2182" spans="47:50">
      <c r="AU2182" s="120"/>
      <c r="AV2182" s="120"/>
      <c r="AX2182" s="120"/>
    </row>
    <row r="2183" spans="47:50">
      <c r="AU2183" s="120"/>
      <c r="AV2183" s="120"/>
      <c r="AX2183" s="120"/>
    </row>
    <row r="2184" spans="47:50">
      <c r="AU2184" s="120"/>
      <c r="AV2184" s="120"/>
      <c r="AX2184" s="120"/>
    </row>
    <row r="2185" spans="47:50">
      <c r="AU2185" s="120"/>
      <c r="AV2185" s="120"/>
      <c r="AX2185" s="120"/>
    </row>
    <row r="2186" spans="47:50">
      <c r="AU2186" s="120"/>
      <c r="AV2186" s="120"/>
      <c r="AX2186" s="120"/>
    </row>
    <row r="2187" spans="47:50">
      <c r="AU2187" s="120"/>
      <c r="AV2187" s="120"/>
      <c r="AX2187" s="120"/>
    </row>
    <row r="2188" spans="47:50">
      <c r="AU2188" s="120"/>
      <c r="AV2188" s="120"/>
      <c r="AX2188" s="120"/>
    </row>
    <row r="2189" spans="47:50">
      <c r="AU2189" s="120"/>
      <c r="AV2189" s="120"/>
      <c r="AX2189" s="120"/>
    </row>
    <row r="2190" spans="47:50">
      <c r="AU2190" s="120"/>
      <c r="AV2190" s="120"/>
      <c r="AX2190" s="120"/>
    </row>
    <row r="2191" spans="47:50">
      <c r="AU2191" s="120"/>
      <c r="AV2191" s="120"/>
      <c r="AX2191" s="120"/>
    </row>
    <row r="2192" spans="47:50">
      <c r="AU2192" s="120"/>
      <c r="AV2192" s="120"/>
      <c r="AX2192" s="120"/>
    </row>
    <row r="2193" spans="47:50">
      <c r="AU2193" s="120"/>
      <c r="AV2193" s="120"/>
      <c r="AX2193" s="120"/>
    </row>
    <row r="2194" spans="47:50">
      <c r="AU2194" s="120"/>
      <c r="AV2194" s="120"/>
      <c r="AX2194" s="120"/>
    </row>
    <row r="2195" spans="47:50">
      <c r="AU2195" s="120"/>
      <c r="AV2195" s="120"/>
      <c r="AX2195" s="120"/>
    </row>
    <row r="2196" spans="47:50">
      <c r="AU2196" s="120"/>
      <c r="AV2196" s="120"/>
      <c r="AX2196" s="120"/>
    </row>
    <row r="2197" spans="47:50">
      <c r="AU2197" s="120"/>
      <c r="AV2197" s="120"/>
      <c r="AX2197" s="120"/>
    </row>
    <row r="2198" spans="47:50">
      <c r="AU2198" s="120"/>
      <c r="AV2198" s="120"/>
      <c r="AX2198" s="120"/>
    </row>
    <row r="2199" spans="47:50">
      <c r="AU2199" s="120"/>
      <c r="AV2199" s="120"/>
      <c r="AX2199" s="120"/>
    </row>
    <row r="2200" spans="47:50">
      <c r="AU2200" s="120"/>
      <c r="AV2200" s="120"/>
      <c r="AX2200" s="120"/>
    </row>
    <row r="2201" spans="47:50">
      <c r="AU2201" s="120"/>
      <c r="AV2201" s="120"/>
      <c r="AX2201" s="120"/>
    </row>
    <row r="2202" spans="47:50">
      <c r="AU2202" s="120"/>
      <c r="AV2202" s="120"/>
      <c r="AX2202" s="120"/>
    </row>
    <row r="2203" spans="47:50">
      <c r="AU2203" s="120"/>
      <c r="AV2203" s="120"/>
      <c r="AX2203" s="120"/>
    </row>
    <row r="2204" spans="47:50">
      <c r="AU2204" s="120"/>
      <c r="AV2204" s="120"/>
      <c r="AX2204" s="120"/>
    </row>
    <row r="2205" spans="47:50">
      <c r="AU2205" s="120"/>
      <c r="AV2205" s="120"/>
      <c r="AX2205" s="120"/>
    </row>
    <row r="2206" spans="47:50">
      <c r="AU2206" s="120"/>
      <c r="AV2206" s="120"/>
      <c r="AX2206" s="120"/>
    </row>
    <row r="2207" spans="47:50">
      <c r="AU2207" s="120"/>
      <c r="AV2207" s="120"/>
      <c r="AX2207" s="120"/>
    </row>
    <row r="2208" spans="47:50">
      <c r="AU2208" s="120"/>
      <c r="AV2208" s="120"/>
      <c r="AX2208" s="120"/>
    </row>
    <row r="2209" spans="47:50">
      <c r="AU2209" s="120"/>
      <c r="AV2209" s="120"/>
      <c r="AX2209" s="120"/>
    </row>
    <row r="2210" spans="47:50">
      <c r="AU2210" s="120"/>
      <c r="AV2210" s="120"/>
      <c r="AX2210" s="120"/>
    </row>
    <row r="2211" spans="47:50">
      <c r="AU2211" s="120"/>
      <c r="AV2211" s="120"/>
      <c r="AX2211" s="120"/>
    </row>
    <row r="2212" spans="47:50">
      <c r="AU2212" s="120"/>
      <c r="AV2212" s="120"/>
      <c r="AX2212" s="120"/>
    </row>
    <row r="2213" spans="47:50">
      <c r="AU2213" s="120"/>
      <c r="AV2213" s="120"/>
      <c r="AX2213" s="120"/>
    </row>
    <row r="2214" spans="47:50">
      <c r="AU2214" s="120"/>
      <c r="AV2214" s="120"/>
      <c r="AX2214" s="120"/>
    </row>
    <row r="2215" spans="47:50">
      <c r="AU2215" s="120"/>
      <c r="AV2215" s="120"/>
      <c r="AX2215" s="120"/>
    </row>
    <row r="2216" spans="47:50">
      <c r="AU2216" s="120"/>
      <c r="AV2216" s="120"/>
      <c r="AX2216" s="120"/>
    </row>
    <row r="2217" spans="47:50">
      <c r="AU2217" s="120"/>
      <c r="AV2217" s="120"/>
      <c r="AX2217" s="120"/>
    </row>
    <row r="2218" spans="47:50">
      <c r="AU2218" s="120"/>
      <c r="AV2218" s="120"/>
      <c r="AX2218" s="120"/>
    </row>
    <row r="2219" spans="47:50">
      <c r="AU2219" s="120"/>
      <c r="AV2219" s="120"/>
      <c r="AX2219" s="120"/>
    </row>
    <row r="2220" spans="47:50">
      <c r="AU2220" s="120"/>
      <c r="AV2220" s="120"/>
      <c r="AX2220" s="120"/>
    </row>
    <row r="2221" spans="47:50">
      <c r="AU2221" s="120"/>
      <c r="AV2221" s="120"/>
      <c r="AX2221" s="120"/>
    </row>
    <row r="2222" spans="47:50">
      <c r="AU2222" s="120"/>
      <c r="AV2222" s="120"/>
      <c r="AX2222" s="120"/>
    </row>
    <row r="2223" spans="47:50">
      <c r="AU2223" s="120"/>
      <c r="AV2223" s="120"/>
      <c r="AX2223" s="120"/>
    </row>
    <row r="2224" spans="47:50">
      <c r="AU2224" s="120"/>
      <c r="AV2224" s="120"/>
      <c r="AX2224" s="120"/>
    </row>
    <row r="2225" spans="47:50">
      <c r="AU2225" s="120"/>
      <c r="AV2225" s="120"/>
      <c r="AX2225" s="120"/>
    </row>
    <row r="2226" spans="47:50">
      <c r="AU2226" s="120"/>
      <c r="AV2226" s="120"/>
      <c r="AX2226" s="120"/>
    </row>
    <row r="2227" spans="47:50">
      <c r="AU2227" s="120"/>
      <c r="AV2227" s="120"/>
      <c r="AX2227" s="120"/>
    </row>
    <row r="2228" spans="47:50">
      <c r="AU2228" s="120"/>
      <c r="AV2228" s="120"/>
      <c r="AX2228" s="120"/>
    </row>
    <row r="2229" spans="47:50">
      <c r="AU2229" s="120"/>
      <c r="AV2229" s="120"/>
      <c r="AX2229" s="120"/>
    </row>
    <row r="2230" spans="47:50">
      <c r="AU2230" s="120"/>
      <c r="AV2230" s="120"/>
      <c r="AX2230" s="120"/>
    </row>
    <row r="2231" spans="47:50">
      <c r="AU2231" s="120"/>
      <c r="AV2231" s="120"/>
      <c r="AX2231" s="120"/>
    </row>
    <row r="2232" spans="47:50">
      <c r="AU2232" s="120"/>
      <c r="AV2232" s="120"/>
      <c r="AX2232" s="120"/>
    </row>
    <row r="2233" spans="47:50">
      <c r="AU2233" s="120"/>
      <c r="AV2233" s="120"/>
      <c r="AX2233" s="120"/>
    </row>
    <row r="2234" spans="47:50">
      <c r="AU2234" s="120"/>
      <c r="AV2234" s="120"/>
      <c r="AX2234" s="120"/>
    </row>
    <row r="2235" spans="47:50">
      <c r="AU2235" s="120"/>
      <c r="AV2235" s="120"/>
      <c r="AX2235" s="120"/>
    </row>
    <row r="2236" spans="47:50">
      <c r="AU2236" s="120"/>
      <c r="AV2236" s="120"/>
      <c r="AX2236" s="120"/>
    </row>
    <row r="2237" spans="47:50">
      <c r="AU2237" s="120"/>
      <c r="AV2237" s="120"/>
      <c r="AX2237" s="120"/>
    </row>
    <row r="2238" spans="47:50">
      <c r="AU2238" s="120"/>
      <c r="AV2238" s="120"/>
      <c r="AX2238" s="120"/>
    </row>
    <row r="2239" spans="47:50">
      <c r="AU2239" s="120"/>
      <c r="AV2239" s="120"/>
      <c r="AX2239" s="120"/>
    </row>
    <row r="2240" spans="47:50">
      <c r="AU2240" s="120"/>
      <c r="AV2240" s="120"/>
      <c r="AX2240" s="120"/>
    </row>
    <row r="2241" spans="47:50">
      <c r="AU2241" s="120"/>
      <c r="AV2241" s="120"/>
      <c r="AX2241" s="120"/>
    </row>
    <row r="2242" spans="47:50">
      <c r="AU2242" s="120"/>
      <c r="AV2242" s="120"/>
      <c r="AX2242" s="120"/>
    </row>
    <row r="2243" spans="47:50">
      <c r="AU2243" s="120"/>
      <c r="AV2243" s="120"/>
      <c r="AX2243" s="120"/>
    </row>
    <row r="2244" spans="47:50">
      <c r="AU2244" s="120"/>
      <c r="AV2244" s="120"/>
      <c r="AX2244" s="120"/>
    </row>
    <row r="2245" spans="47:50">
      <c r="AU2245" s="120"/>
      <c r="AV2245" s="120"/>
      <c r="AX2245" s="120"/>
    </row>
    <row r="2246" spans="47:50">
      <c r="AU2246" s="120"/>
      <c r="AV2246" s="120"/>
      <c r="AX2246" s="120"/>
    </row>
    <row r="2247" spans="47:50">
      <c r="AU2247" s="120"/>
      <c r="AV2247" s="120"/>
      <c r="AX2247" s="120"/>
    </row>
    <row r="2248" spans="47:50">
      <c r="AU2248" s="120"/>
      <c r="AV2248" s="120"/>
      <c r="AX2248" s="120"/>
    </row>
    <row r="2249" spans="47:50">
      <c r="AU2249" s="120"/>
      <c r="AV2249" s="120"/>
      <c r="AX2249" s="120"/>
    </row>
    <row r="2250" spans="47:50">
      <c r="AU2250" s="120"/>
      <c r="AV2250" s="120"/>
      <c r="AX2250" s="120"/>
    </row>
    <row r="2251" spans="47:50">
      <c r="AU2251" s="120"/>
      <c r="AV2251" s="120"/>
      <c r="AX2251" s="120"/>
    </row>
    <row r="2252" spans="47:50">
      <c r="AU2252" s="120"/>
      <c r="AV2252" s="120"/>
      <c r="AX2252" s="120"/>
    </row>
    <row r="2253" spans="47:50">
      <c r="AU2253" s="120"/>
      <c r="AV2253" s="120"/>
      <c r="AX2253" s="120"/>
    </row>
    <row r="2254" spans="47:50">
      <c r="AU2254" s="120"/>
      <c r="AV2254" s="120"/>
      <c r="AX2254" s="120"/>
    </row>
    <row r="2255" spans="47:50">
      <c r="AU2255" s="120"/>
      <c r="AV2255" s="120"/>
      <c r="AX2255" s="120"/>
    </row>
    <row r="2256" spans="47:50">
      <c r="AU2256" s="120"/>
      <c r="AV2256" s="120"/>
      <c r="AX2256" s="120"/>
    </row>
    <row r="2257" spans="47:50">
      <c r="AU2257" s="120"/>
      <c r="AV2257" s="120"/>
      <c r="AX2257" s="120"/>
    </row>
    <row r="2258" spans="47:50">
      <c r="AU2258" s="120"/>
      <c r="AV2258" s="120"/>
      <c r="AX2258" s="120"/>
    </row>
    <row r="2259" spans="47:50">
      <c r="AU2259" s="120"/>
      <c r="AV2259" s="120"/>
      <c r="AX2259" s="120"/>
    </row>
    <row r="2260" spans="47:50">
      <c r="AU2260" s="120"/>
      <c r="AV2260" s="120"/>
      <c r="AX2260" s="120"/>
    </row>
    <row r="2261" spans="47:50">
      <c r="AU2261" s="120"/>
      <c r="AV2261" s="120"/>
      <c r="AX2261" s="120"/>
    </row>
    <row r="2262" spans="47:50">
      <c r="AU2262" s="120"/>
      <c r="AV2262" s="120"/>
      <c r="AX2262" s="120"/>
    </row>
    <row r="2263" spans="47:50">
      <c r="AU2263" s="120"/>
      <c r="AV2263" s="120"/>
      <c r="AX2263" s="120"/>
    </row>
    <row r="2264" spans="47:50">
      <c r="AU2264" s="120"/>
      <c r="AV2264" s="120"/>
      <c r="AX2264" s="120"/>
    </row>
    <row r="2265" spans="47:50">
      <c r="AU2265" s="120"/>
      <c r="AV2265" s="120"/>
      <c r="AX2265" s="120"/>
    </row>
    <row r="2266" spans="47:50">
      <c r="AU2266" s="120"/>
      <c r="AV2266" s="120"/>
      <c r="AX2266" s="120"/>
    </row>
    <row r="2267" spans="47:50">
      <c r="AU2267" s="120"/>
      <c r="AV2267" s="120"/>
      <c r="AX2267" s="120"/>
    </row>
    <row r="2268" spans="47:50">
      <c r="AU2268" s="120"/>
      <c r="AV2268" s="120"/>
      <c r="AX2268" s="120"/>
    </row>
    <row r="2269" spans="47:50">
      <c r="AU2269" s="120"/>
      <c r="AV2269" s="120"/>
      <c r="AX2269" s="120"/>
    </row>
    <row r="2270" spans="47:50">
      <c r="AU2270" s="120"/>
      <c r="AV2270" s="120"/>
      <c r="AX2270" s="120"/>
    </row>
    <row r="2271" spans="47:50">
      <c r="AU2271" s="120"/>
      <c r="AV2271" s="120"/>
      <c r="AX2271" s="120"/>
    </row>
    <row r="2272" spans="47:50">
      <c r="AU2272" s="120"/>
      <c r="AV2272" s="120"/>
      <c r="AX2272" s="120"/>
    </row>
    <row r="2273" spans="47:50">
      <c r="AU2273" s="120"/>
      <c r="AV2273" s="120"/>
      <c r="AX2273" s="120"/>
    </row>
    <row r="2274" spans="47:50">
      <c r="AU2274" s="120"/>
      <c r="AV2274" s="120"/>
      <c r="AX2274" s="120"/>
    </row>
    <row r="2275" spans="47:50">
      <c r="AU2275" s="120"/>
      <c r="AV2275" s="120"/>
      <c r="AX2275" s="120"/>
    </row>
    <row r="2276" spans="47:50">
      <c r="AU2276" s="120"/>
      <c r="AV2276" s="120"/>
      <c r="AX2276" s="120"/>
    </row>
    <row r="2277" spans="47:50">
      <c r="AU2277" s="120"/>
      <c r="AV2277" s="120"/>
      <c r="AX2277" s="120"/>
    </row>
    <row r="2278" spans="47:50">
      <c r="AU2278" s="120"/>
      <c r="AV2278" s="120"/>
      <c r="AX2278" s="120"/>
    </row>
    <row r="2279" spans="47:50">
      <c r="AU2279" s="120"/>
      <c r="AV2279" s="120"/>
      <c r="AX2279" s="120"/>
    </row>
    <row r="2280" spans="47:50">
      <c r="AU2280" s="120"/>
      <c r="AV2280" s="120"/>
      <c r="AX2280" s="120"/>
    </row>
    <row r="2281" spans="47:50">
      <c r="AU2281" s="120"/>
      <c r="AV2281" s="120"/>
      <c r="AX2281" s="120"/>
    </row>
    <row r="2282" spans="47:50">
      <c r="AU2282" s="120"/>
      <c r="AV2282" s="120"/>
      <c r="AX2282" s="120"/>
    </row>
    <row r="2283" spans="47:50">
      <c r="AU2283" s="120"/>
      <c r="AV2283" s="120"/>
      <c r="AX2283" s="120"/>
    </row>
    <row r="2284" spans="47:50">
      <c r="AU2284" s="120"/>
      <c r="AV2284" s="120"/>
      <c r="AX2284" s="120"/>
    </row>
    <row r="2285" spans="47:50">
      <c r="AU2285" s="120"/>
      <c r="AV2285" s="120"/>
      <c r="AX2285" s="120"/>
    </row>
    <row r="2286" spans="47:50">
      <c r="AU2286" s="120"/>
      <c r="AV2286" s="120"/>
      <c r="AX2286" s="120"/>
    </row>
    <row r="2287" spans="47:50">
      <c r="AU2287" s="120"/>
      <c r="AV2287" s="120"/>
      <c r="AX2287" s="120"/>
    </row>
    <row r="2288" spans="47:50">
      <c r="AU2288" s="120"/>
      <c r="AV2288" s="120"/>
      <c r="AX2288" s="120"/>
    </row>
    <row r="2289" spans="47:50">
      <c r="AU2289" s="120"/>
      <c r="AV2289" s="120"/>
      <c r="AX2289" s="120"/>
    </row>
    <row r="2290" spans="47:50">
      <c r="AU2290" s="120"/>
      <c r="AV2290" s="120"/>
      <c r="AX2290" s="120"/>
    </row>
    <row r="2291" spans="47:50">
      <c r="AU2291" s="120"/>
      <c r="AV2291" s="120"/>
      <c r="AX2291" s="120"/>
    </row>
    <row r="2292" spans="47:50">
      <c r="AU2292" s="120"/>
      <c r="AV2292" s="120"/>
      <c r="AX2292" s="120"/>
    </row>
    <row r="2293" spans="47:50">
      <c r="AU2293" s="120"/>
      <c r="AV2293" s="120"/>
      <c r="AX2293" s="120"/>
    </row>
    <row r="2294" spans="47:50">
      <c r="AU2294" s="120"/>
      <c r="AV2294" s="120"/>
      <c r="AX2294" s="120"/>
    </row>
    <row r="2295" spans="47:50">
      <c r="AU2295" s="120"/>
      <c r="AV2295" s="120"/>
      <c r="AX2295" s="120"/>
    </row>
    <row r="2296" spans="47:50">
      <c r="AU2296" s="120"/>
      <c r="AV2296" s="120"/>
      <c r="AX2296" s="120"/>
    </row>
    <row r="2297" spans="47:50">
      <c r="AU2297" s="120"/>
      <c r="AV2297" s="120"/>
      <c r="AX2297" s="120"/>
    </row>
    <row r="2298" spans="47:50">
      <c r="AU2298" s="120"/>
      <c r="AV2298" s="120"/>
      <c r="AX2298" s="120"/>
    </row>
    <row r="2299" spans="47:50">
      <c r="AU2299" s="120"/>
      <c r="AV2299" s="120"/>
      <c r="AX2299" s="120"/>
    </row>
    <row r="2300" spans="47:50">
      <c r="AU2300" s="120"/>
      <c r="AV2300" s="120"/>
      <c r="AX2300" s="120"/>
    </row>
    <row r="2301" spans="47:50">
      <c r="AU2301" s="120"/>
      <c r="AV2301" s="120"/>
      <c r="AX2301" s="120"/>
    </row>
    <row r="2302" spans="47:50">
      <c r="AU2302" s="120"/>
      <c r="AV2302" s="120"/>
      <c r="AX2302" s="120"/>
    </row>
    <row r="2303" spans="47:50">
      <c r="AU2303" s="120"/>
      <c r="AV2303" s="120"/>
      <c r="AX2303" s="120"/>
    </row>
    <row r="2304" spans="47:50">
      <c r="AU2304" s="120"/>
      <c r="AV2304" s="120"/>
      <c r="AX2304" s="120"/>
    </row>
    <row r="2305" spans="47:50">
      <c r="AU2305" s="120"/>
      <c r="AV2305" s="120"/>
      <c r="AX2305" s="120"/>
    </row>
    <row r="2306" spans="47:50">
      <c r="AU2306" s="120"/>
      <c r="AV2306" s="120"/>
      <c r="AX2306" s="120"/>
    </row>
    <row r="2307" spans="47:50">
      <c r="AU2307" s="120"/>
      <c r="AV2307" s="120"/>
      <c r="AX2307" s="120"/>
    </row>
    <row r="2308" spans="47:50">
      <c r="AU2308" s="120"/>
      <c r="AV2308" s="120"/>
      <c r="AX2308" s="120"/>
    </row>
    <row r="2309" spans="47:50">
      <c r="AU2309" s="120"/>
      <c r="AV2309" s="120"/>
      <c r="AX2309" s="120"/>
    </row>
    <row r="2310" spans="47:50">
      <c r="AU2310" s="120"/>
      <c r="AV2310" s="120"/>
      <c r="AX2310" s="120"/>
    </row>
    <row r="2311" spans="47:50">
      <c r="AU2311" s="120"/>
      <c r="AV2311" s="120"/>
      <c r="AX2311" s="120"/>
    </row>
    <row r="2312" spans="47:50">
      <c r="AU2312" s="120"/>
      <c r="AV2312" s="120"/>
      <c r="AX2312" s="120"/>
    </row>
    <row r="2313" spans="47:50">
      <c r="AU2313" s="120"/>
      <c r="AV2313" s="120"/>
      <c r="AX2313" s="120"/>
    </row>
    <row r="2314" spans="47:50">
      <c r="AU2314" s="120"/>
      <c r="AV2314" s="120"/>
      <c r="AX2314" s="120"/>
    </row>
    <row r="2315" spans="47:50">
      <c r="AU2315" s="120"/>
      <c r="AV2315" s="120"/>
      <c r="AX2315" s="120"/>
    </row>
    <row r="2316" spans="47:50">
      <c r="AU2316" s="120"/>
      <c r="AV2316" s="120"/>
      <c r="AX2316" s="120"/>
    </row>
    <row r="2317" spans="47:50">
      <c r="AU2317" s="120"/>
      <c r="AV2317" s="120"/>
      <c r="AX2317" s="120"/>
    </row>
    <row r="2318" spans="47:50">
      <c r="AU2318" s="120"/>
      <c r="AV2318" s="120"/>
      <c r="AX2318" s="120"/>
    </row>
    <row r="2319" spans="47:50">
      <c r="AU2319" s="120"/>
      <c r="AV2319" s="120"/>
      <c r="AX2319" s="120"/>
    </row>
    <row r="2320" spans="47:50">
      <c r="AU2320" s="120"/>
      <c r="AV2320" s="120"/>
      <c r="AX2320" s="120"/>
    </row>
    <row r="2321" spans="47:50">
      <c r="AU2321" s="120"/>
      <c r="AV2321" s="120"/>
      <c r="AX2321" s="120"/>
    </row>
    <row r="2322" spans="47:50">
      <c r="AU2322" s="120"/>
      <c r="AV2322" s="120"/>
      <c r="AX2322" s="120"/>
    </row>
    <row r="2323" spans="47:50">
      <c r="AU2323" s="120"/>
      <c r="AV2323" s="120"/>
      <c r="AX2323" s="120"/>
    </row>
    <row r="2324" spans="47:50">
      <c r="AU2324" s="120"/>
      <c r="AV2324" s="120"/>
      <c r="AX2324" s="120"/>
    </row>
    <row r="2325" spans="47:50">
      <c r="AU2325" s="120"/>
      <c r="AV2325" s="120"/>
      <c r="AX2325" s="120"/>
    </row>
    <row r="2326" spans="47:50">
      <c r="AU2326" s="120"/>
      <c r="AV2326" s="120"/>
      <c r="AX2326" s="120"/>
    </row>
    <row r="2327" spans="47:50">
      <c r="AU2327" s="120"/>
      <c r="AV2327" s="120"/>
      <c r="AX2327" s="120"/>
    </row>
    <row r="2328" spans="47:50">
      <c r="AU2328" s="120"/>
      <c r="AV2328" s="120"/>
      <c r="AX2328" s="120"/>
    </row>
    <row r="2329" spans="47:50">
      <c r="AU2329" s="120"/>
      <c r="AV2329" s="120"/>
      <c r="AX2329" s="120"/>
    </row>
    <row r="2330" spans="47:50">
      <c r="AU2330" s="120"/>
      <c r="AV2330" s="120"/>
      <c r="AX2330" s="120"/>
    </row>
    <row r="2331" spans="47:50">
      <c r="AU2331" s="120"/>
      <c r="AV2331" s="120"/>
      <c r="AX2331" s="120"/>
    </row>
    <row r="2332" spans="47:50">
      <c r="AU2332" s="120"/>
      <c r="AV2332" s="120"/>
      <c r="AX2332" s="120"/>
    </row>
    <row r="2333" spans="47:50">
      <c r="AU2333" s="120"/>
      <c r="AV2333" s="120"/>
      <c r="AX2333" s="120"/>
    </row>
    <row r="2334" spans="47:50">
      <c r="AU2334" s="120"/>
      <c r="AV2334" s="120"/>
      <c r="AX2334" s="120"/>
    </row>
    <row r="2335" spans="47:50">
      <c r="AU2335" s="120"/>
      <c r="AV2335" s="120"/>
      <c r="AX2335" s="120"/>
    </row>
    <row r="2336" spans="47:50">
      <c r="AU2336" s="120"/>
      <c r="AV2336" s="120"/>
      <c r="AX2336" s="120"/>
    </row>
    <row r="2337" spans="47:50">
      <c r="AU2337" s="120"/>
      <c r="AV2337" s="120"/>
      <c r="AX2337" s="120"/>
    </row>
    <row r="2338" spans="47:50">
      <c r="AU2338" s="120"/>
      <c r="AV2338" s="120"/>
      <c r="AX2338" s="120"/>
    </row>
    <row r="2339" spans="47:50">
      <c r="AU2339" s="120"/>
      <c r="AV2339" s="120"/>
      <c r="AX2339" s="120"/>
    </row>
    <row r="2340" spans="47:50">
      <c r="AU2340" s="120"/>
      <c r="AV2340" s="120"/>
      <c r="AX2340" s="120"/>
    </row>
    <row r="2341" spans="47:50">
      <c r="AU2341" s="120"/>
      <c r="AV2341" s="120"/>
      <c r="AX2341" s="120"/>
    </row>
    <row r="2342" spans="47:50">
      <c r="AU2342" s="120"/>
      <c r="AV2342" s="120"/>
      <c r="AX2342" s="120"/>
    </row>
    <row r="2343" spans="47:50">
      <c r="AU2343" s="120"/>
      <c r="AV2343" s="120"/>
      <c r="AX2343" s="120"/>
    </row>
    <row r="2344" spans="47:50">
      <c r="AU2344" s="120"/>
      <c r="AV2344" s="120"/>
      <c r="AX2344" s="120"/>
    </row>
    <row r="2345" spans="47:50">
      <c r="AU2345" s="120"/>
      <c r="AV2345" s="120"/>
      <c r="AX2345" s="120"/>
    </row>
    <row r="2346" spans="47:50">
      <c r="AU2346" s="120"/>
      <c r="AV2346" s="120"/>
      <c r="AX2346" s="120"/>
    </row>
    <row r="2347" spans="47:50">
      <c r="AU2347" s="120"/>
      <c r="AV2347" s="120"/>
      <c r="AX2347" s="120"/>
    </row>
    <row r="2348" spans="47:50">
      <c r="AU2348" s="120"/>
      <c r="AV2348" s="120"/>
      <c r="AX2348" s="120"/>
    </row>
    <row r="2349" spans="47:50">
      <c r="AU2349" s="120"/>
      <c r="AV2349" s="120"/>
      <c r="AX2349" s="120"/>
    </row>
    <row r="2350" spans="47:50">
      <c r="AU2350" s="120"/>
      <c r="AV2350" s="120"/>
      <c r="AX2350" s="120"/>
    </row>
    <row r="2351" spans="47:50">
      <c r="AU2351" s="120"/>
      <c r="AV2351" s="120"/>
      <c r="AX2351" s="120"/>
    </row>
    <row r="2352" spans="47:50">
      <c r="AU2352" s="120"/>
      <c r="AV2352" s="120"/>
      <c r="AX2352" s="120"/>
    </row>
    <row r="2353" spans="47:50">
      <c r="AU2353" s="120"/>
      <c r="AV2353" s="120"/>
      <c r="AX2353" s="120"/>
    </row>
    <row r="2354" spans="47:50">
      <c r="AU2354" s="120"/>
      <c r="AV2354" s="120"/>
      <c r="AX2354" s="120"/>
    </row>
    <row r="2355" spans="47:50">
      <c r="AU2355" s="120"/>
      <c r="AV2355" s="120"/>
      <c r="AX2355" s="120"/>
    </row>
    <row r="2356" spans="47:50">
      <c r="AU2356" s="120"/>
      <c r="AV2356" s="120"/>
      <c r="AX2356" s="120"/>
    </row>
    <row r="2357" spans="47:50">
      <c r="AU2357" s="120"/>
      <c r="AV2357" s="120"/>
      <c r="AX2357" s="120"/>
    </row>
    <row r="2358" spans="47:50">
      <c r="AU2358" s="120"/>
      <c r="AV2358" s="120"/>
      <c r="AX2358" s="120"/>
    </row>
    <row r="2359" spans="47:50">
      <c r="AU2359" s="120"/>
      <c r="AV2359" s="120"/>
      <c r="AX2359" s="120"/>
    </row>
    <row r="2360" spans="47:50">
      <c r="AU2360" s="120"/>
      <c r="AV2360" s="120"/>
      <c r="AX2360" s="120"/>
    </row>
    <row r="2361" spans="47:50">
      <c r="AU2361" s="120"/>
      <c r="AV2361" s="120"/>
      <c r="AX2361" s="120"/>
    </row>
    <row r="2362" spans="47:50">
      <c r="AU2362" s="120"/>
      <c r="AV2362" s="120"/>
      <c r="AX2362" s="120"/>
    </row>
    <row r="2363" spans="47:50">
      <c r="AU2363" s="120"/>
      <c r="AV2363" s="120"/>
      <c r="AX2363" s="120"/>
    </row>
    <row r="2364" spans="47:50">
      <c r="AU2364" s="120"/>
      <c r="AV2364" s="120"/>
      <c r="AX2364" s="120"/>
    </row>
    <row r="2365" spans="47:50">
      <c r="AU2365" s="120"/>
      <c r="AV2365" s="120"/>
      <c r="AX2365" s="120"/>
    </row>
    <row r="2366" spans="47:50">
      <c r="AU2366" s="120"/>
      <c r="AV2366" s="120"/>
      <c r="AX2366" s="120"/>
    </row>
    <row r="2367" spans="47:50">
      <c r="AU2367" s="120"/>
      <c r="AV2367" s="120"/>
      <c r="AX2367" s="120"/>
    </row>
    <row r="2368" spans="47:50">
      <c r="AU2368" s="120"/>
      <c r="AV2368" s="120"/>
      <c r="AX2368" s="120"/>
    </row>
    <row r="2369" spans="47:50">
      <c r="AU2369" s="120"/>
      <c r="AV2369" s="120"/>
      <c r="AX2369" s="120"/>
    </row>
    <row r="2370" spans="47:50">
      <c r="AU2370" s="120"/>
      <c r="AV2370" s="120"/>
      <c r="AX2370" s="120"/>
    </row>
    <row r="2371" spans="47:50">
      <c r="AU2371" s="120"/>
      <c r="AV2371" s="120"/>
      <c r="AX2371" s="120"/>
    </row>
    <row r="2372" spans="47:50">
      <c r="AU2372" s="120"/>
      <c r="AV2372" s="120"/>
      <c r="AX2372" s="120"/>
    </row>
    <row r="2373" spans="47:50">
      <c r="AU2373" s="120"/>
      <c r="AV2373" s="120"/>
      <c r="AX2373" s="120"/>
    </row>
    <row r="2374" spans="47:50">
      <c r="AU2374" s="120"/>
      <c r="AV2374" s="120"/>
      <c r="AX2374" s="120"/>
    </row>
    <row r="2375" spans="47:50">
      <c r="AU2375" s="120"/>
      <c r="AV2375" s="120"/>
      <c r="AX2375" s="120"/>
    </row>
    <row r="2376" spans="47:50">
      <c r="AU2376" s="120"/>
      <c r="AV2376" s="120"/>
      <c r="AX2376" s="120"/>
    </row>
    <row r="2377" spans="47:50">
      <c r="AU2377" s="120"/>
      <c r="AV2377" s="120"/>
      <c r="AX2377" s="120"/>
    </row>
    <row r="2378" spans="47:50">
      <c r="AU2378" s="120"/>
      <c r="AV2378" s="120"/>
      <c r="AX2378" s="120"/>
    </row>
    <row r="2379" spans="47:50">
      <c r="AU2379" s="120"/>
      <c r="AV2379" s="120"/>
      <c r="AX2379" s="120"/>
    </row>
    <row r="2380" spans="47:50">
      <c r="AU2380" s="120"/>
      <c r="AV2380" s="120"/>
      <c r="AX2380" s="120"/>
    </row>
    <row r="2381" spans="47:50">
      <c r="AU2381" s="120"/>
      <c r="AV2381" s="120"/>
      <c r="AX2381" s="120"/>
    </row>
    <row r="2382" spans="47:50">
      <c r="AU2382" s="120"/>
      <c r="AV2382" s="120"/>
      <c r="AX2382" s="120"/>
    </row>
    <row r="2383" spans="47:50">
      <c r="AU2383" s="120"/>
      <c r="AV2383" s="120"/>
      <c r="AX2383" s="120"/>
    </row>
    <row r="2384" spans="47:50">
      <c r="AU2384" s="120"/>
      <c r="AV2384" s="120"/>
      <c r="AX2384" s="120"/>
    </row>
    <row r="2385" spans="47:50">
      <c r="AU2385" s="120"/>
      <c r="AV2385" s="120"/>
      <c r="AX2385" s="120"/>
    </row>
    <row r="2386" spans="47:50">
      <c r="AU2386" s="120"/>
      <c r="AV2386" s="120"/>
      <c r="AX2386" s="120"/>
    </row>
    <row r="2387" spans="47:50">
      <c r="AU2387" s="120"/>
      <c r="AV2387" s="120"/>
      <c r="AX2387" s="120"/>
    </row>
    <row r="2388" spans="47:50">
      <c r="AU2388" s="120"/>
      <c r="AV2388" s="120"/>
      <c r="AX2388" s="120"/>
    </row>
    <row r="2389" spans="47:50">
      <c r="AU2389" s="120"/>
      <c r="AV2389" s="120"/>
      <c r="AX2389" s="120"/>
    </row>
    <row r="2390" spans="47:50">
      <c r="AU2390" s="120"/>
      <c r="AV2390" s="120"/>
      <c r="AX2390" s="120"/>
    </row>
    <row r="2391" spans="47:50">
      <c r="AU2391" s="120"/>
      <c r="AV2391" s="120"/>
      <c r="AX2391" s="120"/>
    </row>
    <row r="2392" spans="47:50">
      <c r="AU2392" s="120"/>
      <c r="AV2392" s="120"/>
      <c r="AX2392" s="120"/>
    </row>
    <row r="2393" spans="47:50">
      <c r="AU2393" s="120"/>
      <c r="AV2393" s="120"/>
      <c r="AX2393" s="120"/>
    </row>
    <row r="2394" spans="47:50">
      <c r="AU2394" s="120"/>
      <c r="AV2394" s="120"/>
      <c r="AX2394" s="120"/>
    </row>
    <row r="2395" spans="47:50">
      <c r="AU2395" s="120"/>
      <c r="AV2395" s="120"/>
      <c r="AX2395" s="120"/>
    </row>
    <row r="2396" spans="47:50">
      <c r="AU2396" s="120"/>
      <c r="AV2396" s="120"/>
      <c r="AX2396" s="120"/>
    </row>
    <row r="2397" spans="47:50">
      <c r="AU2397" s="120"/>
      <c r="AV2397" s="120"/>
      <c r="AX2397" s="120"/>
    </row>
    <row r="2398" spans="47:50">
      <c r="AU2398" s="120"/>
      <c r="AV2398" s="120"/>
      <c r="AX2398" s="120"/>
    </row>
    <row r="2399" spans="47:50">
      <c r="AU2399" s="120"/>
      <c r="AV2399" s="120"/>
      <c r="AX2399" s="120"/>
    </row>
    <row r="2400" spans="47:50">
      <c r="AU2400" s="120"/>
      <c r="AV2400" s="120"/>
      <c r="AX2400" s="120"/>
    </row>
    <row r="2401" spans="47:50">
      <c r="AU2401" s="120"/>
      <c r="AV2401" s="120"/>
      <c r="AX2401" s="120"/>
    </row>
    <row r="2402" spans="47:50">
      <c r="AU2402" s="120"/>
      <c r="AV2402" s="120"/>
      <c r="AX2402" s="120"/>
    </row>
    <row r="2403" spans="47:50">
      <c r="AU2403" s="120"/>
      <c r="AV2403" s="120"/>
      <c r="AX2403" s="120"/>
    </row>
    <row r="2404" spans="47:50">
      <c r="AU2404" s="120"/>
      <c r="AV2404" s="120"/>
      <c r="AX2404" s="120"/>
    </row>
    <row r="2405" spans="47:50">
      <c r="AU2405" s="120"/>
      <c r="AV2405" s="120"/>
      <c r="AX2405" s="120"/>
    </row>
    <row r="2406" spans="47:50">
      <c r="AU2406" s="120"/>
      <c r="AV2406" s="120"/>
      <c r="AX2406" s="120"/>
    </row>
    <row r="2407" spans="47:50">
      <c r="AU2407" s="120"/>
      <c r="AV2407" s="120"/>
      <c r="AX2407" s="120"/>
    </row>
    <row r="2408" spans="47:50">
      <c r="AU2408" s="120"/>
      <c r="AV2408" s="120"/>
      <c r="AX2408" s="120"/>
    </row>
    <row r="2409" spans="47:50">
      <c r="AU2409" s="120"/>
      <c r="AV2409" s="120"/>
      <c r="AX2409" s="120"/>
    </row>
    <row r="2410" spans="47:50">
      <c r="AU2410" s="120"/>
      <c r="AV2410" s="120"/>
      <c r="AX2410" s="120"/>
    </row>
    <row r="2411" spans="47:50">
      <c r="AU2411" s="120"/>
      <c r="AV2411" s="120"/>
      <c r="AX2411" s="120"/>
    </row>
    <row r="2412" spans="47:50">
      <c r="AU2412" s="120"/>
      <c r="AV2412" s="120"/>
      <c r="AX2412" s="120"/>
    </row>
    <row r="2413" spans="47:50">
      <c r="AU2413" s="120"/>
      <c r="AV2413" s="120"/>
      <c r="AX2413" s="120"/>
    </row>
    <row r="2414" spans="47:50">
      <c r="AU2414" s="120"/>
      <c r="AV2414" s="120"/>
      <c r="AX2414" s="120"/>
    </row>
    <row r="2415" spans="47:50">
      <c r="AU2415" s="120"/>
      <c r="AV2415" s="120"/>
      <c r="AX2415" s="120"/>
    </row>
    <row r="2416" spans="47:50">
      <c r="AU2416" s="120"/>
      <c r="AV2416" s="120"/>
      <c r="AX2416" s="120"/>
    </row>
    <row r="2417" spans="47:50">
      <c r="AU2417" s="120"/>
      <c r="AV2417" s="120"/>
      <c r="AX2417" s="120"/>
    </row>
    <row r="2418" spans="47:50">
      <c r="AU2418" s="120"/>
      <c r="AV2418" s="120"/>
      <c r="AX2418" s="120"/>
    </row>
    <row r="2419" spans="47:50">
      <c r="AU2419" s="120"/>
      <c r="AV2419" s="120"/>
      <c r="AX2419" s="120"/>
    </row>
    <row r="2420" spans="47:50">
      <c r="AU2420" s="120"/>
      <c r="AV2420" s="120"/>
      <c r="AX2420" s="120"/>
    </row>
    <row r="2421" spans="47:50">
      <c r="AU2421" s="120"/>
      <c r="AV2421" s="120"/>
      <c r="AX2421" s="120"/>
    </row>
    <row r="2422" spans="47:50">
      <c r="AU2422" s="120"/>
      <c r="AV2422" s="120"/>
      <c r="AX2422" s="120"/>
    </row>
    <row r="2423" spans="47:50">
      <c r="AU2423" s="120"/>
      <c r="AV2423" s="120"/>
      <c r="AX2423" s="120"/>
    </row>
    <row r="2424" spans="47:50">
      <c r="AU2424" s="120"/>
      <c r="AV2424" s="120"/>
      <c r="AX2424" s="120"/>
    </row>
    <row r="2425" spans="47:50">
      <c r="AU2425" s="120"/>
      <c r="AV2425" s="120"/>
      <c r="AX2425" s="120"/>
    </row>
    <row r="2426" spans="47:50">
      <c r="AU2426" s="120"/>
      <c r="AV2426" s="120"/>
      <c r="AX2426" s="120"/>
    </row>
    <row r="2427" spans="47:50">
      <c r="AU2427" s="120"/>
      <c r="AV2427" s="120"/>
      <c r="AX2427" s="120"/>
    </row>
    <row r="2428" spans="47:50">
      <c r="AU2428" s="120"/>
      <c r="AV2428" s="120"/>
      <c r="AX2428" s="120"/>
    </row>
    <row r="2429" spans="47:50">
      <c r="AU2429" s="120"/>
      <c r="AV2429" s="120"/>
      <c r="AX2429" s="120"/>
    </row>
    <row r="2430" spans="47:50">
      <c r="AU2430" s="120"/>
      <c r="AV2430" s="120"/>
      <c r="AX2430" s="120"/>
    </row>
    <row r="2431" spans="47:50">
      <c r="AU2431" s="120"/>
      <c r="AV2431" s="120"/>
      <c r="AX2431" s="120"/>
    </row>
    <row r="2432" spans="47:50">
      <c r="AU2432" s="120"/>
      <c r="AV2432" s="120"/>
      <c r="AX2432" s="120"/>
    </row>
    <row r="2433" spans="47:50">
      <c r="AU2433" s="120"/>
      <c r="AV2433" s="120"/>
      <c r="AX2433" s="120"/>
    </row>
    <row r="2434" spans="47:50">
      <c r="AU2434" s="120"/>
      <c r="AV2434" s="120"/>
      <c r="AX2434" s="120"/>
    </row>
    <row r="2435" spans="47:50">
      <c r="AU2435" s="120"/>
      <c r="AV2435" s="120"/>
      <c r="AX2435" s="120"/>
    </row>
    <row r="2436" spans="47:50">
      <c r="AU2436" s="120"/>
      <c r="AV2436" s="120"/>
      <c r="AX2436" s="120"/>
    </row>
    <row r="2437" spans="47:50">
      <c r="AU2437" s="120"/>
      <c r="AV2437" s="120"/>
      <c r="AX2437" s="120"/>
    </row>
    <row r="2438" spans="47:50">
      <c r="AU2438" s="120"/>
      <c r="AV2438" s="120"/>
      <c r="AX2438" s="120"/>
    </row>
    <row r="2439" spans="47:50">
      <c r="AU2439" s="120"/>
      <c r="AV2439" s="120"/>
      <c r="AX2439" s="120"/>
    </row>
    <row r="2440" spans="47:50">
      <c r="AU2440" s="120"/>
      <c r="AV2440" s="120"/>
      <c r="AX2440" s="120"/>
    </row>
    <row r="2441" spans="47:50">
      <c r="AU2441" s="120"/>
      <c r="AV2441" s="120"/>
      <c r="AX2441" s="120"/>
    </row>
    <row r="2442" spans="47:50">
      <c r="AU2442" s="120"/>
      <c r="AV2442" s="120"/>
      <c r="AX2442" s="120"/>
    </row>
    <row r="2443" spans="47:50">
      <c r="AU2443" s="120"/>
      <c r="AV2443" s="120"/>
      <c r="AX2443" s="120"/>
    </row>
    <row r="2444" spans="47:50">
      <c r="AU2444" s="120"/>
      <c r="AV2444" s="120"/>
      <c r="AX2444" s="120"/>
    </row>
    <row r="2445" spans="47:50">
      <c r="AU2445" s="120"/>
      <c r="AV2445" s="120"/>
      <c r="AX2445" s="120"/>
    </row>
    <row r="2446" spans="47:50">
      <c r="AU2446" s="120"/>
      <c r="AV2446" s="120"/>
      <c r="AX2446" s="120"/>
    </row>
    <row r="2447" spans="47:50">
      <c r="AU2447" s="120"/>
      <c r="AV2447" s="120"/>
      <c r="AX2447" s="120"/>
    </row>
    <row r="2448" spans="47:50">
      <c r="AU2448" s="120"/>
      <c r="AV2448" s="120"/>
      <c r="AX2448" s="120"/>
    </row>
    <row r="2449" spans="47:50">
      <c r="AU2449" s="120"/>
      <c r="AV2449" s="120"/>
      <c r="AX2449" s="120"/>
    </row>
    <row r="2450" spans="47:50">
      <c r="AU2450" s="120"/>
      <c r="AV2450" s="120"/>
      <c r="AX2450" s="120"/>
    </row>
    <row r="2451" spans="47:50">
      <c r="AU2451" s="120"/>
      <c r="AV2451" s="120"/>
      <c r="AX2451" s="120"/>
    </row>
    <row r="2452" spans="47:50">
      <c r="AU2452" s="120"/>
      <c r="AV2452" s="120"/>
      <c r="AX2452" s="120"/>
    </row>
    <row r="2453" spans="47:50">
      <c r="AU2453" s="120"/>
      <c r="AV2453" s="120"/>
      <c r="AX2453" s="120"/>
    </row>
    <row r="2454" spans="47:50">
      <c r="AU2454" s="120"/>
      <c r="AV2454" s="120"/>
      <c r="AX2454" s="120"/>
    </row>
    <row r="2455" spans="47:50">
      <c r="AU2455" s="120"/>
      <c r="AV2455" s="120"/>
      <c r="AX2455" s="120"/>
    </row>
    <row r="2456" spans="47:50">
      <c r="AU2456" s="120"/>
      <c r="AV2456" s="120"/>
      <c r="AX2456" s="120"/>
    </row>
    <row r="2457" spans="47:50">
      <c r="AU2457" s="120"/>
      <c r="AV2457" s="120"/>
      <c r="AX2457" s="120"/>
    </row>
    <row r="2458" spans="47:50">
      <c r="AU2458" s="120"/>
      <c r="AV2458" s="120"/>
      <c r="AX2458" s="120"/>
    </row>
    <row r="2459" spans="47:50">
      <c r="AU2459" s="120"/>
      <c r="AV2459" s="120"/>
      <c r="AX2459" s="120"/>
    </row>
    <row r="2460" spans="47:50">
      <c r="AU2460" s="120"/>
      <c r="AV2460" s="120"/>
      <c r="AX2460" s="120"/>
    </row>
    <row r="2461" spans="47:50">
      <c r="AU2461" s="120"/>
      <c r="AV2461" s="120"/>
      <c r="AX2461" s="120"/>
    </row>
    <row r="2462" spans="47:50">
      <c r="AU2462" s="120"/>
      <c r="AV2462" s="120"/>
      <c r="AX2462" s="120"/>
    </row>
    <row r="2463" spans="47:50">
      <c r="AU2463" s="120"/>
      <c r="AV2463" s="120"/>
      <c r="AX2463" s="120"/>
    </row>
    <row r="2464" spans="47:50">
      <c r="AU2464" s="120"/>
      <c r="AV2464" s="120"/>
      <c r="AX2464" s="120"/>
    </row>
    <row r="2465" spans="47:50">
      <c r="AU2465" s="120"/>
      <c r="AV2465" s="120"/>
      <c r="AX2465" s="120"/>
    </row>
    <row r="2466" spans="47:50">
      <c r="AU2466" s="120"/>
      <c r="AV2466" s="120"/>
      <c r="AX2466" s="120"/>
    </row>
    <row r="2467" spans="47:50">
      <c r="AU2467" s="120"/>
      <c r="AV2467" s="120"/>
      <c r="AX2467" s="120"/>
    </row>
    <row r="2468" spans="47:50">
      <c r="AU2468" s="120"/>
      <c r="AV2468" s="120"/>
      <c r="AX2468" s="120"/>
    </row>
    <row r="2469" spans="47:50">
      <c r="AU2469" s="120"/>
      <c r="AV2469" s="120"/>
      <c r="AX2469" s="120"/>
    </row>
    <row r="2470" spans="47:50">
      <c r="AU2470" s="120"/>
      <c r="AV2470" s="120"/>
      <c r="AX2470" s="120"/>
    </row>
    <row r="2471" spans="47:50">
      <c r="AU2471" s="120"/>
      <c r="AV2471" s="120"/>
      <c r="AX2471" s="120"/>
    </row>
    <row r="2472" spans="47:50">
      <c r="AU2472" s="120"/>
      <c r="AV2472" s="120"/>
      <c r="AX2472" s="120"/>
    </row>
    <row r="2473" spans="47:50">
      <c r="AU2473" s="120"/>
      <c r="AV2473" s="120"/>
      <c r="AX2473" s="120"/>
    </row>
    <row r="2474" spans="47:50">
      <c r="AU2474" s="120"/>
      <c r="AV2474" s="120"/>
      <c r="AX2474" s="120"/>
    </row>
    <row r="2475" spans="47:50">
      <c r="AU2475" s="120"/>
      <c r="AV2475" s="120"/>
      <c r="AX2475" s="120"/>
    </row>
    <row r="2476" spans="47:50">
      <c r="AU2476" s="120"/>
      <c r="AV2476" s="120"/>
      <c r="AX2476" s="120"/>
    </row>
    <row r="2477" spans="47:50">
      <c r="AU2477" s="120"/>
      <c r="AV2477" s="120"/>
      <c r="AX2477" s="120"/>
    </row>
    <row r="2478" spans="47:50">
      <c r="AU2478" s="120"/>
      <c r="AV2478" s="120"/>
      <c r="AX2478" s="120"/>
    </row>
    <row r="2479" spans="47:50">
      <c r="AU2479" s="120"/>
      <c r="AV2479" s="120"/>
      <c r="AX2479" s="120"/>
    </row>
    <row r="2480" spans="47:50">
      <c r="AU2480" s="120"/>
      <c r="AV2480" s="120"/>
      <c r="AX2480" s="120"/>
    </row>
    <row r="2481" spans="47:50">
      <c r="AU2481" s="120"/>
      <c r="AV2481" s="120"/>
      <c r="AX2481" s="120"/>
    </row>
    <row r="2482" spans="47:50">
      <c r="AU2482" s="120"/>
      <c r="AV2482" s="120"/>
      <c r="AX2482" s="120"/>
    </row>
    <row r="2483" spans="47:50">
      <c r="AU2483" s="120"/>
      <c r="AV2483" s="120"/>
      <c r="AX2483" s="120"/>
    </row>
    <row r="2484" spans="47:50">
      <c r="AU2484" s="120"/>
      <c r="AV2484" s="120"/>
      <c r="AX2484" s="120"/>
    </row>
    <row r="2485" spans="47:50">
      <c r="AU2485" s="120"/>
      <c r="AV2485" s="120"/>
      <c r="AX2485" s="120"/>
    </row>
    <row r="2486" spans="47:50">
      <c r="AU2486" s="120"/>
      <c r="AV2486" s="120"/>
      <c r="AX2486" s="120"/>
    </row>
    <row r="2487" spans="47:50">
      <c r="AU2487" s="120"/>
      <c r="AV2487" s="120"/>
      <c r="AX2487" s="120"/>
    </row>
    <row r="2488" spans="47:50">
      <c r="AU2488" s="120"/>
      <c r="AV2488" s="120"/>
      <c r="AX2488" s="120"/>
    </row>
    <row r="2489" spans="47:50">
      <c r="AU2489" s="120"/>
      <c r="AV2489" s="120"/>
      <c r="AX2489" s="120"/>
    </row>
    <row r="2490" spans="47:50">
      <c r="AU2490" s="120"/>
      <c r="AV2490" s="120"/>
      <c r="AX2490" s="120"/>
    </row>
    <row r="2491" spans="47:50">
      <c r="AU2491" s="120"/>
      <c r="AV2491" s="120"/>
      <c r="AX2491" s="120"/>
    </row>
    <row r="2492" spans="47:50">
      <c r="AU2492" s="120"/>
      <c r="AV2492" s="120"/>
      <c r="AX2492" s="120"/>
    </row>
    <row r="2493" spans="47:50">
      <c r="AU2493" s="120"/>
      <c r="AV2493" s="120"/>
      <c r="AX2493" s="120"/>
    </row>
    <row r="2494" spans="47:50">
      <c r="AU2494" s="120"/>
      <c r="AV2494" s="120"/>
      <c r="AX2494" s="120"/>
    </row>
    <row r="2495" spans="47:50">
      <c r="AU2495" s="120"/>
      <c r="AV2495" s="120"/>
      <c r="AX2495" s="120"/>
    </row>
    <row r="2496" spans="47:50">
      <c r="AU2496" s="120"/>
      <c r="AV2496" s="120"/>
      <c r="AX2496" s="120"/>
    </row>
    <row r="2497" spans="47:50">
      <c r="AU2497" s="120"/>
      <c r="AV2497" s="120"/>
      <c r="AX2497" s="120"/>
    </row>
    <row r="2498" spans="47:50">
      <c r="AU2498" s="120"/>
      <c r="AV2498" s="120"/>
      <c r="AX2498" s="120"/>
    </row>
    <row r="2499" spans="47:50">
      <c r="AU2499" s="120"/>
      <c r="AV2499" s="120"/>
      <c r="AX2499" s="120"/>
    </row>
    <row r="2500" spans="47:50">
      <c r="AU2500" s="120"/>
      <c r="AV2500" s="120"/>
      <c r="AX2500" s="120"/>
    </row>
    <row r="2501" spans="47:50">
      <c r="AU2501" s="120"/>
      <c r="AV2501" s="120"/>
      <c r="AX2501" s="120"/>
    </row>
    <row r="2502" spans="47:50">
      <c r="AU2502" s="120"/>
      <c r="AV2502" s="120"/>
      <c r="AX2502" s="120"/>
    </row>
    <row r="2503" spans="47:50">
      <c r="AU2503" s="120"/>
      <c r="AV2503" s="120"/>
      <c r="AX2503" s="120"/>
    </row>
    <row r="2505" spans="47:50">
      <c r="AU2505" s="120"/>
      <c r="AV2505" s="120"/>
      <c r="AX2505" s="120"/>
    </row>
    <row r="2506" spans="47:50">
      <c r="AU2506" s="120"/>
      <c r="AV2506" s="120"/>
      <c r="AX2506" s="120"/>
    </row>
    <row r="2508" spans="47:50">
      <c r="AU2508" s="120"/>
      <c r="AV2508" s="120"/>
      <c r="AX2508" s="120"/>
    </row>
    <row r="2509" spans="47:50">
      <c r="AU2509" s="120"/>
      <c r="AV2509" s="120"/>
      <c r="AX2509" s="120"/>
    </row>
    <row r="2511" spans="47:50">
      <c r="AU2511" s="120"/>
      <c r="AV2511" s="120"/>
      <c r="AX2511" s="120"/>
    </row>
    <row r="2512" spans="47:50">
      <c r="AU2512" s="120"/>
      <c r="AV2512" s="120"/>
      <c r="AX2512" s="120"/>
    </row>
    <row r="2513" spans="47:50">
      <c r="AU2513" s="120"/>
      <c r="AV2513" s="120"/>
      <c r="AX2513" s="120"/>
    </row>
    <row r="2514" spans="47:50">
      <c r="AU2514" s="120"/>
      <c r="AV2514" s="120"/>
      <c r="AX2514" s="120"/>
    </row>
    <row r="2515" spans="47:50">
      <c r="AU2515" s="120"/>
      <c r="AV2515" s="120"/>
      <c r="AX2515" s="120"/>
    </row>
    <row r="2516" spans="47:50">
      <c r="AU2516" s="120"/>
      <c r="AV2516" s="120"/>
      <c r="AX2516" s="120"/>
    </row>
    <row r="2517" spans="47:50">
      <c r="AU2517" s="120"/>
      <c r="AV2517" s="120"/>
      <c r="AX2517" s="120"/>
    </row>
    <row r="2518" spans="47:50">
      <c r="AU2518" s="120"/>
      <c r="AV2518" s="120"/>
      <c r="AX2518" s="120"/>
    </row>
    <row r="2519" spans="47:50">
      <c r="AU2519" s="120"/>
      <c r="AV2519" s="120"/>
      <c r="AX2519" s="120"/>
    </row>
    <row r="2520" spans="47:50">
      <c r="AU2520" s="120"/>
      <c r="AV2520" s="120"/>
      <c r="AX2520" s="120"/>
    </row>
    <row r="2521" spans="47:50">
      <c r="AU2521" s="120"/>
      <c r="AV2521" s="120"/>
      <c r="AX2521" s="120"/>
    </row>
    <row r="2522" spans="47:50">
      <c r="AU2522" s="120"/>
      <c r="AV2522" s="120"/>
      <c r="AX2522" s="120"/>
    </row>
    <row r="2523" spans="47:50">
      <c r="AU2523" s="120"/>
      <c r="AV2523" s="120"/>
      <c r="AX2523" s="120"/>
    </row>
    <row r="2524" spans="47:50">
      <c r="AU2524" s="120"/>
      <c r="AV2524" s="120"/>
      <c r="AX2524" s="120"/>
    </row>
    <row r="2525" spans="47:50">
      <c r="AU2525" s="120"/>
      <c r="AV2525" s="120"/>
      <c r="AX2525" s="120"/>
    </row>
    <row r="2526" spans="47:50">
      <c r="AU2526" s="120"/>
      <c r="AV2526" s="120"/>
      <c r="AX2526" s="120"/>
    </row>
    <row r="2527" spans="47:50">
      <c r="AU2527" s="120"/>
      <c r="AV2527" s="120"/>
      <c r="AX2527" s="120"/>
    </row>
    <row r="2528" spans="47:50">
      <c r="AU2528" s="120"/>
      <c r="AV2528" s="120"/>
      <c r="AX2528" s="120"/>
    </row>
    <row r="2529" spans="47:50">
      <c r="AU2529" s="120"/>
      <c r="AV2529" s="120"/>
      <c r="AX2529" s="120"/>
    </row>
    <row r="2530" spans="47:50">
      <c r="AU2530" s="120"/>
      <c r="AV2530" s="120"/>
      <c r="AX2530" s="120"/>
    </row>
    <row r="2531" spans="47:50">
      <c r="AU2531" s="120"/>
      <c r="AV2531" s="120"/>
      <c r="AX2531" s="120"/>
    </row>
    <row r="2532" spans="47:50">
      <c r="AU2532" s="120"/>
      <c r="AV2532" s="120"/>
      <c r="AX2532" s="120"/>
    </row>
    <row r="2533" spans="47:50">
      <c r="AU2533" s="120"/>
      <c r="AV2533" s="120"/>
      <c r="AX2533" s="120"/>
    </row>
    <row r="2534" spans="47:50">
      <c r="AU2534" s="120"/>
      <c r="AV2534" s="120"/>
      <c r="AX2534" s="120"/>
    </row>
    <row r="2535" spans="47:50">
      <c r="AU2535" s="120"/>
      <c r="AV2535" s="120"/>
      <c r="AX2535" s="120"/>
    </row>
    <row r="2536" spans="47:50">
      <c r="AU2536" s="120"/>
      <c r="AV2536" s="120"/>
      <c r="AX2536" s="120"/>
    </row>
    <row r="2537" spans="47:50">
      <c r="AU2537" s="120"/>
      <c r="AV2537" s="120"/>
      <c r="AX2537" s="120"/>
    </row>
    <row r="2538" spans="47:50">
      <c r="AU2538" s="120"/>
      <c r="AV2538" s="120"/>
      <c r="AX2538" s="120"/>
    </row>
    <row r="2539" spans="47:50">
      <c r="AU2539" s="120"/>
      <c r="AV2539" s="120"/>
      <c r="AX2539" s="120"/>
    </row>
    <row r="2540" spans="47:50">
      <c r="AU2540" s="120"/>
      <c r="AV2540" s="120"/>
      <c r="AX2540" s="120"/>
    </row>
    <row r="2541" spans="47:50">
      <c r="AU2541" s="120"/>
      <c r="AV2541" s="120"/>
      <c r="AX2541" s="120"/>
    </row>
    <row r="2542" spans="47:50">
      <c r="AU2542" s="120"/>
      <c r="AV2542" s="120"/>
      <c r="AX2542" s="120"/>
    </row>
    <row r="2543" spans="47:50">
      <c r="AU2543" s="120"/>
      <c r="AV2543" s="120"/>
      <c r="AX2543" s="120"/>
    </row>
    <row r="2544" spans="47:50">
      <c r="AU2544" s="120"/>
      <c r="AV2544" s="120"/>
      <c r="AX2544" s="120"/>
    </row>
    <row r="2545" spans="47:50">
      <c r="AU2545" s="120"/>
      <c r="AV2545" s="120"/>
      <c r="AX2545" s="120"/>
    </row>
    <row r="2546" spans="47:50">
      <c r="AU2546" s="120"/>
      <c r="AV2546" s="120"/>
      <c r="AX2546" s="120"/>
    </row>
    <row r="2547" spans="47:50">
      <c r="AU2547" s="120"/>
      <c r="AV2547" s="120"/>
      <c r="AX2547" s="120"/>
    </row>
    <row r="2548" spans="47:50">
      <c r="AU2548" s="120"/>
      <c r="AV2548" s="120"/>
      <c r="AX2548" s="120"/>
    </row>
    <row r="2549" spans="47:50">
      <c r="AU2549" s="120"/>
      <c r="AV2549" s="120"/>
      <c r="AX2549" s="120"/>
    </row>
    <row r="2550" spans="47:50">
      <c r="AU2550" s="120"/>
      <c r="AV2550" s="120"/>
      <c r="AX2550" s="120"/>
    </row>
    <row r="2551" spans="47:50">
      <c r="AU2551" s="120"/>
      <c r="AV2551" s="120"/>
      <c r="AX2551" s="120"/>
    </row>
    <row r="2552" spans="47:50">
      <c r="AU2552" s="120"/>
      <c r="AV2552" s="120"/>
      <c r="AX2552" s="120"/>
    </row>
    <row r="2553" spans="47:50">
      <c r="AU2553" s="120"/>
      <c r="AV2553" s="120"/>
      <c r="AX2553" s="120"/>
    </row>
    <row r="2554" spans="47:50">
      <c r="AU2554" s="120"/>
      <c r="AV2554" s="120"/>
      <c r="AX2554" s="120"/>
    </row>
    <row r="2555" spans="47:50">
      <c r="AU2555" s="120"/>
      <c r="AV2555" s="120"/>
      <c r="AX2555" s="120"/>
    </row>
    <row r="2556" spans="47:50">
      <c r="AU2556" s="120"/>
      <c r="AV2556" s="120"/>
      <c r="AX2556" s="120"/>
    </row>
    <row r="2557" spans="47:50">
      <c r="AU2557" s="120"/>
      <c r="AV2557" s="120"/>
      <c r="AX2557" s="120"/>
    </row>
    <row r="2558" spans="47:50">
      <c r="AU2558" s="120"/>
      <c r="AV2558" s="120"/>
      <c r="AX2558" s="120"/>
    </row>
    <row r="2559" spans="47:50">
      <c r="AU2559" s="120"/>
      <c r="AV2559" s="120"/>
      <c r="AX2559" s="120"/>
    </row>
    <row r="2560" spans="47:50">
      <c r="AU2560" s="120"/>
      <c r="AV2560" s="120"/>
      <c r="AX2560" s="120"/>
    </row>
    <row r="2561" spans="47:50">
      <c r="AU2561" s="120"/>
      <c r="AV2561" s="120"/>
      <c r="AX2561" s="120"/>
    </row>
    <row r="2562" spans="47:50">
      <c r="AU2562" s="120"/>
      <c r="AV2562" s="120"/>
      <c r="AX2562" s="120"/>
    </row>
    <row r="2563" spans="47:50">
      <c r="AU2563" s="120"/>
      <c r="AV2563" s="120"/>
      <c r="AX2563" s="120"/>
    </row>
    <row r="2564" spans="47:50">
      <c r="AU2564" s="120"/>
      <c r="AV2564" s="120"/>
      <c r="AX2564" s="120"/>
    </row>
    <row r="2565" spans="47:50">
      <c r="AU2565" s="120"/>
      <c r="AV2565" s="120"/>
      <c r="AX2565" s="120"/>
    </row>
    <row r="2566" spans="47:50">
      <c r="AU2566" s="120"/>
      <c r="AV2566" s="120"/>
      <c r="AX2566" s="120"/>
    </row>
    <row r="2567" spans="47:50">
      <c r="AU2567" s="120"/>
      <c r="AV2567" s="120"/>
      <c r="AX2567" s="120"/>
    </row>
    <row r="2568" spans="47:50">
      <c r="AU2568" s="120"/>
      <c r="AV2568" s="120"/>
      <c r="AX2568" s="120"/>
    </row>
    <row r="2569" spans="47:50">
      <c r="AU2569" s="120"/>
      <c r="AV2569" s="120"/>
      <c r="AX2569" s="120"/>
    </row>
    <row r="2570" spans="47:50">
      <c r="AU2570" s="120"/>
      <c r="AV2570" s="120"/>
      <c r="AX2570" s="120"/>
    </row>
    <row r="2571" spans="47:50">
      <c r="AU2571" s="120"/>
      <c r="AV2571" s="120"/>
      <c r="AX2571" s="120"/>
    </row>
    <row r="2572" spans="47:50">
      <c r="AU2572" s="120"/>
      <c r="AV2572" s="120"/>
      <c r="AX2572" s="120"/>
    </row>
    <row r="2573" spans="47:50">
      <c r="AU2573" s="120"/>
      <c r="AV2573" s="120"/>
      <c r="AX2573" s="120"/>
    </row>
    <row r="2574" spans="47:50">
      <c r="AU2574" s="120"/>
      <c r="AV2574" s="120"/>
      <c r="AX2574" s="120"/>
    </row>
    <row r="2575" spans="47:50">
      <c r="AU2575" s="120"/>
      <c r="AV2575" s="120"/>
      <c r="AX2575" s="120"/>
    </row>
    <row r="2576" spans="47:50">
      <c r="AU2576" s="120"/>
      <c r="AV2576" s="120"/>
      <c r="AX2576" s="120"/>
    </row>
    <row r="2577" spans="47:50">
      <c r="AU2577" s="120"/>
      <c r="AV2577" s="120"/>
      <c r="AX2577" s="120"/>
    </row>
    <row r="2578" spans="47:50">
      <c r="AU2578" s="120"/>
      <c r="AV2578" s="120"/>
      <c r="AX2578" s="120"/>
    </row>
    <row r="2579" spans="47:50">
      <c r="AU2579" s="120"/>
      <c r="AV2579" s="120"/>
      <c r="AX2579" s="120"/>
    </row>
    <row r="2580" spans="47:50">
      <c r="AU2580" s="120"/>
      <c r="AV2580" s="120"/>
      <c r="AX2580" s="120"/>
    </row>
    <row r="2581" spans="47:50">
      <c r="AU2581" s="120"/>
      <c r="AV2581" s="120"/>
      <c r="AX2581" s="120"/>
    </row>
    <row r="2582" spans="47:50">
      <c r="AU2582" s="120"/>
      <c r="AV2582" s="120"/>
      <c r="AX2582" s="120"/>
    </row>
    <row r="2583" spans="47:50">
      <c r="AU2583" s="120"/>
      <c r="AV2583" s="120"/>
      <c r="AX2583" s="120"/>
    </row>
    <row r="2584" spans="47:50">
      <c r="AU2584" s="120"/>
      <c r="AV2584" s="120"/>
      <c r="AX2584" s="120"/>
    </row>
    <row r="2585" spans="47:50">
      <c r="AU2585" s="120"/>
      <c r="AV2585" s="120"/>
      <c r="AX2585" s="120"/>
    </row>
    <row r="2604" spans="47:50">
      <c r="AU2604" s="120"/>
      <c r="AV2604" s="120"/>
      <c r="AX2604" s="120"/>
    </row>
    <row r="2605" spans="47:50">
      <c r="AU2605" s="120"/>
      <c r="AV2605" s="120"/>
      <c r="AX2605" s="120"/>
    </row>
    <row r="2606" spans="47:50">
      <c r="AU2606" s="120"/>
      <c r="AV2606" s="120"/>
      <c r="AX2606" s="120"/>
    </row>
    <row r="2607" spans="47:50">
      <c r="AU2607" s="120"/>
      <c r="AV2607" s="120"/>
      <c r="AX2607" s="120"/>
    </row>
    <row r="2608" spans="47:50">
      <c r="AU2608" s="120"/>
      <c r="AV2608" s="120"/>
      <c r="AX2608" s="120"/>
    </row>
    <row r="2609" spans="47:50">
      <c r="AU2609" s="120"/>
      <c r="AV2609" s="120"/>
      <c r="AX2609" s="120"/>
    </row>
    <row r="2610" spans="47:50">
      <c r="AU2610" s="120"/>
      <c r="AV2610" s="120"/>
      <c r="AX2610" s="120"/>
    </row>
    <row r="2611" spans="47:50">
      <c r="AU2611" s="120"/>
      <c r="AV2611" s="120"/>
      <c r="AX2611" s="120"/>
    </row>
    <row r="2612" spans="47:50">
      <c r="AU2612" s="120"/>
      <c r="AV2612" s="120"/>
      <c r="AX2612" s="120"/>
    </row>
    <row r="2613" spans="47:50">
      <c r="AU2613" s="120"/>
      <c r="AV2613" s="120"/>
      <c r="AX2613" s="120"/>
    </row>
    <row r="2614" spans="47:50">
      <c r="AU2614" s="120"/>
      <c r="AV2614" s="120"/>
      <c r="AX2614" s="120"/>
    </row>
    <row r="2631" spans="48:48">
      <c r="AV2631" s="121"/>
    </row>
    <row r="2667" spans="47:50">
      <c r="AU2667" s="120"/>
      <c r="AV2667" s="120"/>
      <c r="AX2667" s="120"/>
    </row>
    <row r="2668" spans="47:50">
      <c r="AU2668" s="121"/>
      <c r="AV2668" s="121"/>
      <c r="AX2668" s="121"/>
    </row>
    <row r="2691" spans="47:50">
      <c r="AU2691" s="120"/>
      <c r="AV2691" s="120"/>
      <c r="AX2691" s="120"/>
    </row>
    <row r="2692" spans="47:50">
      <c r="AU2692" s="120"/>
      <c r="AV2692" s="120"/>
      <c r="AX2692" s="120"/>
    </row>
    <row r="2693" spans="47:50">
      <c r="AU2693" s="120"/>
      <c r="AV2693" s="120"/>
      <c r="AX2693" s="120"/>
    </row>
    <row r="2694" spans="47:50">
      <c r="AU2694" s="120"/>
      <c r="AV2694" s="120"/>
      <c r="AX2694" s="120"/>
    </row>
    <row r="2747" spans="47:50">
      <c r="AU2747" s="120"/>
      <c r="AV2747" s="120"/>
      <c r="AX2747" s="120"/>
    </row>
    <row r="2748" spans="47:50">
      <c r="AU2748" s="120"/>
      <c r="AV2748" s="120"/>
      <c r="AX2748" s="120"/>
    </row>
    <row r="2749" spans="47:50">
      <c r="AU2749" s="120"/>
      <c r="AV2749" s="120"/>
      <c r="AX2749" s="120"/>
    </row>
    <row r="2750" spans="47:50">
      <c r="AU2750" s="120"/>
      <c r="AV2750" s="120"/>
      <c r="AX2750" s="120"/>
    </row>
    <row r="2751" spans="47:50">
      <c r="AU2751" s="120"/>
      <c r="AV2751" s="120"/>
      <c r="AX2751" s="120"/>
    </row>
    <row r="2752" spans="47:50">
      <c r="AU2752" s="120"/>
      <c r="AV2752" s="120"/>
      <c r="AX2752" s="120"/>
    </row>
    <row r="2753" spans="47:50">
      <c r="AU2753" s="120"/>
      <c r="AV2753" s="120"/>
      <c r="AX2753" s="120"/>
    </row>
    <row r="2754" spans="47:50">
      <c r="AU2754" s="120"/>
      <c r="AV2754" s="120"/>
      <c r="AX2754" s="120"/>
    </row>
    <row r="2755" spans="47:50">
      <c r="AU2755" s="120"/>
      <c r="AV2755" s="120"/>
      <c r="AX2755" s="120"/>
    </row>
    <row r="2756" spans="47:50">
      <c r="AU2756" s="120"/>
      <c r="AV2756" s="120"/>
      <c r="AX2756" s="120"/>
    </row>
    <row r="2757" spans="47:50">
      <c r="AU2757" s="120"/>
      <c r="AV2757" s="120"/>
      <c r="AX2757" s="120"/>
    </row>
    <row r="2758" spans="47:50">
      <c r="AU2758" s="120"/>
      <c r="AV2758" s="120"/>
      <c r="AX2758" s="120"/>
    </row>
    <row r="2759" spans="47:50">
      <c r="AU2759" s="120"/>
      <c r="AV2759" s="120"/>
      <c r="AX2759" s="120"/>
    </row>
    <row r="2760" spans="47:50">
      <c r="AU2760" s="120"/>
      <c r="AV2760" s="120"/>
      <c r="AX2760" s="120"/>
    </row>
    <row r="2761" spans="47:50">
      <c r="AU2761" s="120"/>
      <c r="AV2761" s="120"/>
      <c r="AX2761" s="120"/>
    </row>
    <row r="2762" spans="47:50">
      <c r="AU2762" s="120"/>
      <c r="AV2762" s="120"/>
      <c r="AX2762" s="120"/>
    </row>
    <row r="2763" spans="47:50">
      <c r="AU2763" s="120"/>
      <c r="AV2763" s="120"/>
      <c r="AX2763" s="120"/>
    </row>
    <row r="2764" spans="47:50">
      <c r="AU2764" s="120"/>
      <c r="AV2764" s="120"/>
      <c r="AX2764" s="120"/>
    </row>
    <row r="2765" spans="47:50">
      <c r="AU2765" s="120"/>
      <c r="AV2765" s="120"/>
      <c r="AX2765" s="120"/>
    </row>
    <row r="2766" spans="47:50">
      <c r="AU2766" s="120"/>
      <c r="AV2766" s="120"/>
      <c r="AX2766" s="120"/>
    </row>
    <row r="2767" spans="47:50">
      <c r="AU2767" s="120"/>
      <c r="AV2767" s="120"/>
      <c r="AX2767" s="120"/>
    </row>
    <row r="2768" spans="47:50">
      <c r="AU2768" s="120"/>
      <c r="AV2768" s="120"/>
      <c r="AX2768" s="120"/>
    </row>
    <row r="2769" spans="47:50">
      <c r="AU2769" s="120"/>
      <c r="AV2769" s="120"/>
      <c r="AX2769" s="120"/>
    </row>
    <row r="2770" spans="47:50">
      <c r="AU2770" s="120"/>
      <c r="AV2770" s="120"/>
      <c r="AX2770" s="120"/>
    </row>
    <row r="2771" spans="47:50">
      <c r="AU2771" s="120"/>
      <c r="AV2771" s="120"/>
      <c r="AX2771" s="120"/>
    </row>
    <row r="2772" spans="47:50">
      <c r="AU2772" s="120"/>
      <c r="AV2772" s="120"/>
      <c r="AX2772" s="120"/>
    </row>
    <row r="2773" spans="47:50">
      <c r="AU2773" s="120"/>
      <c r="AV2773" s="120"/>
      <c r="AX2773" s="120"/>
    </row>
    <row r="2774" spans="47:50">
      <c r="AU2774" s="120"/>
      <c r="AV2774" s="120"/>
      <c r="AX2774" s="120"/>
    </row>
    <row r="2775" spans="47:50">
      <c r="AU2775" s="120"/>
      <c r="AV2775" s="120"/>
      <c r="AX2775" s="120"/>
    </row>
    <row r="2776" spans="47:50">
      <c r="AU2776" s="120"/>
      <c r="AV2776" s="120"/>
      <c r="AX2776" s="120"/>
    </row>
    <row r="2777" spans="47:50">
      <c r="AU2777" s="120"/>
      <c r="AV2777" s="120"/>
      <c r="AX2777" s="120"/>
    </row>
    <row r="2778" spans="47:50">
      <c r="AU2778" s="120"/>
      <c r="AV2778" s="120"/>
      <c r="AX2778" s="120"/>
    </row>
    <row r="2779" spans="47:50">
      <c r="AU2779" s="120"/>
      <c r="AV2779" s="120"/>
      <c r="AX2779" s="120"/>
    </row>
    <row r="2780" spans="47:50">
      <c r="AU2780" s="120"/>
      <c r="AV2780" s="120"/>
      <c r="AX2780" s="120"/>
    </row>
    <row r="2781" spans="47:50">
      <c r="AU2781" s="120"/>
      <c r="AV2781" s="120"/>
      <c r="AX2781" s="120"/>
    </row>
    <row r="2782" spans="47:50">
      <c r="AU2782" s="120"/>
      <c r="AV2782" s="120"/>
      <c r="AX2782" s="120"/>
    </row>
    <row r="2783" spans="47:50">
      <c r="AU2783" s="120"/>
      <c r="AV2783" s="120"/>
      <c r="AX2783" s="120"/>
    </row>
    <row r="2784" spans="47:50">
      <c r="AU2784" s="120"/>
      <c r="AV2784" s="120"/>
      <c r="AX2784" s="120"/>
    </row>
    <row r="2785" spans="47:50">
      <c r="AU2785" s="120"/>
      <c r="AV2785" s="120"/>
      <c r="AX2785" s="120"/>
    </row>
    <row r="2788" spans="47:50">
      <c r="AU2788" s="120"/>
      <c r="AV2788" s="120"/>
      <c r="AX2788" s="120"/>
    </row>
    <row r="2789" spans="47:50">
      <c r="AU2789" s="120"/>
      <c r="AV2789" s="120"/>
      <c r="AX2789" s="120"/>
    </row>
    <row r="2917" spans="47:50">
      <c r="AU2917" s="120"/>
      <c r="AV2917" s="120"/>
      <c r="AX2917" s="120"/>
    </row>
    <row r="2918" spans="47:50">
      <c r="AU2918" s="120"/>
      <c r="AV2918" s="120"/>
      <c r="AX2918" s="120"/>
    </row>
    <row r="2919" spans="47:50">
      <c r="AU2919" s="120"/>
      <c r="AV2919" s="120"/>
      <c r="AX2919" s="120"/>
    </row>
    <row r="2921" spans="47:50">
      <c r="AU2921" s="120"/>
      <c r="AV2921" s="120"/>
      <c r="AX2921" s="120"/>
    </row>
    <row r="2922" spans="47:50">
      <c r="AU2922" s="120"/>
      <c r="AV2922" s="120"/>
      <c r="AX2922" s="120"/>
    </row>
    <row r="2923" spans="47:50">
      <c r="AU2923" s="120"/>
      <c r="AV2923" s="120"/>
      <c r="AX2923" s="120"/>
    </row>
    <row r="2924" spans="47:50">
      <c r="AU2924" s="120"/>
      <c r="AV2924" s="120"/>
      <c r="AX2924" s="120"/>
    </row>
    <row r="2925" spans="47:50">
      <c r="AU2925" s="120"/>
      <c r="AV2925" s="120"/>
      <c r="AX2925" s="120"/>
    </row>
    <row r="2927" spans="47:50">
      <c r="AU2927" s="120"/>
      <c r="AV2927" s="120"/>
      <c r="AX2927" s="120"/>
    </row>
    <row r="2928" spans="47:50">
      <c r="AU2928" s="120"/>
      <c r="AV2928" s="120"/>
      <c r="AX2928" s="120"/>
    </row>
    <row r="2929" spans="47:50">
      <c r="AU2929" s="120"/>
      <c r="AV2929" s="120"/>
      <c r="AX2929" s="120"/>
    </row>
    <row r="2931" spans="47:50">
      <c r="AU2931" s="120"/>
      <c r="AV2931" s="120"/>
      <c r="AX2931" s="120"/>
    </row>
    <row r="2932" spans="47:50">
      <c r="AU2932" s="120"/>
      <c r="AV2932" s="120"/>
      <c r="AX2932" s="120"/>
    </row>
  </sheetData>
  <conditionalFormatting sqref="AW82:AW135 AV60:AV81 AV33:AV57 AU58:AU59 AT3:AT32 AW182:AW3072 AP136:AP18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dataCharacteristics</vt:lpstr>
      <vt:lpstr>Encoding</vt:lpstr>
      <vt:lpstr>TAGcalculation</vt:lpstr>
      <vt:lpstr>integration</vt:lpstr>
      <vt:lpstr>promoters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</dc:creator>
  <dc:description/>
  <cp:lastModifiedBy>Czajka, Jeffrey</cp:lastModifiedBy>
  <cp:revision>29</cp:revision>
  <dcterms:created xsi:type="dcterms:W3CDTF">2020-04-11T21:54:20Z</dcterms:created>
  <dcterms:modified xsi:type="dcterms:W3CDTF">2021-04-22T18:32:51Z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