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wb237870\OneDrive - WBG\Box Documents\old q drive\Tuan\Training _ Conference\MFM tax training 2018\VAT\"/>
    </mc:Choice>
  </mc:AlternateContent>
  <bookViews>
    <workbookView xWindow="0" yWindow="0" windowWidth="25200" windowHeight="11990" activeTab="1"/>
  </bookViews>
  <sheets>
    <sheet name="Base" sheetId="1" r:id="rId1"/>
    <sheet name="Presentatio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2" l="1"/>
  <c r="P27" i="2"/>
  <c r="N27" i="2"/>
  <c r="M27" i="2"/>
  <c r="L27" i="2"/>
  <c r="J27" i="2"/>
  <c r="J31" i="2" s="1"/>
  <c r="I27" i="2"/>
  <c r="I31" i="2" s="1"/>
  <c r="H27" i="2"/>
  <c r="H31" i="2" s="1"/>
  <c r="G27" i="2"/>
  <c r="G31" i="2" s="1"/>
  <c r="F27" i="2"/>
  <c r="F31" i="2" s="1"/>
  <c r="E27" i="2"/>
  <c r="E31" i="2" s="1"/>
  <c r="D27" i="2"/>
  <c r="D31" i="2" s="1"/>
  <c r="C27" i="2"/>
  <c r="C31" i="2" s="1"/>
  <c r="B27" i="2"/>
  <c r="B31" i="2" s="1"/>
  <c r="Q25" i="2"/>
  <c r="O25" i="2"/>
  <c r="V25" i="2" s="1"/>
  <c r="K25" i="2"/>
  <c r="R25" i="2" s="1"/>
  <c r="S23" i="2"/>
  <c r="Q23" i="2"/>
  <c r="O23" i="2"/>
  <c r="V23" i="2" s="1"/>
  <c r="K23" i="2"/>
  <c r="R23" i="2" s="1"/>
  <c r="S21" i="2"/>
  <c r="Q21" i="2"/>
  <c r="O21" i="2"/>
  <c r="V21" i="2" s="1"/>
  <c r="K21" i="2"/>
  <c r="R21" i="2" s="1"/>
  <c r="S19" i="2"/>
  <c r="Q19" i="2"/>
  <c r="O19" i="2"/>
  <c r="V19" i="2" s="1"/>
  <c r="K19" i="2"/>
  <c r="R19" i="2" s="1"/>
  <c r="S17" i="2"/>
  <c r="Q17" i="2"/>
  <c r="O17" i="2"/>
  <c r="V17" i="2" s="1"/>
  <c r="K17" i="2"/>
  <c r="R17" i="2" s="1"/>
  <c r="S15" i="2"/>
  <c r="Q15" i="2"/>
  <c r="Q27" i="2" s="1"/>
  <c r="O15" i="2"/>
  <c r="V15" i="2" s="1"/>
  <c r="K15" i="2"/>
  <c r="R15" i="2" s="1"/>
  <c r="O13" i="2"/>
  <c r="V13" i="2" s="1"/>
  <c r="K13" i="2"/>
  <c r="R13" i="2" s="1"/>
  <c r="V11" i="2"/>
  <c r="R11" i="2"/>
  <c r="O11" i="2"/>
  <c r="S11" i="2" s="1"/>
  <c r="K11" i="2"/>
  <c r="S9" i="2"/>
  <c r="O9" i="2"/>
  <c r="O27" i="2" s="1"/>
  <c r="N9" i="2"/>
  <c r="K9" i="2"/>
  <c r="R9" i="2" s="1"/>
  <c r="R27" i="2" s="1"/>
  <c r="R43" i="1"/>
  <c r="R42" i="1"/>
  <c r="K31" i="2" l="1"/>
  <c r="R37" i="2"/>
  <c r="S27" i="2"/>
  <c r="V9" i="2"/>
  <c r="V27" i="2" s="1"/>
  <c r="R39" i="2" s="1"/>
  <c r="R43" i="2" s="1"/>
  <c r="K27" i="2"/>
  <c r="R41" i="2"/>
  <c r="R42" i="2" s="1"/>
  <c r="S13" i="2"/>
  <c r="S25" i="2"/>
  <c r="V19" i="1"/>
  <c r="L27" i="1"/>
  <c r="M27" i="1"/>
  <c r="P27" i="1"/>
  <c r="O11" i="1"/>
  <c r="S11" i="1" s="1"/>
  <c r="O13" i="1"/>
  <c r="V13" i="1" s="1"/>
  <c r="O15" i="1"/>
  <c r="V15" i="1" s="1"/>
  <c r="O17" i="1"/>
  <c r="S17" i="1" s="1"/>
  <c r="O19" i="1"/>
  <c r="S19" i="1" s="1"/>
  <c r="O21" i="1"/>
  <c r="V21" i="1" s="1"/>
  <c r="O23" i="1"/>
  <c r="V23" i="1" s="1"/>
  <c r="O25" i="1"/>
  <c r="S25" i="1" s="1"/>
  <c r="N9" i="1"/>
  <c r="O9" i="1" s="1"/>
  <c r="S9" i="1" s="1"/>
  <c r="Q25" i="1"/>
  <c r="Q23" i="1"/>
  <c r="Q21" i="1"/>
  <c r="Q19" i="1"/>
  <c r="Q17" i="1"/>
  <c r="Q15" i="1"/>
  <c r="V11" i="1" l="1"/>
  <c r="S23" i="1"/>
  <c r="V9" i="1"/>
  <c r="S15" i="1"/>
  <c r="Q27" i="1"/>
  <c r="N27" i="1"/>
  <c r="V25" i="1"/>
  <c r="V17" i="1"/>
  <c r="S21" i="1"/>
  <c r="S13" i="1"/>
  <c r="O27" i="1"/>
  <c r="K29" i="1"/>
  <c r="C27" i="1"/>
  <c r="C31" i="1" s="1"/>
  <c r="D27" i="1"/>
  <c r="D31" i="1" s="1"/>
  <c r="E27" i="1"/>
  <c r="E31" i="1" s="1"/>
  <c r="F27" i="1"/>
  <c r="F31" i="1" s="1"/>
  <c r="G27" i="1"/>
  <c r="G31" i="1" s="1"/>
  <c r="H27" i="1"/>
  <c r="H31" i="1" s="1"/>
  <c r="I27" i="1"/>
  <c r="R41" i="1" s="1"/>
  <c r="J27" i="1"/>
  <c r="J31" i="1" s="1"/>
  <c r="B27" i="1"/>
  <c r="B31" i="1" s="1"/>
  <c r="K25" i="1"/>
  <c r="R25" i="1" s="1"/>
  <c r="K23" i="1"/>
  <c r="R23" i="1" s="1"/>
  <c r="K21" i="1"/>
  <c r="R21" i="1" s="1"/>
  <c r="K19" i="1"/>
  <c r="R19" i="1" s="1"/>
  <c r="K17" i="1"/>
  <c r="R17" i="1" s="1"/>
  <c r="K15" i="1"/>
  <c r="R15" i="1" s="1"/>
  <c r="K13" i="1"/>
  <c r="R13" i="1" s="1"/>
  <c r="K11" i="1"/>
  <c r="R11" i="1" s="1"/>
  <c r="K9" i="1"/>
  <c r="R9" i="1" s="1"/>
  <c r="V27" i="1" l="1"/>
  <c r="R39" i="1" s="1"/>
  <c r="S27" i="1"/>
  <c r="R37" i="1"/>
  <c r="I31" i="1"/>
  <c r="K31" i="1" s="1"/>
  <c r="K27" i="1"/>
  <c r="R35" i="1" s="1"/>
  <c r="R27" i="1"/>
</calcChain>
</file>

<file path=xl/sharedStrings.xml><?xml version="1.0" encoding="utf-8"?>
<sst xmlns="http://schemas.openxmlformats.org/spreadsheetml/2006/main" count="145" uniqueCount="66">
  <si>
    <t>Agriculture</t>
  </si>
  <si>
    <t>Mining</t>
  </si>
  <si>
    <t>Manufacturing</t>
  </si>
  <si>
    <t>Utilities</t>
  </si>
  <si>
    <t>Construction</t>
  </si>
  <si>
    <t>Trade</t>
  </si>
  <si>
    <t>Transport</t>
  </si>
  <si>
    <t>Financial</t>
  </si>
  <si>
    <t>Others</t>
  </si>
  <si>
    <t>Total Intemediate inputs</t>
  </si>
  <si>
    <t>Primary inputs</t>
  </si>
  <si>
    <t>Total inputs</t>
  </si>
  <si>
    <t>Export</t>
  </si>
  <si>
    <t>Import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</si>
  <si>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</si>
  <si>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</si>
  <si>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</si>
  <si>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</si>
  <si>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</si>
  <si>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</si>
  <si>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</si>
  <si>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</si>
  <si>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</si>
  <si>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</si>
  <si>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Tax Rate</t>
  </si>
  <si>
    <t>Supply</t>
  </si>
  <si>
    <t xml:space="preserve">Total </t>
  </si>
  <si>
    <t>Demand</t>
  </si>
  <si>
    <t xml:space="preserve">Final </t>
  </si>
  <si>
    <t xml:space="preserve">Gross </t>
  </si>
  <si>
    <t>Capital</t>
  </si>
  <si>
    <t xml:space="preserve">Govt </t>
  </si>
  <si>
    <t>Consumption</t>
  </si>
  <si>
    <t>Intermediate</t>
  </si>
  <si>
    <t xml:space="preserve">House Hold </t>
  </si>
  <si>
    <t>facturing</t>
  </si>
  <si>
    <t>Manu-</t>
  </si>
  <si>
    <t>Constr.</t>
  </si>
  <si>
    <t>Proportion</t>
  </si>
  <si>
    <t xml:space="preserve">Taxable </t>
  </si>
  <si>
    <t>Vat revenue under uniform rate of 15%</t>
  </si>
  <si>
    <t>Financial Services Exempt</t>
  </si>
  <si>
    <t>VAT</t>
  </si>
  <si>
    <t>(11)</t>
  </si>
  <si>
    <t>VAT Base</t>
  </si>
  <si>
    <t>Household consumption plus govt consumption = Final demand - Gross capital formation</t>
  </si>
  <si>
    <t xml:space="preserve">VAT </t>
  </si>
  <si>
    <t>Revenue</t>
  </si>
  <si>
    <t>Base</t>
  </si>
  <si>
    <t>(12)</t>
  </si>
  <si>
    <t>{5-4}</t>
  </si>
  <si>
    <t xml:space="preserve">{9} = </t>
  </si>
  <si>
    <t xml:space="preserve">{12} = </t>
  </si>
  <si>
    <t>VAT Base * Taxable proportion * Tax rate   =</t>
  </si>
  <si>
    <t>{9}*{10}*{11}</t>
  </si>
  <si>
    <t>VAT Base is zero but intermediate inputs are the part of tax base due to cascading</t>
  </si>
  <si>
    <t>{1}+{2}+{3}+{4}+{6}-{7}</t>
  </si>
  <si>
    <t>Total Domestic Supply or GDP {8} = Intermediate inputs + Final demand (household consumption + government consumption + capital formation) + Exports - Imports</t>
  </si>
  <si>
    <t xml:space="preserve">The advantage of I-O model is that different VAT rates, different taxable proportions, exemptions, and zero-rating may be easily applied. It also enables incidence analysis. Once total VAT base and revenues </t>
  </si>
  <si>
    <t>are computed, VAT gap can be estimated by comparing with the actual revenue intake from VAT.</t>
  </si>
  <si>
    <t>VAT Base Estimation using IO Table (Billion US$)</t>
  </si>
  <si>
    <t xml:space="preserve">TOTAL VAT (Vat revenue under uniform rate of 15% + cascading due to F/S exempt) = </t>
  </si>
  <si>
    <t>I27</t>
  </si>
  <si>
    <t>Cascading of VAT due to Financial Services Exempt</t>
  </si>
  <si>
    <t>J27*15%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</si>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</sst>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64" fontId="0" fillId="0" borderId="0" xfId="0" applyNumberFormat="1"/>
    <xf numFmtId="9" fontId="0" fillId="0" borderId="0" xfId="0" applyNumberFormat="1"/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quotePrefix="1" applyFont="1" applyAlignment="1">
      <alignment horizontal="center"/>
    </xf>
    <xf numFmtId="2" fontId="0" fillId="0" borderId="0" xfId="0" applyNumberFormat="1"/>
    <xf numFmtId="0" fontId="4" fillId="0" borderId="0" xfId="0" applyFon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quotePrefix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/>
    <xf numFmtId="0" fontId="0" fillId="0" borderId="0" xfId="0" applyFill="1"/>
    <xf numFmtId="0" fontId="2" fillId="0" borderId="0" xfId="0" quotePrefix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/>
    <xf numFmtId="2" fontId="0" fillId="4" borderId="0" xfId="0" applyNumberFormat="1" applyFill="1"/>
    <xf numFmtId="164" fontId="0" fillId="2" borderId="0" xfId="0" applyNumberFormat="1" applyFill="1"/>
    <xf numFmtId="164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5" fillId="0" borderId="0" xfId="0" applyFont="1" applyFill="1"/>
    <xf numFmtId="0" fontId="5" fillId="0" borderId="0" xfId="0" applyFont="1"/>
    <xf numFmtId="0" fontId="6" fillId="3" borderId="0" xfId="0" applyFont="1" applyFill="1"/>
    <xf numFmtId="0" fontId="6" fillId="2" borderId="0" xfId="0" applyFont="1" applyFill="1"/>
    <xf numFmtId="0" fontId="0" fillId="0" borderId="0" xfId="0" quotePrefix="1"/>
    <xf numFmtId="2" fontId="0" fillId="2" borderId="0" xfId="0" applyNumberFormat="1" applyFill="1"/>
    <xf numFmtId="2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topLeftCell="A16" zoomScale="75" zoomScaleNormal="75" workbookViewId="0">
      <selection activeCell="E32" sqref="E32"/>
    </sheetView>
  </sheetViews>
  <sheetFormatPr defaultRowHeight="14.5" x14ac:dyDescent="0.35"/>
  <cols>
    <col min="1" max="1" width="22.81640625" customWidth="1"/>
    <col min="2" max="2" width="10" customWidth="1"/>
    <col min="3" max="3" width="8.26953125" customWidth="1"/>
    <col min="4" max="4" width="9.81640625" customWidth="1"/>
    <col min="5" max="5" width="8" customWidth="1"/>
    <col min="6" max="6" width="8.453125" customWidth="1"/>
    <col min="7" max="7" width="8.1796875" customWidth="1"/>
    <col min="9" max="9" width="8.54296875" customWidth="1"/>
    <col min="10" max="10" width="7.453125" customWidth="1"/>
    <col min="11" max="11" width="11" customWidth="1"/>
    <col min="12" max="13" width="10.7265625" customWidth="1"/>
    <col min="14" max="14" width="11.26953125" style="11" customWidth="1"/>
    <col min="15" max="15" width="9" style="11" customWidth="1"/>
    <col min="16" max="16" width="8.26953125" customWidth="1"/>
    <col min="17" max="17" width="8.1796875" customWidth="1"/>
    <col min="18" max="18" width="10.7265625" style="15" customWidth="1"/>
    <col min="19" max="19" width="10.7265625" style="11" customWidth="1"/>
    <col min="20" max="20" width="11.54296875" customWidth="1"/>
  </cols>
  <sheetData>
    <row r="1" spans="1:22" ht="15.5" x14ac:dyDescent="0.35">
      <c r="H1" s="1" t="s">
        <v>60</v>
      </c>
    </row>
    <row r="4" spans="1:22" x14ac:dyDescent="0.35">
      <c r="H4" s="29"/>
      <c r="K4" s="6" t="s">
        <v>14</v>
      </c>
      <c r="L4" s="6" t="s">
        <v>15</v>
      </c>
      <c r="M4" s="6" t="s">
        <v>16</v>
      </c>
      <c r="N4" s="12" t="s">
        <v>17</v>
      </c>
      <c r="O4" s="12" t="s">
        <v>18</v>
      </c>
      <c r="P4" s="6" t="s">
        <v>19</v>
      </c>
      <c r="Q4" s="6" t="s">
        <v>20</v>
      </c>
      <c r="R4" s="16" t="s">
        <v>21</v>
      </c>
      <c r="S4" s="12" t="s">
        <v>22</v>
      </c>
      <c r="T4" s="6" t="s">
        <v>23</v>
      </c>
      <c r="U4" s="6" t="s">
        <v>43</v>
      </c>
      <c r="V4" s="6" t="s">
        <v>49</v>
      </c>
    </row>
    <row r="5" spans="1:22" x14ac:dyDescent="0.35">
      <c r="K5" s="6"/>
      <c r="L5" s="6"/>
      <c r="M5" s="6"/>
      <c r="N5" s="12"/>
      <c r="O5" s="12"/>
      <c r="P5" s="6"/>
      <c r="Q5" s="6"/>
      <c r="R5" s="16"/>
      <c r="S5" s="12"/>
      <c r="T5" s="6"/>
      <c r="U5" s="6"/>
    </row>
    <row r="6" spans="1:22" x14ac:dyDescent="0.35">
      <c r="B6" s="4" t="s">
        <v>0</v>
      </c>
      <c r="C6" s="4" t="s">
        <v>1</v>
      </c>
      <c r="D6" s="4" t="s">
        <v>36</v>
      </c>
      <c r="E6" s="4" t="s">
        <v>3</v>
      </c>
      <c r="F6" s="4" t="s">
        <v>37</v>
      </c>
      <c r="G6" s="4" t="s">
        <v>5</v>
      </c>
      <c r="H6" s="4" t="s">
        <v>6</v>
      </c>
      <c r="I6" s="4" t="s">
        <v>7</v>
      </c>
      <c r="J6" s="4" t="s">
        <v>8</v>
      </c>
      <c r="K6" s="4" t="s">
        <v>26</v>
      </c>
      <c r="L6" s="4" t="s">
        <v>34</v>
      </c>
      <c r="M6" s="4" t="s">
        <v>31</v>
      </c>
      <c r="N6" s="13" t="s">
        <v>29</v>
      </c>
      <c r="O6" s="13" t="s">
        <v>28</v>
      </c>
      <c r="P6" s="4" t="s">
        <v>12</v>
      </c>
      <c r="Q6" s="4" t="s">
        <v>13</v>
      </c>
      <c r="R6" s="17" t="s">
        <v>26</v>
      </c>
      <c r="S6" s="13" t="s">
        <v>42</v>
      </c>
      <c r="T6" s="4" t="s">
        <v>39</v>
      </c>
      <c r="U6" s="4" t="s">
        <v>24</v>
      </c>
      <c r="V6" s="4" t="s">
        <v>46</v>
      </c>
    </row>
    <row r="7" spans="1:22" x14ac:dyDescent="0.35">
      <c r="B7" s="4"/>
      <c r="C7" s="4"/>
      <c r="D7" s="4" t="s">
        <v>35</v>
      </c>
      <c r="E7" s="4"/>
      <c r="F7" s="4"/>
      <c r="G7" s="4"/>
      <c r="H7" s="4"/>
      <c r="I7" s="4"/>
      <c r="J7" s="4"/>
      <c r="K7" s="4" t="s">
        <v>33</v>
      </c>
      <c r="L7" s="4" t="s">
        <v>32</v>
      </c>
      <c r="M7" s="4" t="s">
        <v>32</v>
      </c>
      <c r="N7" s="13" t="s">
        <v>30</v>
      </c>
      <c r="O7" s="13" t="s">
        <v>27</v>
      </c>
      <c r="P7" s="4"/>
      <c r="Q7" s="4"/>
      <c r="R7" s="17" t="s">
        <v>25</v>
      </c>
      <c r="S7" s="13" t="s">
        <v>48</v>
      </c>
      <c r="T7" s="4" t="s">
        <v>38</v>
      </c>
      <c r="U7" s="5"/>
      <c r="V7" s="5" t="s">
        <v>47</v>
      </c>
    </row>
    <row r="8" spans="1:22" x14ac:dyDescent="0.3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13"/>
      <c r="O8" s="13"/>
      <c r="P8" s="4"/>
      <c r="Q8" s="4"/>
      <c r="R8" s="17"/>
      <c r="S8" s="13"/>
      <c r="T8" s="5"/>
      <c r="U8" s="5"/>
    </row>
    <row r="9" spans="1:22" x14ac:dyDescent="0.35">
      <c r="A9" s="8" t="s">
        <v>0</v>
      </c>
      <c r="B9">
        <v>38</v>
      </c>
      <c r="C9">
        <v>0.24</v>
      </c>
      <c r="D9">
        <v>155</v>
      </c>
      <c r="E9">
        <v>0</v>
      </c>
      <c r="F9">
        <v>5</v>
      </c>
      <c r="G9">
        <v>28</v>
      </c>
      <c r="H9">
        <v>0.49</v>
      </c>
      <c r="I9">
        <v>7.0000000000000007E-2</v>
      </c>
      <c r="J9">
        <v>6.8</v>
      </c>
      <c r="K9">
        <f>SUM(B9:J9)</f>
        <v>233.60000000000002</v>
      </c>
      <c r="L9">
        <v>76.48</v>
      </c>
      <c r="M9">
        <v>55.06</v>
      </c>
      <c r="N9" s="11">
        <f>29.46</f>
        <v>29.46</v>
      </c>
      <c r="O9" s="11">
        <f>SUM(L9:N9)</f>
        <v>161.00000000000003</v>
      </c>
      <c r="P9">
        <v>56.22</v>
      </c>
      <c r="Q9">
        <v>143.59</v>
      </c>
      <c r="R9" s="15">
        <f>K9+O9+P9-Q9</f>
        <v>307.23</v>
      </c>
      <c r="S9" s="11">
        <f>O9-N9</f>
        <v>131.54000000000002</v>
      </c>
      <c r="T9">
        <v>0.25</v>
      </c>
      <c r="U9" s="3">
        <v>0.15</v>
      </c>
      <c r="V9" s="7">
        <f>(O9-N9)*T9*U9</f>
        <v>4.9327500000000004</v>
      </c>
    </row>
    <row r="10" spans="1:22" x14ac:dyDescent="0.35">
      <c r="A10" s="8"/>
      <c r="V10" s="7"/>
    </row>
    <row r="11" spans="1:22" x14ac:dyDescent="0.35">
      <c r="A11" s="8" t="s">
        <v>1</v>
      </c>
      <c r="B11">
        <v>0</v>
      </c>
      <c r="C11">
        <v>18</v>
      </c>
      <c r="D11">
        <v>96</v>
      </c>
      <c r="E11">
        <v>14.4</v>
      </c>
      <c r="F11">
        <v>16.7</v>
      </c>
      <c r="G11">
        <v>0</v>
      </c>
      <c r="H11">
        <v>0</v>
      </c>
      <c r="I11">
        <v>0</v>
      </c>
      <c r="J11">
        <v>0.4</v>
      </c>
      <c r="K11">
        <f>SUM(B11:J11)</f>
        <v>145.5</v>
      </c>
      <c r="L11">
        <v>38.47</v>
      </c>
      <c r="M11">
        <v>27.71</v>
      </c>
      <c r="N11" s="11">
        <v>14.82</v>
      </c>
      <c r="O11" s="11">
        <f t="shared" ref="O11:O25" si="0">SUM(L11:N11)</f>
        <v>81</v>
      </c>
      <c r="P11">
        <v>521.41999999999996</v>
      </c>
      <c r="Q11">
        <v>490.82</v>
      </c>
      <c r="R11" s="15">
        <f t="shared" ref="R11:R25" si="1">K11+O11+P11-Q11</f>
        <v>257.09999999999997</v>
      </c>
      <c r="S11" s="11">
        <f t="shared" ref="S11:S27" si="2">O11-N11</f>
        <v>66.180000000000007</v>
      </c>
      <c r="T11">
        <v>1</v>
      </c>
      <c r="U11" s="3">
        <v>0.15</v>
      </c>
      <c r="V11" s="7">
        <f>(O11-N11)*T11*U11</f>
        <v>9.9270000000000014</v>
      </c>
    </row>
    <row r="12" spans="1:22" x14ac:dyDescent="0.35">
      <c r="A12" s="8"/>
      <c r="V12" s="7"/>
    </row>
    <row r="13" spans="1:22" x14ac:dyDescent="0.35">
      <c r="A13" s="8" t="s">
        <v>2</v>
      </c>
      <c r="B13">
        <v>35</v>
      </c>
      <c r="C13">
        <v>4.4000000000000004</v>
      </c>
      <c r="D13">
        <v>370</v>
      </c>
      <c r="E13">
        <v>3.8</v>
      </c>
      <c r="F13">
        <v>109</v>
      </c>
      <c r="G13">
        <v>70</v>
      </c>
      <c r="H13">
        <v>41.7</v>
      </c>
      <c r="I13">
        <v>12.6</v>
      </c>
      <c r="J13">
        <v>25</v>
      </c>
      <c r="K13">
        <f>SUM(B13:J13)</f>
        <v>671.50000000000011</v>
      </c>
      <c r="L13">
        <v>437</v>
      </c>
      <c r="M13">
        <v>314.64</v>
      </c>
      <c r="N13" s="11">
        <v>168.36</v>
      </c>
      <c r="O13" s="11">
        <f t="shared" si="0"/>
        <v>920</v>
      </c>
      <c r="P13">
        <v>559.13</v>
      </c>
      <c r="Q13">
        <v>1246.3599999999999</v>
      </c>
      <c r="R13" s="15">
        <f t="shared" si="1"/>
        <v>904.27000000000021</v>
      </c>
      <c r="S13" s="11">
        <f t="shared" si="2"/>
        <v>751.64</v>
      </c>
      <c r="T13">
        <v>0.8</v>
      </c>
      <c r="U13" s="3">
        <v>0.15</v>
      </c>
      <c r="V13" s="7">
        <f>(O13-N13)*T13*U13</f>
        <v>90.196799999999996</v>
      </c>
    </row>
    <row r="14" spans="1:22" x14ac:dyDescent="0.35">
      <c r="A14" s="8"/>
      <c r="V14" s="7"/>
    </row>
    <row r="15" spans="1:22" x14ac:dyDescent="0.35">
      <c r="A15" s="8" t="s">
        <v>3</v>
      </c>
      <c r="B15">
        <v>0.11</v>
      </c>
      <c r="C15">
        <v>0.56000000000000005</v>
      </c>
      <c r="D15">
        <v>9.5</v>
      </c>
      <c r="E15">
        <v>2.4</v>
      </c>
      <c r="F15">
        <v>0.16</v>
      </c>
      <c r="G15">
        <v>6.2</v>
      </c>
      <c r="H15">
        <v>0.72</v>
      </c>
      <c r="I15">
        <v>1.66</v>
      </c>
      <c r="J15">
        <v>1.1200000000000001</v>
      </c>
      <c r="K15">
        <f>SUM(B15:J15)</f>
        <v>22.43</v>
      </c>
      <c r="L15">
        <v>4.1399999999999997</v>
      </c>
      <c r="M15">
        <v>2.97</v>
      </c>
      <c r="N15" s="11">
        <v>1.59</v>
      </c>
      <c r="O15" s="11">
        <f t="shared" si="0"/>
        <v>8.6999999999999993</v>
      </c>
      <c r="P15">
        <v>344.56</v>
      </c>
      <c r="Q15">
        <f>P15-233.14</f>
        <v>111.42000000000002</v>
      </c>
      <c r="R15" s="15">
        <f t="shared" si="1"/>
        <v>264.27</v>
      </c>
      <c r="S15" s="11">
        <f t="shared" si="2"/>
        <v>7.1099999999999994</v>
      </c>
      <c r="T15">
        <v>0.9</v>
      </c>
      <c r="U15" s="3">
        <v>0.15</v>
      </c>
      <c r="V15" s="7">
        <f>(O15-N15)*T15*U15</f>
        <v>0.95984999999999998</v>
      </c>
    </row>
    <row r="16" spans="1:22" x14ac:dyDescent="0.35">
      <c r="A16" s="8"/>
      <c r="U16" s="3"/>
      <c r="V16" s="7"/>
    </row>
    <row r="17" spans="1:22" x14ac:dyDescent="0.35">
      <c r="A17" s="8" t="s">
        <v>4</v>
      </c>
      <c r="B17">
        <v>2.4</v>
      </c>
      <c r="C17">
        <v>2</v>
      </c>
      <c r="D17">
        <v>0.77</v>
      </c>
      <c r="E17">
        <v>2.8</v>
      </c>
      <c r="F17">
        <v>0.17</v>
      </c>
      <c r="G17">
        <v>3.1</v>
      </c>
      <c r="H17">
        <v>3.37</v>
      </c>
      <c r="I17">
        <v>6.4</v>
      </c>
      <c r="J17">
        <v>0.97</v>
      </c>
      <c r="K17">
        <f>SUM(B17:J17)</f>
        <v>21.979999999999997</v>
      </c>
      <c r="L17">
        <v>98.8</v>
      </c>
      <c r="M17">
        <v>71.14</v>
      </c>
      <c r="N17" s="11">
        <v>38.06</v>
      </c>
      <c r="O17" s="11">
        <f t="shared" si="0"/>
        <v>208</v>
      </c>
      <c r="P17">
        <v>286.33999999999997</v>
      </c>
      <c r="Q17">
        <f>P17-148.51</f>
        <v>137.82999999999998</v>
      </c>
      <c r="R17" s="15">
        <f t="shared" si="1"/>
        <v>378.48999999999995</v>
      </c>
      <c r="S17" s="11">
        <f t="shared" si="2"/>
        <v>169.94</v>
      </c>
      <c r="T17">
        <v>1</v>
      </c>
      <c r="U17" s="3">
        <v>0.15</v>
      </c>
      <c r="V17" s="7">
        <f>(O17-N17)*T17*U17</f>
        <v>25.491</v>
      </c>
    </row>
    <row r="18" spans="1:22" x14ac:dyDescent="0.35">
      <c r="A18" s="8"/>
      <c r="U18" s="3"/>
      <c r="V18" s="7"/>
    </row>
    <row r="19" spans="1:22" x14ac:dyDescent="0.35">
      <c r="A19" s="8" t="s">
        <v>5</v>
      </c>
      <c r="B19">
        <v>1.5</v>
      </c>
      <c r="C19">
        <v>0.95</v>
      </c>
      <c r="D19">
        <v>6.6</v>
      </c>
      <c r="E19">
        <v>3.8</v>
      </c>
      <c r="F19">
        <v>1.8</v>
      </c>
      <c r="G19">
        <v>10</v>
      </c>
      <c r="H19">
        <v>11.6</v>
      </c>
      <c r="I19">
        <v>14</v>
      </c>
      <c r="J19">
        <v>1.4</v>
      </c>
      <c r="K19">
        <f>SUM(B19:J19)</f>
        <v>51.65</v>
      </c>
      <c r="L19">
        <v>57</v>
      </c>
      <c r="M19">
        <v>41</v>
      </c>
      <c r="N19" s="11">
        <v>22</v>
      </c>
      <c r="O19" s="11">
        <f t="shared" si="0"/>
        <v>120</v>
      </c>
      <c r="P19">
        <v>435.67</v>
      </c>
      <c r="Q19">
        <f>P19-226.35</f>
        <v>209.32000000000002</v>
      </c>
      <c r="R19" s="15">
        <f t="shared" si="1"/>
        <v>398</v>
      </c>
      <c r="S19" s="11">
        <f t="shared" si="2"/>
        <v>98</v>
      </c>
      <c r="T19">
        <v>1</v>
      </c>
      <c r="U19" s="3">
        <v>0.15</v>
      </c>
      <c r="V19" s="7">
        <f>(O19-N19)*T19*U19</f>
        <v>14.7</v>
      </c>
    </row>
    <row r="20" spans="1:22" x14ac:dyDescent="0.35">
      <c r="A20" s="8"/>
      <c r="U20" s="3"/>
      <c r="V20" s="7"/>
    </row>
    <row r="21" spans="1:22" x14ac:dyDescent="0.35">
      <c r="A21" s="8" t="s">
        <v>6</v>
      </c>
      <c r="B21">
        <v>0.9</v>
      </c>
      <c r="C21">
        <v>1.5</v>
      </c>
      <c r="D21">
        <v>13.7</v>
      </c>
      <c r="E21">
        <v>1.2</v>
      </c>
      <c r="F21">
        <v>1.9</v>
      </c>
      <c r="G21">
        <v>12.6</v>
      </c>
      <c r="H21">
        <v>15.4</v>
      </c>
      <c r="I21">
        <v>8.3000000000000007</v>
      </c>
      <c r="J21">
        <v>1.4</v>
      </c>
      <c r="K21">
        <f>SUM(B21:J21)</f>
        <v>56.9</v>
      </c>
      <c r="L21">
        <v>29.93</v>
      </c>
      <c r="M21">
        <v>21.54</v>
      </c>
      <c r="N21" s="11">
        <v>11.53</v>
      </c>
      <c r="O21" s="11">
        <f t="shared" si="0"/>
        <v>63</v>
      </c>
      <c r="P21">
        <v>367.88</v>
      </c>
      <c r="Q21">
        <f>P21-193.42</f>
        <v>174.46</v>
      </c>
      <c r="R21" s="15">
        <f t="shared" si="1"/>
        <v>313.31999999999994</v>
      </c>
      <c r="S21" s="11">
        <f t="shared" si="2"/>
        <v>51.47</v>
      </c>
      <c r="T21">
        <v>0.75</v>
      </c>
      <c r="U21" s="3">
        <v>0.15</v>
      </c>
      <c r="V21" s="7">
        <f>(O21-N21)*T21*U21</f>
        <v>5.790375</v>
      </c>
    </row>
    <row r="22" spans="1:22" x14ac:dyDescent="0.35">
      <c r="A22" s="8"/>
      <c r="U22" s="3"/>
      <c r="V22" s="7"/>
    </row>
    <row r="23" spans="1:22" x14ac:dyDescent="0.35">
      <c r="A23" s="8" t="s">
        <v>7</v>
      </c>
      <c r="B23">
        <v>2.2000000000000002</v>
      </c>
      <c r="C23">
        <v>1.8</v>
      </c>
      <c r="D23">
        <v>23.7</v>
      </c>
      <c r="E23">
        <v>8.6</v>
      </c>
      <c r="F23">
        <v>16</v>
      </c>
      <c r="G23">
        <v>39.5</v>
      </c>
      <c r="H23">
        <v>11.7</v>
      </c>
      <c r="I23">
        <v>23.5</v>
      </c>
      <c r="J23">
        <v>4.8</v>
      </c>
      <c r="K23">
        <f>SUM(B23:J23)</f>
        <v>131.80000000000001</v>
      </c>
      <c r="L23">
        <v>32.78</v>
      </c>
      <c r="M23">
        <v>23.6</v>
      </c>
      <c r="N23" s="11">
        <v>12.62</v>
      </c>
      <c r="O23" s="11">
        <f t="shared" si="0"/>
        <v>69</v>
      </c>
      <c r="P23">
        <v>274.43</v>
      </c>
      <c r="Q23">
        <f>P23-97.03</f>
        <v>177.4</v>
      </c>
      <c r="R23" s="15">
        <f t="shared" si="1"/>
        <v>297.83000000000004</v>
      </c>
      <c r="S23" s="11">
        <f t="shared" si="2"/>
        <v>56.38</v>
      </c>
      <c r="T23">
        <v>0</v>
      </c>
      <c r="U23" s="3">
        <v>0.15</v>
      </c>
      <c r="V23" s="7">
        <f>(O23-N23)*T23*U23</f>
        <v>0</v>
      </c>
    </row>
    <row r="24" spans="1:22" x14ac:dyDescent="0.35">
      <c r="A24" s="8"/>
      <c r="U24" s="3"/>
      <c r="V24" s="7"/>
    </row>
    <row r="25" spans="1:22" x14ac:dyDescent="0.35">
      <c r="A25" s="8" t="s">
        <v>8</v>
      </c>
      <c r="B25">
        <v>0.12</v>
      </c>
      <c r="C25">
        <v>0.65</v>
      </c>
      <c r="D25">
        <v>2</v>
      </c>
      <c r="E25">
        <v>0.27</v>
      </c>
      <c r="F25">
        <v>0.76</v>
      </c>
      <c r="G25">
        <v>1.6</v>
      </c>
      <c r="H25">
        <v>1.34</v>
      </c>
      <c r="I25">
        <v>4.3</v>
      </c>
      <c r="J25">
        <v>5</v>
      </c>
      <c r="K25">
        <f>SUM(B25:J25)</f>
        <v>16.04</v>
      </c>
      <c r="L25">
        <v>84.12</v>
      </c>
      <c r="M25">
        <v>60.53</v>
      </c>
      <c r="N25" s="11">
        <v>32.35</v>
      </c>
      <c r="O25" s="11">
        <f t="shared" si="0"/>
        <v>177</v>
      </c>
      <c r="P25">
        <v>145.32</v>
      </c>
      <c r="Q25">
        <f>P25-80.85</f>
        <v>64.47</v>
      </c>
      <c r="R25" s="15">
        <f t="shared" si="1"/>
        <v>273.89</v>
      </c>
      <c r="S25" s="11">
        <f t="shared" si="2"/>
        <v>144.65</v>
      </c>
      <c r="T25">
        <v>1</v>
      </c>
      <c r="U25" s="3">
        <v>0.15</v>
      </c>
      <c r="V25" s="7">
        <f>(O25-N25)*T25*U25</f>
        <v>21.697500000000002</v>
      </c>
    </row>
    <row r="26" spans="1:22" x14ac:dyDescent="0.35">
      <c r="A26" s="8"/>
    </row>
    <row r="27" spans="1:22" x14ac:dyDescent="0.35">
      <c r="A27" s="8" t="s">
        <v>9</v>
      </c>
      <c r="B27">
        <f t="shared" ref="B27:R27" si="3">SUM(B9:B25)</f>
        <v>80.230000000000018</v>
      </c>
      <c r="C27">
        <f t="shared" si="3"/>
        <v>30.099999999999998</v>
      </c>
      <c r="D27">
        <f t="shared" si="3"/>
        <v>677.2700000000001</v>
      </c>
      <c r="E27">
        <f t="shared" si="3"/>
        <v>37.270000000000003</v>
      </c>
      <c r="F27">
        <f t="shared" si="3"/>
        <v>151.48999999999998</v>
      </c>
      <c r="G27">
        <f t="shared" si="3"/>
        <v>171</v>
      </c>
      <c r="H27">
        <f t="shared" si="3"/>
        <v>86.320000000000007</v>
      </c>
      <c r="I27" s="9">
        <f t="shared" si="3"/>
        <v>70.83</v>
      </c>
      <c r="J27">
        <f t="shared" si="3"/>
        <v>46.889999999999993</v>
      </c>
      <c r="K27">
        <f t="shared" si="3"/>
        <v>1351.4000000000003</v>
      </c>
      <c r="L27">
        <f t="shared" si="3"/>
        <v>858.71999999999991</v>
      </c>
      <c r="M27">
        <f t="shared" si="3"/>
        <v>618.18999999999994</v>
      </c>
      <c r="N27" s="11">
        <f t="shared" si="3"/>
        <v>330.79</v>
      </c>
      <c r="O27" s="11">
        <f t="shared" si="3"/>
        <v>1807.7</v>
      </c>
      <c r="P27">
        <f t="shared" si="3"/>
        <v>2990.97</v>
      </c>
      <c r="Q27">
        <f t="shared" si="3"/>
        <v>2755.67</v>
      </c>
      <c r="R27" s="25">
        <f t="shared" si="3"/>
        <v>3394.4</v>
      </c>
      <c r="S27" s="27">
        <f t="shared" si="2"/>
        <v>1476.91</v>
      </c>
      <c r="V27" s="19">
        <f>SUM(V9:V25)</f>
        <v>173.69527500000001</v>
      </c>
    </row>
    <row r="28" spans="1:22" x14ac:dyDescent="0.35">
      <c r="A28" s="8"/>
    </row>
    <row r="29" spans="1:22" x14ac:dyDescent="0.35">
      <c r="A29" s="8" t="s">
        <v>10</v>
      </c>
      <c r="B29">
        <v>227</v>
      </c>
      <c r="C29">
        <v>227</v>
      </c>
      <c r="D29">
        <v>227</v>
      </c>
      <c r="E29">
        <v>227</v>
      </c>
      <c r="F29">
        <v>227</v>
      </c>
      <c r="G29">
        <v>227</v>
      </c>
      <c r="H29">
        <v>227</v>
      </c>
      <c r="I29">
        <v>227</v>
      </c>
      <c r="J29">
        <v>227</v>
      </c>
      <c r="K29">
        <f>SUM(B29:J29)</f>
        <v>2043</v>
      </c>
    </row>
    <row r="30" spans="1:22" x14ac:dyDescent="0.35">
      <c r="A30" s="8"/>
    </row>
    <row r="31" spans="1:22" x14ac:dyDescent="0.35">
      <c r="A31" s="8" t="s">
        <v>11</v>
      </c>
      <c r="B31" s="2">
        <f>B27+B29</f>
        <v>307.23</v>
      </c>
      <c r="C31" s="2">
        <f t="shared" ref="C31:J31" si="4">C27+C29</f>
        <v>257.10000000000002</v>
      </c>
      <c r="D31" s="2">
        <f t="shared" si="4"/>
        <v>904.2700000000001</v>
      </c>
      <c r="E31" s="2">
        <f t="shared" si="4"/>
        <v>264.27</v>
      </c>
      <c r="F31" s="2">
        <f t="shared" si="4"/>
        <v>378.49</v>
      </c>
      <c r="G31" s="2">
        <f t="shared" si="4"/>
        <v>398</v>
      </c>
      <c r="H31" s="2">
        <f t="shared" si="4"/>
        <v>313.32</v>
      </c>
      <c r="I31" s="2">
        <f t="shared" si="4"/>
        <v>297.83</v>
      </c>
      <c r="J31" s="2">
        <f t="shared" si="4"/>
        <v>273.89</v>
      </c>
      <c r="K31" s="26">
        <f>SUM(B31:J31)</f>
        <v>3394.4</v>
      </c>
    </row>
    <row r="32" spans="1:22" x14ac:dyDescent="0.35">
      <c r="B32" s="2"/>
      <c r="C32" s="2"/>
      <c r="D32" s="2"/>
      <c r="E32" s="2"/>
      <c r="F32" s="2"/>
      <c r="G32" s="2"/>
      <c r="H32" s="2"/>
      <c r="I32" s="2"/>
      <c r="J32" s="2"/>
    </row>
    <row r="33" spans="1:19" x14ac:dyDescent="0.35">
      <c r="B33" s="2"/>
      <c r="C33" s="2"/>
      <c r="D33" s="2"/>
      <c r="E33" s="2"/>
      <c r="F33" s="2"/>
      <c r="G33" s="2"/>
      <c r="H33" s="2"/>
      <c r="I33" s="2"/>
      <c r="J33" s="2"/>
    </row>
    <row r="34" spans="1:19" x14ac:dyDescent="0.35">
      <c r="B34" s="2"/>
      <c r="C34" s="2"/>
      <c r="D34" s="2"/>
      <c r="E34" s="2"/>
      <c r="F34" s="2"/>
      <c r="G34" s="2"/>
      <c r="H34" s="2"/>
      <c r="I34" s="2"/>
      <c r="J34" s="2"/>
    </row>
    <row r="35" spans="1:19" x14ac:dyDescent="0.35">
      <c r="A35" s="5" t="s">
        <v>57</v>
      </c>
      <c r="B35" s="2"/>
      <c r="C35" s="2"/>
      <c r="D35" s="2"/>
      <c r="E35" s="2"/>
      <c r="F35" s="2"/>
      <c r="G35" s="2"/>
      <c r="H35" s="2"/>
      <c r="I35" s="2"/>
      <c r="J35" s="2"/>
      <c r="O35" s="14" t="s">
        <v>56</v>
      </c>
      <c r="R35" s="18">
        <f>K27+L27+M27+N27+P27-Q27</f>
        <v>3394.3999999999996</v>
      </c>
    </row>
    <row r="36" spans="1:19" x14ac:dyDescent="0.35">
      <c r="B36" s="2"/>
      <c r="C36" s="2"/>
      <c r="D36" s="2"/>
      <c r="E36" s="2"/>
      <c r="F36" s="2"/>
      <c r="G36" s="2"/>
      <c r="H36" s="2"/>
      <c r="I36" s="2"/>
      <c r="J36" s="2"/>
    </row>
    <row r="37" spans="1:19" x14ac:dyDescent="0.35">
      <c r="A37" s="10" t="s">
        <v>44</v>
      </c>
      <c r="B37" s="20"/>
      <c r="C37" s="20"/>
      <c r="D37" s="21" t="s">
        <v>51</v>
      </c>
      <c r="E37" s="9"/>
      <c r="F37" s="22" t="s">
        <v>45</v>
      </c>
      <c r="G37" s="20"/>
      <c r="H37" s="20"/>
      <c r="I37" s="20"/>
      <c r="J37" s="20"/>
      <c r="K37" s="20"/>
      <c r="L37" s="9"/>
      <c r="M37" s="9"/>
      <c r="N37" s="9"/>
      <c r="O37" s="23" t="s">
        <v>50</v>
      </c>
      <c r="P37" s="9"/>
      <c r="Q37" s="9"/>
      <c r="R37" s="28">
        <f>O27-N27</f>
        <v>1476.91</v>
      </c>
      <c r="S37" s="9"/>
    </row>
    <row r="38" spans="1:19" x14ac:dyDescent="0.35">
      <c r="F38" s="5"/>
      <c r="R38" s="18"/>
    </row>
    <row r="39" spans="1:19" x14ac:dyDescent="0.35">
      <c r="A39" s="10" t="s">
        <v>40</v>
      </c>
      <c r="B39" s="10"/>
      <c r="C39" s="10"/>
      <c r="D39" s="21" t="s">
        <v>52</v>
      </c>
      <c r="E39" s="9"/>
      <c r="F39" s="10" t="s">
        <v>53</v>
      </c>
      <c r="G39" s="30"/>
      <c r="H39" s="9"/>
      <c r="I39" s="9"/>
      <c r="J39" s="9"/>
      <c r="K39" s="9"/>
      <c r="L39" s="9"/>
      <c r="M39" s="9"/>
      <c r="N39" s="9"/>
      <c r="O39" s="10" t="s">
        <v>54</v>
      </c>
      <c r="P39" s="9"/>
      <c r="Q39" s="9"/>
      <c r="R39" s="24">
        <f>V27</f>
        <v>173.69527500000001</v>
      </c>
    </row>
    <row r="40" spans="1:19" x14ac:dyDescent="0.35">
      <c r="F40" s="5"/>
      <c r="R40" s="18"/>
    </row>
    <row r="41" spans="1:19" x14ac:dyDescent="0.35">
      <c r="A41" s="10" t="s">
        <v>41</v>
      </c>
      <c r="B41" s="9"/>
      <c r="C41" s="9"/>
      <c r="D41" s="9"/>
      <c r="E41" s="9"/>
      <c r="F41" s="10" t="s">
        <v>55</v>
      </c>
      <c r="G41" s="9"/>
      <c r="H41" s="9" t="s">
        <v>65</v>
      </c>
      <c r="I41" s="9"/>
      <c r="J41" s="9"/>
      <c r="K41" s="9"/>
      <c r="L41" s="9"/>
      <c r="M41" s="9"/>
      <c r="N41" s="9"/>
      <c r="O41" s="10" t="s">
        <v>62</v>
      </c>
      <c r="R41" s="10">
        <f>I27</f>
        <v>70.83</v>
      </c>
    </row>
    <row r="42" spans="1:19" x14ac:dyDescent="0.35">
      <c r="A42" s="5" t="s">
        <v>63</v>
      </c>
      <c r="F42" s="5"/>
      <c r="O42" s="14" t="s">
        <v>64</v>
      </c>
      <c r="R42" s="31">
        <f>R41*15%</f>
        <v>10.624499999999999</v>
      </c>
    </row>
    <row r="43" spans="1:19" x14ac:dyDescent="0.35">
      <c r="A43" s="10" t="s">
        <v>61</v>
      </c>
      <c r="B43" s="9"/>
      <c r="C43" s="9"/>
      <c r="D43" s="9"/>
      <c r="E43" s="9"/>
      <c r="F43" s="10"/>
      <c r="G43" s="9"/>
      <c r="H43" s="9"/>
      <c r="I43" s="9"/>
      <c r="J43" s="9"/>
      <c r="K43" s="9"/>
      <c r="L43" s="9"/>
      <c r="M43" s="9"/>
      <c r="N43" s="9"/>
      <c r="O43" s="10"/>
      <c r="P43" s="9"/>
      <c r="Q43" s="9"/>
      <c r="R43" s="24">
        <f>R39+R42</f>
        <v>184.31977500000002</v>
      </c>
    </row>
    <row r="45" spans="1:19" x14ac:dyDescent="0.35">
      <c r="A45" s="5" t="s">
        <v>58</v>
      </c>
    </row>
    <row r="46" spans="1:19" x14ac:dyDescent="0.35">
      <c r="A46" s="5" t="s">
        <v>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tabSelected="1" zoomScale="75" zoomScaleNormal="75" workbookViewId="0">
      <selection activeCell="M23" sqref="M23"/>
    </sheetView>
  </sheetViews>
  <sheetFormatPr defaultRowHeight="14.5" x14ac:dyDescent="0.35"/>
  <cols>
    <col min="1" max="1" width="22.81640625" customWidth="1"/>
    <col min="2" max="2" width="10" customWidth="1"/>
    <col min="3" max="3" width="8.26953125" customWidth="1"/>
    <col min="4" max="4" width="9.81640625" customWidth="1"/>
    <col min="5" max="5" width="8" customWidth="1"/>
    <col min="6" max="6" width="8.453125" customWidth="1"/>
    <col min="7" max="7" width="8.1796875" customWidth="1"/>
    <col min="9" max="9" width="8.54296875" customWidth="1"/>
    <col min="10" max="10" width="7.453125" customWidth="1"/>
    <col min="11" max="11" width="11" customWidth="1"/>
    <col min="12" max="13" width="10.7265625" customWidth="1"/>
    <col min="14" max="14" width="11.26953125" style="11" customWidth="1"/>
    <col min="15" max="15" width="9" style="11" customWidth="1"/>
    <col min="16" max="16" width="8.26953125" customWidth="1"/>
    <col min="17" max="17" width="8.1796875" customWidth="1"/>
    <col min="18" max="18" width="10.7265625" style="15" customWidth="1"/>
    <col min="19" max="19" width="10.7265625" style="11" customWidth="1"/>
    <col min="20" max="20" width="11.54296875" customWidth="1"/>
  </cols>
  <sheetData>
    <row r="1" spans="1:22" ht="15.5" x14ac:dyDescent="0.35">
      <c r="H1" s="1" t="s">
        <v>60</v>
      </c>
    </row>
    <row r="4" spans="1:22" x14ac:dyDescent="0.35">
      <c r="H4" s="29"/>
      <c r="K4" s="6" t="s">
        <v>14</v>
      </c>
      <c r="L4" s="6" t="s">
        <v>15</v>
      </c>
      <c r="M4" s="6" t="s">
        <v>16</v>
      </c>
      <c r="N4" s="12" t="s">
        <v>17</v>
      </c>
      <c r="O4" s="12" t="s">
        <v>18</v>
      </c>
      <c r="P4" s="6" t="s">
        <v>19</v>
      </c>
      <c r="Q4" s="6" t="s">
        <v>20</v>
      </c>
      <c r="R4" s="16" t="s">
        <v>21</v>
      </c>
      <c r="S4" s="12" t="s">
        <v>22</v>
      </c>
      <c r="T4" s="6" t="s">
        <v>23</v>
      </c>
      <c r="U4" s="6" t="s">
        <v>43</v>
      </c>
      <c r="V4" s="6" t="s">
        <v>49</v>
      </c>
    </row>
    <row r="5" spans="1:22" x14ac:dyDescent="0.35">
      <c r="K5" s="6"/>
      <c r="L5" s="6"/>
      <c r="M5" s="6"/>
      <c r="N5" s="12"/>
      <c r="O5" s="12"/>
      <c r="P5" s="6"/>
      <c r="Q5" s="6"/>
      <c r="R5" s="16"/>
      <c r="S5" s="12"/>
      <c r="T5" s="6"/>
      <c r="U5" s="6"/>
    </row>
    <row r="6" spans="1:22" x14ac:dyDescent="0.35">
      <c r="B6" s="4" t="s">
        <v>0</v>
      </c>
      <c r="C6" s="4" t="s">
        <v>1</v>
      </c>
      <c r="D6" s="4" t="s">
        <v>36</v>
      </c>
      <c r="E6" s="4" t="s">
        <v>3</v>
      </c>
      <c r="F6" s="4" t="s">
        <v>37</v>
      </c>
      <c r="G6" s="4" t="s">
        <v>5</v>
      </c>
      <c r="H6" s="4" t="s">
        <v>6</v>
      </c>
      <c r="I6" s="4" t="s">
        <v>7</v>
      </c>
      <c r="J6" s="4" t="s">
        <v>8</v>
      </c>
      <c r="K6" s="4" t="s">
        <v>26</v>
      </c>
      <c r="L6" s="4" t="s">
        <v>34</v>
      </c>
      <c r="M6" s="4" t="s">
        <v>31</v>
      </c>
      <c r="N6" s="13" t="s">
        <v>29</v>
      </c>
      <c r="O6" s="13" t="s">
        <v>28</v>
      </c>
      <c r="P6" s="4" t="s">
        <v>12</v>
      </c>
      <c r="Q6" s="4" t="s">
        <v>13</v>
      </c>
      <c r="R6" s="17" t="s">
        <v>26</v>
      </c>
      <c r="S6" s="13" t="s">
        <v>42</v>
      </c>
      <c r="T6" s="4" t="s">
        <v>39</v>
      </c>
      <c r="U6" s="4" t="s">
        <v>24</v>
      </c>
      <c r="V6" s="4" t="s">
        <v>46</v>
      </c>
    </row>
    <row r="7" spans="1:22" x14ac:dyDescent="0.35">
      <c r="B7" s="4"/>
      <c r="C7" s="4"/>
      <c r="D7" s="4" t="s">
        <v>35</v>
      </c>
      <c r="E7" s="4"/>
      <c r="F7" s="4"/>
      <c r="G7" s="4"/>
      <c r="H7" s="4"/>
      <c r="I7" s="4"/>
      <c r="J7" s="4"/>
      <c r="K7" s="4" t="s">
        <v>33</v>
      </c>
      <c r="L7" s="4" t="s">
        <v>32</v>
      </c>
      <c r="M7" s="4" t="s">
        <v>32</v>
      </c>
      <c r="N7" s="13" t="s">
        <v>30</v>
      </c>
      <c r="O7" s="13" t="s">
        <v>27</v>
      </c>
      <c r="P7" s="4"/>
      <c r="Q7" s="4"/>
      <c r="R7" s="17" t="s">
        <v>25</v>
      </c>
      <c r="S7" s="13" t="s">
        <v>48</v>
      </c>
      <c r="T7" s="4" t="s">
        <v>38</v>
      </c>
      <c r="U7" s="5"/>
      <c r="V7" s="5" t="s">
        <v>47</v>
      </c>
    </row>
    <row r="8" spans="1:22" x14ac:dyDescent="0.3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13"/>
      <c r="O8" s="13"/>
      <c r="P8" s="4"/>
      <c r="Q8" s="4"/>
      <c r="R8" s="17"/>
      <c r="S8" s="13"/>
      <c r="T8" s="5"/>
      <c r="U8" s="5"/>
    </row>
    <row r="9" spans="1:22" x14ac:dyDescent="0.35">
      <c r="A9" s="8" t="s">
        <v>0</v>
      </c>
      <c r="B9">
        <v>38</v>
      </c>
      <c r="C9">
        <v>0.24</v>
      </c>
      <c r="D9">
        <v>155</v>
      </c>
      <c r="E9">
        <v>0</v>
      </c>
      <c r="F9">
        <v>5</v>
      </c>
      <c r="G9">
        <v>28</v>
      </c>
      <c r="H9">
        <v>0.49</v>
      </c>
      <c r="I9">
        <v>7.0000000000000007E-2</v>
      </c>
      <c r="J9">
        <v>6.8</v>
      </c>
      <c r="K9">
        <f>SUM(B9:J9)</f>
        <v>233.60000000000002</v>
      </c>
      <c r="L9">
        <v>76.48</v>
      </c>
      <c r="M9">
        <v>55.06</v>
      </c>
      <c r="N9" s="11">
        <f>29.46</f>
        <v>29.46</v>
      </c>
      <c r="O9" s="11">
        <f>SUM(L9:N9)</f>
        <v>161.00000000000003</v>
      </c>
      <c r="P9">
        <v>56.22</v>
      </c>
      <c r="Q9">
        <v>143.59</v>
      </c>
      <c r="R9" s="15">
        <f>K9+O9+P9-Q9</f>
        <v>307.23</v>
      </c>
      <c r="S9" s="11">
        <f>O9-N9</f>
        <v>131.54000000000002</v>
      </c>
      <c r="T9">
        <v>0.25</v>
      </c>
      <c r="U9" s="3">
        <v>0.15</v>
      </c>
      <c r="V9" s="7">
        <f>(O9-N9)*T9*U9</f>
        <v>4.9327500000000004</v>
      </c>
    </row>
    <row r="10" spans="1:22" x14ac:dyDescent="0.35">
      <c r="A10" s="8"/>
      <c r="V10" s="7"/>
    </row>
    <row r="11" spans="1:22" x14ac:dyDescent="0.35">
      <c r="A11" s="8" t="s">
        <v>1</v>
      </c>
      <c r="B11">
        <v>0</v>
      </c>
      <c r="C11">
        <v>18</v>
      </c>
      <c r="D11">
        <v>96</v>
      </c>
      <c r="E11">
        <v>14.4</v>
      </c>
      <c r="F11">
        <v>16.7</v>
      </c>
      <c r="G11">
        <v>0</v>
      </c>
      <c r="H11">
        <v>0</v>
      </c>
      <c r="I11">
        <v>0</v>
      </c>
      <c r="J11">
        <v>0.4</v>
      </c>
      <c r="K11">
        <f>SUM(B11:J11)</f>
        <v>145.5</v>
      </c>
      <c r="L11">
        <v>38.47</v>
      </c>
      <c r="M11">
        <v>27.71</v>
      </c>
      <c r="N11" s="11">
        <v>14.82</v>
      </c>
      <c r="O11" s="11">
        <f t="shared" ref="O11:O25" si="0">SUM(L11:N11)</f>
        <v>81</v>
      </c>
      <c r="P11">
        <v>521.41999999999996</v>
      </c>
      <c r="Q11">
        <v>490.82</v>
      </c>
      <c r="R11" s="15">
        <f t="shared" ref="R11:R25" si="1">K11+O11+P11-Q11</f>
        <v>257.09999999999997</v>
      </c>
      <c r="S11" s="11">
        <f t="shared" ref="S11:S27" si="2">O11-N11</f>
        <v>66.180000000000007</v>
      </c>
      <c r="T11">
        <v>1</v>
      </c>
      <c r="U11" s="3">
        <v>0.15</v>
      </c>
      <c r="V11" s="7">
        <f>(O11-N11)*T11*U11</f>
        <v>9.9270000000000014</v>
      </c>
    </row>
    <row r="12" spans="1:22" x14ac:dyDescent="0.35">
      <c r="A12" s="8"/>
      <c r="V12" s="7"/>
    </row>
    <row r="13" spans="1:22" x14ac:dyDescent="0.35">
      <c r="A13" s="8" t="s">
        <v>2</v>
      </c>
      <c r="B13">
        <v>35</v>
      </c>
      <c r="C13">
        <v>4.4000000000000004</v>
      </c>
      <c r="D13">
        <v>370</v>
      </c>
      <c r="E13">
        <v>3.8</v>
      </c>
      <c r="F13">
        <v>109</v>
      </c>
      <c r="G13">
        <v>70</v>
      </c>
      <c r="H13">
        <v>41.7</v>
      </c>
      <c r="I13">
        <v>12.6</v>
      </c>
      <c r="J13">
        <v>25</v>
      </c>
      <c r="K13">
        <f>SUM(B13:J13)</f>
        <v>671.50000000000011</v>
      </c>
      <c r="L13">
        <v>437</v>
      </c>
      <c r="M13">
        <v>314.64</v>
      </c>
      <c r="N13" s="11">
        <v>168.36</v>
      </c>
      <c r="O13" s="11">
        <f t="shared" si="0"/>
        <v>920</v>
      </c>
      <c r="P13">
        <v>559.13</v>
      </c>
      <c r="Q13">
        <v>1246.3599999999999</v>
      </c>
      <c r="R13" s="15">
        <f t="shared" si="1"/>
        <v>904.27000000000021</v>
      </c>
      <c r="S13" s="11">
        <f t="shared" si="2"/>
        <v>751.64</v>
      </c>
      <c r="T13">
        <v>0.8</v>
      </c>
      <c r="U13" s="3">
        <v>0.15</v>
      </c>
      <c r="V13" s="7">
        <f>(O13-N13)*T13*U13</f>
        <v>90.196799999999996</v>
      </c>
    </row>
    <row r="14" spans="1:22" x14ac:dyDescent="0.35">
      <c r="A14" s="8"/>
      <c r="V14" s="7"/>
    </row>
    <row r="15" spans="1:22" x14ac:dyDescent="0.35">
      <c r="A15" s="8" t="s">
        <v>3</v>
      </c>
      <c r="B15">
        <v>0.11</v>
      </c>
      <c r="C15">
        <v>0.56000000000000005</v>
      </c>
      <c r="D15">
        <v>9.5</v>
      </c>
      <c r="E15">
        <v>2.4</v>
      </c>
      <c r="F15">
        <v>0.16</v>
      </c>
      <c r="G15">
        <v>6.2</v>
      </c>
      <c r="H15">
        <v>0.72</v>
      </c>
      <c r="I15">
        <v>1.66</v>
      </c>
      <c r="J15">
        <v>1.1200000000000001</v>
      </c>
      <c r="K15">
        <f>SUM(B15:J15)</f>
        <v>22.43</v>
      </c>
      <c r="L15">
        <v>4.1399999999999997</v>
      </c>
      <c r="M15">
        <v>2.97</v>
      </c>
      <c r="N15" s="11">
        <v>1.59</v>
      </c>
      <c r="O15" s="11">
        <f t="shared" si="0"/>
        <v>8.6999999999999993</v>
      </c>
      <c r="P15">
        <v>344.56</v>
      </c>
      <c r="Q15">
        <f>P15-233.14</f>
        <v>111.42000000000002</v>
      </c>
      <c r="R15" s="15">
        <f t="shared" si="1"/>
        <v>264.27</v>
      </c>
      <c r="S15" s="11">
        <f t="shared" si="2"/>
        <v>7.1099999999999994</v>
      </c>
      <c r="T15">
        <v>0.9</v>
      </c>
      <c r="U15" s="3">
        <v>0.15</v>
      </c>
      <c r="V15" s="7">
        <f>(O15-N15)*T15*U15</f>
        <v>0.95984999999999998</v>
      </c>
    </row>
    <row r="16" spans="1:22" x14ac:dyDescent="0.35">
      <c r="A16" s="8"/>
      <c r="U16" s="3"/>
      <c r="V16" s="7"/>
    </row>
    <row r="17" spans="1:22" x14ac:dyDescent="0.35">
      <c r="A17" s="8" t="s">
        <v>4</v>
      </c>
      <c r="B17">
        <v>2.4</v>
      </c>
      <c r="C17">
        <v>2</v>
      </c>
      <c r="D17">
        <v>0.77</v>
      </c>
      <c r="E17">
        <v>2.8</v>
      </c>
      <c r="F17">
        <v>0.17</v>
      </c>
      <c r="G17">
        <v>3.1</v>
      </c>
      <c r="H17">
        <v>3.37</v>
      </c>
      <c r="I17">
        <v>6.4</v>
      </c>
      <c r="J17">
        <v>0.97</v>
      </c>
      <c r="K17">
        <f>SUM(B17:J17)</f>
        <v>21.979999999999997</v>
      </c>
      <c r="L17">
        <v>98.8</v>
      </c>
      <c r="M17">
        <v>71.14</v>
      </c>
      <c r="N17" s="11">
        <v>38.06</v>
      </c>
      <c r="O17" s="11">
        <f t="shared" si="0"/>
        <v>208</v>
      </c>
      <c r="P17">
        <v>286.33999999999997</v>
      </c>
      <c r="Q17">
        <f>P17-148.51</f>
        <v>137.82999999999998</v>
      </c>
      <c r="R17" s="15">
        <f t="shared" si="1"/>
        <v>378.48999999999995</v>
      </c>
      <c r="S17" s="11">
        <f t="shared" si="2"/>
        <v>169.94</v>
      </c>
      <c r="T17">
        <v>1</v>
      </c>
      <c r="U17" s="3">
        <v>0.15</v>
      </c>
      <c r="V17" s="7">
        <f>(O17-N17)*T17*U17</f>
        <v>25.491</v>
      </c>
    </row>
    <row r="18" spans="1:22" x14ac:dyDescent="0.35">
      <c r="A18" s="8"/>
      <c r="U18" s="3"/>
      <c r="V18" s="7"/>
    </row>
    <row r="19" spans="1:22" x14ac:dyDescent="0.35">
      <c r="A19" s="8" t="s">
        <v>5</v>
      </c>
      <c r="B19">
        <v>1.5</v>
      </c>
      <c r="C19">
        <v>0.95</v>
      </c>
      <c r="D19">
        <v>6.6</v>
      </c>
      <c r="E19">
        <v>3.8</v>
      </c>
      <c r="F19">
        <v>1.8</v>
      </c>
      <c r="G19">
        <v>10</v>
      </c>
      <c r="H19">
        <v>11.6</v>
      </c>
      <c r="I19">
        <v>14</v>
      </c>
      <c r="J19">
        <v>1.4</v>
      </c>
      <c r="K19">
        <f>SUM(B19:J19)</f>
        <v>51.65</v>
      </c>
      <c r="L19">
        <v>57</v>
      </c>
      <c r="M19">
        <v>41</v>
      </c>
      <c r="N19" s="11">
        <v>22</v>
      </c>
      <c r="O19" s="11">
        <f t="shared" si="0"/>
        <v>120</v>
      </c>
      <c r="P19">
        <v>435.67</v>
      </c>
      <c r="Q19">
        <f>P19-226.35</f>
        <v>209.32000000000002</v>
      </c>
      <c r="R19" s="15">
        <f t="shared" si="1"/>
        <v>398</v>
      </c>
      <c r="S19" s="11">
        <f t="shared" si="2"/>
        <v>98</v>
      </c>
      <c r="T19">
        <v>1</v>
      </c>
      <c r="U19" s="3">
        <v>0.15</v>
      </c>
      <c r="V19" s="7">
        <f>(O19-N19)*T19*U19</f>
        <v>14.7</v>
      </c>
    </row>
    <row r="20" spans="1:22" x14ac:dyDescent="0.35">
      <c r="A20" s="8"/>
      <c r="U20" s="3"/>
      <c r="V20" s="7"/>
    </row>
    <row r="21" spans="1:22" x14ac:dyDescent="0.35">
      <c r="A21" s="8" t="s">
        <v>6</v>
      </c>
      <c r="B21">
        <v>0.9</v>
      </c>
      <c r="C21">
        <v>1.5</v>
      </c>
      <c r="D21">
        <v>13.7</v>
      </c>
      <c r="E21">
        <v>1.2</v>
      </c>
      <c r="F21">
        <v>1.9</v>
      </c>
      <c r="G21">
        <v>12.6</v>
      </c>
      <c r="H21">
        <v>15.4</v>
      </c>
      <c r="I21">
        <v>8.3000000000000007</v>
      </c>
      <c r="J21">
        <v>1.4</v>
      </c>
      <c r="K21">
        <f>SUM(B21:J21)</f>
        <v>56.9</v>
      </c>
      <c r="L21">
        <v>29.93</v>
      </c>
      <c r="M21">
        <v>21.54</v>
      </c>
      <c r="N21" s="11">
        <v>11.53</v>
      </c>
      <c r="O21" s="11">
        <f t="shared" si="0"/>
        <v>63</v>
      </c>
      <c r="P21">
        <v>367.88</v>
      </c>
      <c r="Q21">
        <f>P21-193.42</f>
        <v>174.46</v>
      </c>
      <c r="R21" s="15">
        <f t="shared" si="1"/>
        <v>313.31999999999994</v>
      </c>
      <c r="S21" s="11">
        <f t="shared" si="2"/>
        <v>51.47</v>
      </c>
      <c r="T21">
        <v>0.75</v>
      </c>
      <c r="U21" s="3">
        <v>0.15</v>
      </c>
      <c r="V21" s="7">
        <f>(O21-N21)*T21*U21</f>
        <v>5.790375</v>
      </c>
    </row>
    <row r="22" spans="1:22" x14ac:dyDescent="0.35">
      <c r="A22" s="8"/>
      <c r="U22" s="3"/>
      <c r="V22" s="7"/>
    </row>
    <row r="23" spans="1:22" x14ac:dyDescent="0.35">
      <c r="A23" s="8" t="s">
        <v>7</v>
      </c>
      <c r="B23">
        <v>2.2000000000000002</v>
      </c>
      <c r="C23">
        <v>1.8</v>
      </c>
      <c r="D23">
        <v>23.7</v>
      </c>
      <c r="E23">
        <v>8.6</v>
      </c>
      <c r="F23">
        <v>16</v>
      </c>
      <c r="G23">
        <v>39.5</v>
      </c>
      <c r="H23">
        <v>11.7</v>
      </c>
      <c r="I23">
        <v>23.5</v>
      </c>
      <c r="J23">
        <v>4.8</v>
      </c>
      <c r="K23">
        <f>SUM(B23:J23)</f>
        <v>131.80000000000001</v>
      </c>
      <c r="L23">
        <v>32.78</v>
      </c>
      <c r="M23">
        <v>23.6</v>
      </c>
      <c r="N23" s="11">
        <v>12.62</v>
      </c>
      <c r="O23" s="11">
        <f t="shared" si="0"/>
        <v>69</v>
      </c>
      <c r="P23">
        <v>274.43</v>
      </c>
      <c r="Q23">
        <f>P23-97.03</f>
        <v>177.4</v>
      </c>
      <c r="R23" s="15">
        <f t="shared" si="1"/>
        <v>297.83000000000004</v>
      </c>
      <c r="S23" s="11">
        <f t="shared" si="2"/>
        <v>56.38</v>
      </c>
      <c r="T23">
        <v>0</v>
      </c>
      <c r="U23" s="3">
        <v>0.15</v>
      </c>
      <c r="V23" s="7">
        <f>(O23-N23)*T23*U23</f>
        <v>0</v>
      </c>
    </row>
    <row r="24" spans="1:22" x14ac:dyDescent="0.35">
      <c r="A24" s="8"/>
      <c r="U24" s="3"/>
      <c r="V24" s="7"/>
    </row>
    <row r="25" spans="1:22" x14ac:dyDescent="0.35">
      <c r="A25" s="8" t="s">
        <v>8</v>
      </c>
      <c r="B25">
        <v>0.12</v>
      </c>
      <c r="C25">
        <v>0.65</v>
      </c>
      <c r="D25">
        <v>2</v>
      </c>
      <c r="E25">
        <v>0.27</v>
      </c>
      <c r="F25">
        <v>0.76</v>
      </c>
      <c r="G25">
        <v>1.6</v>
      </c>
      <c r="H25">
        <v>1.34</v>
      </c>
      <c r="I25">
        <v>4.3</v>
      </c>
      <c r="J25">
        <v>5</v>
      </c>
      <c r="K25">
        <f>SUM(B25:J25)</f>
        <v>16.04</v>
      </c>
      <c r="L25">
        <v>84.12</v>
      </c>
      <c r="M25">
        <v>60.53</v>
      </c>
      <c r="N25" s="11">
        <v>32.35</v>
      </c>
      <c r="O25" s="11">
        <f t="shared" si="0"/>
        <v>177</v>
      </c>
      <c r="P25">
        <v>145.32</v>
      </c>
      <c r="Q25">
        <f>P25-80.85</f>
        <v>64.47</v>
      </c>
      <c r="R25" s="15">
        <f t="shared" si="1"/>
        <v>273.89</v>
      </c>
      <c r="S25" s="11">
        <f t="shared" si="2"/>
        <v>144.65</v>
      </c>
      <c r="T25">
        <v>1</v>
      </c>
      <c r="U25" s="3">
        <v>0.15</v>
      </c>
      <c r="V25" s="7">
        <f>(O25-N25)*T25*U25</f>
        <v>21.697500000000002</v>
      </c>
    </row>
    <row r="26" spans="1:22" x14ac:dyDescent="0.35">
      <c r="A26" s="8"/>
    </row>
    <row r="27" spans="1:22" x14ac:dyDescent="0.35">
      <c r="A27" s="8" t="s">
        <v>9</v>
      </c>
      <c r="B27">
        <f t="shared" ref="B27:R27" si="3">SUM(B9:B25)</f>
        <v>80.230000000000018</v>
      </c>
      <c r="C27">
        <f t="shared" si="3"/>
        <v>30.099999999999998</v>
      </c>
      <c r="D27">
        <f t="shared" si="3"/>
        <v>677.2700000000001</v>
      </c>
      <c r="E27">
        <f t="shared" si="3"/>
        <v>37.270000000000003</v>
      </c>
      <c r="F27">
        <f t="shared" si="3"/>
        <v>151.48999999999998</v>
      </c>
      <c r="G27">
        <f t="shared" si="3"/>
        <v>171</v>
      </c>
      <c r="H27">
        <f t="shared" si="3"/>
        <v>86.320000000000007</v>
      </c>
      <c r="I27" s="9">
        <f t="shared" si="3"/>
        <v>70.83</v>
      </c>
      <c r="J27">
        <f t="shared" si="3"/>
        <v>46.889999999999993</v>
      </c>
      <c r="K27">
        <f t="shared" si="3"/>
        <v>1351.4000000000003</v>
      </c>
      <c r="L27">
        <f t="shared" si="3"/>
        <v>858.71999999999991</v>
      </c>
      <c r="M27">
        <f t="shared" si="3"/>
        <v>618.18999999999994</v>
      </c>
      <c r="N27" s="11">
        <f t="shared" si="3"/>
        <v>330.79</v>
      </c>
      <c r="O27" s="11">
        <f t="shared" si="3"/>
        <v>1807.7</v>
      </c>
      <c r="P27">
        <f t="shared" si="3"/>
        <v>2990.97</v>
      </c>
      <c r="Q27">
        <f t="shared" si="3"/>
        <v>2755.67</v>
      </c>
      <c r="R27" s="25">
        <f t="shared" si="3"/>
        <v>3394.4</v>
      </c>
      <c r="S27" s="27">
        <f t="shared" si="2"/>
        <v>1476.91</v>
      </c>
      <c r="V27" s="19">
        <f>SUM(V9:V25)</f>
        <v>173.69527500000001</v>
      </c>
    </row>
    <row r="28" spans="1:22" x14ac:dyDescent="0.35">
      <c r="A28" s="8"/>
    </row>
    <row r="29" spans="1:22" x14ac:dyDescent="0.35">
      <c r="A29" s="8" t="s">
        <v>10</v>
      </c>
      <c r="B29">
        <v>227</v>
      </c>
      <c r="C29">
        <v>227</v>
      </c>
      <c r="D29">
        <v>227</v>
      </c>
      <c r="E29">
        <v>227</v>
      </c>
      <c r="F29">
        <v>227</v>
      </c>
      <c r="G29">
        <v>227</v>
      </c>
      <c r="H29">
        <v>227</v>
      </c>
      <c r="I29">
        <v>227</v>
      </c>
      <c r="J29">
        <v>227</v>
      </c>
      <c r="K29">
        <f>SUM(B29:J29)</f>
        <v>2043</v>
      </c>
    </row>
    <row r="30" spans="1:22" x14ac:dyDescent="0.35">
      <c r="A30" s="8"/>
    </row>
    <row r="31" spans="1:22" x14ac:dyDescent="0.35">
      <c r="A31" s="8" t="s">
        <v>11</v>
      </c>
      <c r="B31" s="2">
        <f>B27+B29</f>
        <v>307.23</v>
      </c>
      <c r="C31" s="2">
        <f t="shared" ref="C31:J31" si="4">C27+C29</f>
        <v>257.10000000000002</v>
      </c>
      <c r="D31" s="2">
        <f t="shared" si="4"/>
        <v>904.2700000000001</v>
      </c>
      <c r="E31" s="2">
        <f t="shared" si="4"/>
        <v>264.27</v>
      </c>
      <c r="F31" s="2">
        <f t="shared" si="4"/>
        <v>378.49</v>
      </c>
      <c r="G31" s="2">
        <f t="shared" si="4"/>
        <v>398</v>
      </c>
      <c r="H31" s="2">
        <f t="shared" si="4"/>
        <v>313.32</v>
      </c>
      <c r="I31" s="2">
        <f t="shared" si="4"/>
        <v>297.83</v>
      </c>
      <c r="J31" s="2">
        <f t="shared" si="4"/>
        <v>273.89</v>
      </c>
      <c r="K31" s="26">
        <f>SUM(B31:J31)</f>
        <v>3394.4</v>
      </c>
    </row>
    <row r="32" spans="1:22" x14ac:dyDescent="0.35">
      <c r="B32" s="2"/>
      <c r="C32" s="2"/>
      <c r="D32" s="2"/>
      <c r="E32" s="2"/>
      <c r="F32" s="2"/>
      <c r="G32" s="2"/>
      <c r="H32" s="2"/>
      <c r="I32" s="2"/>
      <c r="J32" s="2"/>
    </row>
    <row r="33" spans="1:19" x14ac:dyDescent="0.35">
      <c r="B33" s="2"/>
      <c r="C33" s="2"/>
      <c r="D33" s="2"/>
      <c r="E33" s="2"/>
      <c r="F33" s="2"/>
      <c r="G33" s="2"/>
      <c r="H33" s="2"/>
      <c r="I33" s="2"/>
      <c r="J33" s="2"/>
    </row>
    <row r="34" spans="1:19" x14ac:dyDescent="0.35">
      <c r="B34" s="2"/>
      <c r="C34" s="2"/>
      <c r="D34" s="2"/>
      <c r="E34" s="2"/>
      <c r="F34" s="2"/>
      <c r="G34" s="2"/>
      <c r="H34" s="2"/>
      <c r="I34" s="2"/>
      <c r="J34" s="2"/>
    </row>
    <row r="35" spans="1:19" x14ac:dyDescent="0.35">
      <c r="A35" s="5"/>
      <c r="B35" s="2"/>
      <c r="C35" s="2"/>
      <c r="D35" s="2"/>
      <c r="E35" s="2"/>
      <c r="F35" s="2"/>
      <c r="G35" s="2"/>
      <c r="H35" s="2"/>
      <c r="I35" s="2"/>
      <c r="J35" s="2"/>
      <c r="O35" s="14"/>
      <c r="R35" s="18"/>
    </row>
    <row r="36" spans="1:19" x14ac:dyDescent="0.35">
      <c r="B36" s="2"/>
      <c r="C36" s="2"/>
      <c r="D36" s="2"/>
      <c r="E36" s="2"/>
      <c r="F36" s="2"/>
      <c r="G36" s="2"/>
      <c r="H36" s="2"/>
      <c r="I36" s="2"/>
      <c r="J36" s="2"/>
    </row>
    <row r="37" spans="1:19" x14ac:dyDescent="0.35">
      <c r="A37" s="10" t="s">
        <v>44</v>
      </c>
      <c r="B37" s="20"/>
      <c r="C37" s="20"/>
      <c r="D37" s="21" t="s">
        <v>51</v>
      </c>
      <c r="E37" s="9"/>
      <c r="F37" s="22" t="s">
        <v>45</v>
      </c>
      <c r="G37" s="20"/>
      <c r="H37" s="20"/>
      <c r="I37" s="20"/>
      <c r="J37" s="20"/>
      <c r="K37" s="20"/>
      <c r="L37" s="9"/>
      <c r="M37" s="9"/>
      <c r="N37" s="9"/>
      <c r="O37" s="23" t="s">
        <v>50</v>
      </c>
      <c r="P37" s="9"/>
      <c r="Q37" s="9"/>
      <c r="R37" s="28">
        <f>O27-N27</f>
        <v>1476.91</v>
      </c>
      <c r="S37" s="9"/>
    </row>
    <row r="38" spans="1:19" x14ac:dyDescent="0.35">
      <c r="F38" s="5"/>
      <c r="R38" s="18"/>
    </row>
    <row r="39" spans="1:19" x14ac:dyDescent="0.35">
      <c r="A39" s="10" t="s">
        <v>40</v>
      </c>
      <c r="B39" s="10"/>
      <c r="C39" s="10"/>
      <c r="D39" s="21" t="s">
        <v>52</v>
      </c>
      <c r="E39" s="9"/>
      <c r="F39" s="10" t="s">
        <v>53</v>
      </c>
      <c r="G39" s="30"/>
      <c r="H39" s="9"/>
      <c r="I39" s="9"/>
      <c r="J39" s="9"/>
      <c r="K39" s="9"/>
      <c r="L39" s="9"/>
      <c r="M39" s="9"/>
      <c r="N39" s="9"/>
      <c r="O39" s="10" t="s">
        <v>54</v>
      </c>
      <c r="P39" s="9"/>
      <c r="Q39" s="9"/>
      <c r="R39" s="24">
        <f>V27</f>
        <v>173.69527500000001</v>
      </c>
    </row>
    <row r="40" spans="1:19" x14ac:dyDescent="0.35">
      <c r="F40" s="5"/>
      <c r="R40" s="18"/>
    </row>
    <row r="41" spans="1:19" x14ac:dyDescent="0.35">
      <c r="A41" s="10" t="s">
        <v>41</v>
      </c>
      <c r="B41" s="9"/>
      <c r="C41" s="9"/>
      <c r="D41" s="9"/>
      <c r="E41" s="9"/>
      <c r="F41" s="10" t="s">
        <v>55</v>
      </c>
      <c r="G41" s="9"/>
      <c r="H41" s="9"/>
      <c r="I41" s="9"/>
      <c r="J41" s="9"/>
      <c r="K41" s="9"/>
      <c r="L41" s="9"/>
      <c r="M41" s="9"/>
      <c r="N41" s="9"/>
      <c r="O41" s="10" t="s">
        <v>62</v>
      </c>
      <c r="R41" s="10">
        <f>I27</f>
        <v>70.83</v>
      </c>
    </row>
    <row r="42" spans="1:19" x14ac:dyDescent="0.35">
      <c r="A42" s="5" t="s">
        <v>63</v>
      </c>
      <c r="F42" s="5"/>
      <c r="O42" s="14" t="s">
        <v>64</v>
      </c>
      <c r="R42" s="31">
        <f>R41*15%</f>
        <v>10.624499999999999</v>
      </c>
    </row>
    <row r="43" spans="1:19" x14ac:dyDescent="0.35">
      <c r="A43" s="10" t="s">
        <v>61</v>
      </c>
      <c r="B43" s="9"/>
      <c r="C43" s="9"/>
      <c r="D43" s="9"/>
      <c r="E43" s="9"/>
      <c r="F43" s="10"/>
      <c r="G43" s="9"/>
      <c r="H43" s="9"/>
      <c r="I43" s="9"/>
      <c r="J43" s="9"/>
      <c r="K43" s="9"/>
      <c r="L43" s="9"/>
      <c r="M43" s="9"/>
      <c r="N43" s="9"/>
      <c r="O43" s="10"/>
      <c r="P43" s="9"/>
      <c r="Q43" s="9"/>
      <c r="R43" s="24">
        <f>R39+R42</f>
        <v>184.31977500000002</v>
      </c>
    </row>
    <row r="45" spans="1:19" x14ac:dyDescent="0.35">
      <c r="A45" s="5"/>
    </row>
    <row r="46" spans="1:19" x14ac:dyDescent="0.35">
      <c r="A46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</vt:lpstr>
      <vt:lpstr>Presentation</vt:lpstr>
    </vt:vector>
  </TitlesOfParts>
  <Company>Duke Univeristy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7Copy</dc:creator>
  <cp:lastModifiedBy>Tuan Minh Le</cp:lastModifiedBy>
  <dcterms:created xsi:type="dcterms:W3CDTF">2017-03-20T17:38:56Z</dcterms:created>
  <dcterms:modified xsi:type="dcterms:W3CDTF">2018-02-10T10:02:03Z</dcterms:modified>
</cp:coreProperties>
</file>