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ownloads\"/>
    </mc:Choice>
  </mc:AlternateContent>
  <xr:revisionPtr revIDLastSave="0" documentId="8_{405CCA2B-7319-47BE-B198-D7B82C077A5A}" xr6:coauthVersionLast="47" xr6:coauthVersionMax="47" xr10:uidLastSave="{00000000-0000-0000-0000-000000000000}"/>
  <bookViews>
    <workbookView xWindow="-120" yWindow="-120" windowWidth="21840" windowHeight="13140" xr2:uid="{EBE6EAD7-DFB4-491E-9273-D14E4BEA12C4}"/>
  </bookViews>
  <sheets>
    <sheet name="APP" sheetId="2" r:id="rId1"/>
    <sheet name="Planilha2" sheetId="3" r:id="rId2"/>
  </sheets>
  <externalReferences>
    <externalReference r:id="rId3"/>
  </externalReferences>
  <definedNames>
    <definedName name="aporte" localSheetId="1">[1]APP!$D$17</definedName>
    <definedName name="aporte">APP!$D$17</definedName>
    <definedName name="_xlnm.Print_Area" localSheetId="0">APP!$A$1:$E$43</definedName>
    <definedName name="investimentos" localSheetId="1">[1]APP!$D$14</definedName>
    <definedName name="investimentos">APP!$D$14</definedName>
    <definedName name="patrimonio" localSheetId="1">[1]APP!$D$20</definedName>
    <definedName name="patrimonio">APP!$D$20</definedName>
    <definedName name="qtd_anos" localSheetId="1">[1]APP!$D$18</definedName>
    <definedName name="qtd_anos">APP!$D$18</definedName>
    <definedName name="rendimentos" localSheetId="1">[1]APP!$D$13</definedName>
    <definedName name="rendimentos">APP!$D$13</definedName>
    <definedName name="salario">APP!$D$12</definedName>
    <definedName name="tx_mensal" localSheetId="1">[1]APP!$D$19</definedName>
    <definedName name="tx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H4" i="3" s="1"/>
  <c r="C41" i="2"/>
  <c r="C40" i="2"/>
  <c r="C39" i="2"/>
  <c r="C38" i="2"/>
  <c r="C37" i="2"/>
  <c r="C36" i="2"/>
  <c r="D17" i="2"/>
  <c r="D20" i="2" s="1"/>
  <c r="D21" i="2" s="1"/>
  <c r="D14" i="2"/>
  <c r="D40" i="2" l="1"/>
  <c r="C25" i="2"/>
  <c r="D25" i="2" s="1"/>
  <c r="C27" i="2"/>
  <c r="D27" i="2" s="1"/>
  <c r="C33" i="2"/>
  <c r="D38" i="2" s="1"/>
  <c r="C24" i="2"/>
  <c r="D24" i="2" s="1"/>
  <c r="C26" i="2"/>
  <c r="D26" i="2" s="1"/>
  <c r="C28" i="2"/>
  <c r="D28" i="2" s="1"/>
  <c r="D41" i="2" l="1"/>
  <c r="D39" i="2"/>
  <c r="D37" i="2"/>
  <c r="D36" i="2"/>
  <c r="D42" i="2" l="1"/>
</calcChain>
</file>

<file path=xl/sharedStrings.xml><?xml version="1.0" encoding="utf-8"?>
<sst xmlns="http://schemas.openxmlformats.org/spreadsheetml/2006/main" count="71" uniqueCount="34">
  <si>
    <t>CONFIGURAÇÕES</t>
  </si>
  <si>
    <t>Salário</t>
  </si>
  <si>
    <t>Rendimento Carteira</t>
  </si>
  <si>
    <t>Sugestão de Investimento (5%)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</si>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</sst>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1"/>
      <name val="Segoe UI Semibold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1"/>
      <name val="Segoe UI Semibold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7895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theme="3" tint="0.249977111117893"/>
      </left>
      <right/>
      <top style="thick">
        <color theme="3" tint="0.249977111117893"/>
      </top>
      <bottom/>
      <diagonal/>
    </border>
    <border>
      <left/>
      <right/>
      <top style="thick">
        <color theme="3" tint="0.249977111117893"/>
      </top>
      <bottom/>
      <diagonal/>
    </border>
    <border>
      <left/>
      <right style="medium">
        <color theme="3" tint="0.249977111117893"/>
      </right>
      <top style="thick">
        <color theme="3" tint="0.249977111117893"/>
      </top>
      <bottom/>
      <diagonal/>
    </border>
    <border>
      <left style="thick">
        <color theme="3" tint="0.249977111117893"/>
      </left>
      <right/>
      <top/>
      <bottom/>
      <diagonal/>
    </border>
    <border>
      <left/>
      <right style="medium">
        <color theme="3" tint="0.249977111117893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ck">
        <color theme="3" tint="0.249977111117893"/>
      </left>
      <right/>
      <top/>
      <bottom style="thick">
        <color theme="3" tint="0.249977111117893"/>
      </bottom>
      <diagonal/>
    </border>
    <border>
      <left/>
      <right/>
      <top/>
      <bottom style="thick">
        <color theme="3" tint="0.249977111117893"/>
      </bottom>
      <diagonal/>
    </border>
    <border>
      <left/>
      <right style="medium">
        <color theme="3" tint="0.249977111117893"/>
      </right>
      <top/>
      <bottom style="thick">
        <color theme="3" tint="0.249977111117893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 indent="3"/>
    </xf>
    <xf numFmtId="0" fontId="6" fillId="4" borderId="10" xfId="0" applyFont="1" applyFill="1" applyBorder="1" applyAlignment="1">
      <alignment horizontal="left" indent="3"/>
    </xf>
    <xf numFmtId="164" fontId="7" fillId="0" borderId="11" xfId="1" applyNumberFormat="1" applyFont="1" applyBorder="1" applyAlignment="1">
      <alignment horizontal="center"/>
    </xf>
    <xf numFmtId="0" fontId="6" fillId="4" borderId="12" xfId="0" applyFont="1" applyFill="1" applyBorder="1" applyAlignment="1">
      <alignment horizontal="left" indent="3"/>
    </xf>
    <xf numFmtId="0" fontId="6" fillId="4" borderId="13" xfId="0" applyFont="1" applyFill="1" applyBorder="1" applyAlignment="1">
      <alignment horizontal="left" indent="3"/>
    </xf>
    <xf numFmtId="10" fontId="7" fillId="0" borderId="14" xfId="0" applyNumberFormat="1" applyFont="1" applyBorder="1" applyAlignment="1">
      <alignment horizontal="center"/>
    </xf>
    <xf numFmtId="0" fontId="6" fillId="4" borderId="15" xfId="0" applyFont="1" applyFill="1" applyBorder="1" applyAlignment="1">
      <alignment horizontal="left" indent="3"/>
    </xf>
    <xf numFmtId="0" fontId="6" fillId="4" borderId="16" xfId="0" applyFont="1" applyFill="1" applyBorder="1" applyAlignment="1">
      <alignment horizontal="left" indent="3"/>
    </xf>
    <xf numFmtId="164" fontId="7" fillId="4" borderId="17" xfId="0" applyNumberFormat="1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left" indent="3"/>
    </xf>
    <xf numFmtId="0" fontId="6" fillId="4" borderId="19" xfId="0" applyFont="1" applyFill="1" applyBorder="1" applyAlignment="1">
      <alignment horizontal="left" indent="3"/>
    </xf>
    <xf numFmtId="164" fontId="9" fillId="0" borderId="11" xfId="0" applyNumberFormat="1" applyFont="1" applyBorder="1" applyAlignment="1">
      <alignment horizontal="center"/>
    </xf>
    <xf numFmtId="0" fontId="6" fillId="4" borderId="20" xfId="0" applyFont="1" applyFill="1" applyBorder="1" applyAlignment="1">
      <alignment horizontal="left" indent="3"/>
    </xf>
    <xf numFmtId="0" fontId="6" fillId="4" borderId="21" xfId="0" applyFont="1" applyFill="1" applyBorder="1" applyAlignment="1">
      <alignment horizontal="left" indent="3"/>
    </xf>
    <xf numFmtId="0" fontId="9" fillId="0" borderId="14" xfId="0" applyFont="1" applyBorder="1" applyAlignment="1">
      <alignment horizontal="center"/>
    </xf>
    <xf numFmtId="10" fontId="9" fillId="0" borderId="14" xfId="0" applyNumberFormat="1" applyFont="1" applyBorder="1" applyAlignment="1">
      <alignment horizontal="center"/>
    </xf>
    <xf numFmtId="0" fontId="10" fillId="5" borderId="20" xfId="0" applyFont="1" applyFill="1" applyBorder="1" applyAlignment="1">
      <alignment horizontal="left" indent="3"/>
    </xf>
    <xf numFmtId="0" fontId="10" fillId="5" borderId="21" xfId="0" applyFont="1" applyFill="1" applyBorder="1" applyAlignment="1">
      <alignment horizontal="left" indent="3"/>
    </xf>
    <xf numFmtId="8" fontId="9" fillId="5" borderId="14" xfId="0" applyNumberFormat="1" applyFont="1" applyFill="1" applyBorder="1" applyAlignment="1">
      <alignment horizontal="center"/>
    </xf>
    <xf numFmtId="0" fontId="10" fillId="5" borderId="22" xfId="0" applyFont="1" applyFill="1" applyBorder="1" applyAlignment="1">
      <alignment horizontal="left" indent="3"/>
    </xf>
    <xf numFmtId="0" fontId="10" fillId="5" borderId="23" xfId="0" applyFont="1" applyFill="1" applyBorder="1" applyAlignment="1">
      <alignment horizontal="left" indent="3"/>
    </xf>
    <xf numFmtId="8" fontId="9" fillId="5" borderId="17" xfId="0" applyNumberFormat="1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4" fillId="0" borderId="4" xfId="0" applyFont="1" applyBorder="1"/>
    <xf numFmtId="0" fontId="6" fillId="5" borderId="24" xfId="0" applyFont="1" applyFill="1" applyBorder="1" applyAlignment="1">
      <alignment horizontal="left" indent="3"/>
    </xf>
    <xf numFmtId="164" fontId="7" fillId="5" borderId="25" xfId="0" applyNumberFormat="1" applyFont="1" applyFill="1" applyBorder="1" applyAlignment="1">
      <alignment horizontal="center"/>
    </xf>
    <xf numFmtId="164" fontId="7" fillId="5" borderId="26" xfId="0" applyNumberFormat="1" applyFont="1" applyFill="1" applyBorder="1" applyAlignment="1">
      <alignment horizontal="center"/>
    </xf>
    <xf numFmtId="0" fontId="6" fillId="5" borderId="27" xfId="0" applyFont="1" applyFill="1" applyBorder="1" applyAlignment="1">
      <alignment horizontal="left" indent="3"/>
    </xf>
    <xf numFmtId="164" fontId="7" fillId="5" borderId="28" xfId="0" applyNumberFormat="1" applyFont="1" applyFill="1" applyBorder="1" applyAlignment="1">
      <alignment horizontal="center"/>
    </xf>
    <xf numFmtId="164" fontId="7" fillId="5" borderId="29" xfId="0" applyNumberFormat="1" applyFont="1" applyFill="1" applyBorder="1" applyAlignment="1">
      <alignment horizontal="center"/>
    </xf>
    <xf numFmtId="0" fontId="6" fillId="5" borderId="30" xfId="0" applyFont="1" applyFill="1" applyBorder="1" applyAlignment="1">
      <alignment horizontal="left" indent="3"/>
    </xf>
    <xf numFmtId="164" fontId="7" fillId="5" borderId="31" xfId="0" applyNumberFormat="1" applyFont="1" applyFill="1" applyBorder="1" applyAlignment="1">
      <alignment horizontal="center"/>
    </xf>
    <xf numFmtId="164" fontId="7" fillId="5" borderId="32" xfId="0" applyNumberFormat="1" applyFont="1" applyFill="1" applyBorder="1" applyAlignment="1">
      <alignment horizontal="center"/>
    </xf>
    <xf numFmtId="0" fontId="1" fillId="3" borderId="0" xfId="3" applyFont="1" applyFill="1" applyBorder="1"/>
    <xf numFmtId="0" fontId="1" fillId="3" borderId="0" xfId="3" applyFont="1" applyFill="1" applyBorder="1" applyAlignment="1">
      <alignment horizontal="center"/>
    </xf>
    <xf numFmtId="0" fontId="2" fillId="3" borderId="0" xfId="3" applyFill="1" applyBorder="1"/>
    <xf numFmtId="0" fontId="3" fillId="4" borderId="0" xfId="0" applyFont="1" applyFill="1"/>
    <xf numFmtId="164" fontId="3" fillId="4" borderId="0" xfId="1" applyNumberFormat="1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2" fillId="2" borderId="0" xfId="3"/>
    <xf numFmtId="9" fontId="2" fillId="2" borderId="0" xfId="2" applyFont="1" applyFill="1"/>
    <xf numFmtId="0" fontId="0" fillId="0" borderId="36" xfId="0" applyBorder="1"/>
    <xf numFmtId="0" fontId="0" fillId="0" borderId="36" xfId="0" applyBorder="1" applyAlignment="1">
      <alignment horizontal="center"/>
    </xf>
    <xf numFmtId="9" fontId="0" fillId="0" borderId="36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17317</xdr:colOff>
      <xdr:row>1</xdr:row>
      <xdr:rowOff>95250</xdr:rowOff>
    </xdr:from>
    <xdr:to>
      <xdr:col>4</xdr:col>
      <xdr:colOff>77931</xdr:colOff>
      <xdr:row>8</xdr:row>
      <xdr:rowOff>142240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96544D-C054-44D0-BC4C-A61294A31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92" y="285750"/>
          <a:ext cx="6108989" cy="13735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ncinaldo%20tenta%20invest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"/>
      <sheetName val="Planilha2"/>
    </sheetNames>
    <sheetDataSet>
      <sheetData sheetId="0">
        <row r="13">
          <cell r="D13">
            <v>1E-3</v>
          </cell>
        </row>
        <row r="14">
          <cell r="D14">
            <v>148.75</v>
          </cell>
        </row>
        <row r="17">
          <cell r="D17">
            <v>148.75</v>
          </cell>
        </row>
        <row r="18">
          <cell r="D18">
            <v>5</v>
          </cell>
        </row>
        <row r="19">
          <cell r="D19">
            <v>0.01</v>
          </cell>
        </row>
        <row r="20">
          <cell r="D20">
            <v>12148.363391140858</v>
          </cell>
        </row>
      </sheetData>
      <sheetData sheetId="1">
        <row r="2">
          <cell r="A2" t="str">
            <v>CHAVE</v>
          </cell>
          <cell r="B2" t="str">
            <v>PERFIL</v>
          </cell>
          <cell r="C2" t="str">
            <v>TIPO DE FII</v>
          </cell>
          <cell r="D2" t="str">
            <v>%</v>
          </cell>
        </row>
        <row r="3">
          <cell r="A3" t="str">
            <v>Conservador-PAPEL</v>
          </cell>
          <cell r="B3" t="str">
            <v>Conservador</v>
          </cell>
          <cell r="C3" t="str">
            <v>PAPEL</v>
          </cell>
          <cell r="D3">
            <v>0.3</v>
          </cell>
        </row>
        <row r="4">
          <cell r="A4" t="str">
            <v>Conservador-TIJOLO</v>
          </cell>
          <cell r="B4" t="str">
            <v>Conservador</v>
          </cell>
          <cell r="C4" t="str">
            <v>TIJOLO</v>
          </cell>
          <cell r="D4">
            <v>0.5</v>
          </cell>
        </row>
        <row r="5">
          <cell r="A5" t="str">
            <v>Conservador-HÍBRIDOS</v>
          </cell>
          <cell r="B5" t="str">
            <v>Conservador</v>
          </cell>
          <cell r="C5" t="str">
            <v>HÍBRIDOS</v>
          </cell>
          <cell r="D5">
            <v>0.1</v>
          </cell>
        </row>
        <row r="6">
          <cell r="A6" t="str">
            <v>Conservador-FOFs</v>
          </cell>
          <cell r="B6" t="str">
            <v>Conservador</v>
          </cell>
          <cell r="C6" t="str">
            <v>FOFs</v>
          </cell>
          <cell r="D6">
            <v>0.1</v>
          </cell>
        </row>
        <row r="7">
          <cell r="A7" t="str">
            <v>Conservador-DESENVOLVIMENTO</v>
          </cell>
          <cell r="B7" t="str">
            <v>Conservador</v>
          </cell>
          <cell r="C7" t="str">
            <v>DESENVOLVIMENTO</v>
          </cell>
          <cell r="D7">
            <v>0</v>
          </cell>
        </row>
        <row r="8">
          <cell r="A8" t="str">
            <v>Conservador-HOTELARIAS</v>
          </cell>
          <cell r="B8" t="str">
            <v>Conservador</v>
          </cell>
          <cell r="C8" t="str">
            <v>HOTELARIAS</v>
          </cell>
          <cell r="D8">
            <v>0</v>
          </cell>
        </row>
        <row r="9">
          <cell r="A9" t="str">
            <v>Moderado-PAPEL</v>
          </cell>
          <cell r="B9" t="str">
            <v>Moderado</v>
          </cell>
          <cell r="C9" t="str">
            <v>PAPEL</v>
          </cell>
          <cell r="D9">
            <v>0.32</v>
          </cell>
        </row>
        <row r="10">
          <cell r="A10" t="str">
            <v>Moderado-TIJOLO</v>
          </cell>
          <cell r="B10" t="str">
            <v>Moderado</v>
          </cell>
          <cell r="C10" t="str">
            <v>TIJOLO</v>
          </cell>
          <cell r="D10">
            <v>0.35</v>
          </cell>
        </row>
        <row r="11">
          <cell r="A11" t="str">
            <v>Moderado-HÍBRIDOS</v>
          </cell>
          <cell r="B11" t="str">
            <v>Moderado</v>
          </cell>
          <cell r="C11" t="str">
            <v>HÍBRIDOS</v>
          </cell>
          <cell r="D11">
            <v>0.08</v>
          </cell>
        </row>
        <row r="12">
          <cell r="A12" t="str">
            <v>Moderado-FOFs</v>
          </cell>
          <cell r="B12" t="str">
            <v>Moderado</v>
          </cell>
          <cell r="C12" t="str">
            <v>FOFs</v>
          </cell>
          <cell r="D12">
            <v>0.05</v>
          </cell>
        </row>
        <row r="13">
          <cell r="A13" t="str">
            <v>Moderado-DESENVOLVIMENTO</v>
          </cell>
          <cell r="B13" t="str">
            <v>Moderado</v>
          </cell>
          <cell r="C13" t="str">
            <v>DESENVOLVIMENTO</v>
          </cell>
          <cell r="D13">
            <v>0.1</v>
          </cell>
        </row>
        <row r="14">
          <cell r="A14" t="str">
            <v>Moderado-HOTELARIAS</v>
          </cell>
          <cell r="B14" t="str">
            <v>Moderado</v>
          </cell>
          <cell r="C14" t="str">
            <v>HOTELARIAS</v>
          </cell>
          <cell r="D14">
            <v>0.1</v>
          </cell>
        </row>
        <row r="15">
          <cell r="A15" t="str">
            <v>Agressivo-PAPEL</v>
          </cell>
          <cell r="B15" t="str">
            <v>Agressivo</v>
          </cell>
          <cell r="C15" t="str">
            <v>PAPEL</v>
          </cell>
          <cell r="D15">
            <v>0.5</v>
          </cell>
        </row>
        <row r="16">
          <cell r="A16" t="str">
            <v>Agressivo-TIJOLO</v>
          </cell>
          <cell r="B16" t="str">
            <v>Agressivo</v>
          </cell>
          <cell r="C16" t="str">
            <v>TIJOLO</v>
          </cell>
          <cell r="D16">
            <v>0.1</v>
          </cell>
        </row>
        <row r="17">
          <cell r="A17" t="str">
            <v>Agressivo-HÍBRIDOS</v>
          </cell>
          <cell r="B17" t="str">
            <v>Agressivo</v>
          </cell>
          <cell r="C17" t="str">
            <v>HÍBRIDOS</v>
          </cell>
          <cell r="D17">
            <v>0.05</v>
          </cell>
        </row>
        <row r="18">
          <cell r="A18" t="str">
            <v>Agressivo-FOFs</v>
          </cell>
          <cell r="B18" t="str">
            <v>Agressivo</v>
          </cell>
          <cell r="C18" t="str">
            <v>FOFs</v>
          </cell>
          <cell r="D18">
            <v>0.05</v>
          </cell>
        </row>
        <row r="19">
          <cell r="A19" t="str">
            <v>Agressivo-DESENVOLVIMENTO</v>
          </cell>
          <cell r="B19" t="str">
            <v>Agressivo</v>
          </cell>
          <cell r="C19" t="str">
            <v>DESENVOLVIMENTO</v>
          </cell>
          <cell r="D19">
            <v>0.2</v>
          </cell>
        </row>
        <row r="20">
          <cell r="A20" t="str">
            <v>Agressivo-HOTELARIAS</v>
          </cell>
          <cell r="B20" t="str">
            <v>Agressivo</v>
          </cell>
          <cell r="C20" t="str">
            <v>HOTELARIAS</v>
          </cell>
          <cell r="D20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0E0E-0E63-4375-862E-D93E18137B04}">
  <dimension ref="A1:E44"/>
  <sheetViews>
    <sheetView showGridLines="0" tabSelected="1" zoomScale="110" zoomScaleNormal="110" workbookViewId="0">
      <selection activeCell="C1" sqref="C1"/>
    </sheetView>
  </sheetViews>
  <sheetFormatPr defaultColWidth="10" defaultRowHeight="14.25" customHeight="1" zeroHeight="1" x14ac:dyDescent="0.25"/>
  <cols>
    <col min="1" max="1" width="3.28515625" customWidth="1"/>
    <col min="2" max="2" width="53.5703125" customWidth="1"/>
    <col min="3" max="3" width="20" bestFit="1" customWidth="1"/>
    <col min="4" max="4" width="17.140625" customWidth="1"/>
    <col min="5" max="5" width="4.85546875" customWidth="1"/>
    <col min="6" max="16383" width="0" hidden="1" customWidth="1"/>
    <col min="16384" max="16384" width="0.42578125" customWidth="1"/>
  </cols>
  <sheetData>
    <row r="1" spans="1:5" s="2" customFormat="1" ht="15.75" thickTop="1" x14ac:dyDescent="0.25">
      <c r="A1" s="1"/>
      <c r="E1" s="3"/>
    </row>
    <row r="2" spans="1:5" ht="15" x14ac:dyDescent="0.25">
      <c r="A2" s="4"/>
      <c r="E2" s="5"/>
    </row>
    <row r="3" spans="1:5" ht="15" x14ac:dyDescent="0.25">
      <c r="A3" s="4"/>
      <c r="E3" s="5"/>
    </row>
    <row r="4" spans="1:5" ht="15" x14ac:dyDescent="0.25">
      <c r="A4" s="4"/>
      <c r="E4" s="5"/>
    </row>
    <row r="5" spans="1:5" ht="15" x14ac:dyDescent="0.25">
      <c r="A5" s="4"/>
      <c r="E5" s="5"/>
    </row>
    <row r="6" spans="1:5" ht="15" x14ac:dyDescent="0.25">
      <c r="A6" s="4"/>
      <c r="E6" s="5"/>
    </row>
    <row r="7" spans="1:5" ht="15" x14ac:dyDescent="0.25">
      <c r="A7" s="4"/>
      <c r="E7" s="5"/>
    </row>
    <row r="8" spans="1:5" ht="15" x14ac:dyDescent="0.25">
      <c r="A8" s="4"/>
      <c r="E8" s="5"/>
    </row>
    <row r="9" spans="1:5" ht="15" x14ac:dyDescent="0.25">
      <c r="A9" s="4"/>
      <c r="E9" s="5"/>
    </row>
    <row r="10" spans="1:5" ht="15.75" thickBot="1" x14ac:dyDescent="0.3">
      <c r="A10" s="4"/>
      <c r="E10" s="5"/>
    </row>
    <row r="11" spans="1:5" ht="26.25" x14ac:dyDescent="0.25">
      <c r="A11" s="4"/>
      <c r="B11" s="6" t="s">
        <v>0</v>
      </c>
      <c r="C11" s="7"/>
      <c r="D11" s="8"/>
      <c r="E11" s="5"/>
    </row>
    <row r="12" spans="1:5" ht="17.25" x14ac:dyDescent="0.3">
      <c r="A12" s="4"/>
      <c r="B12" s="9" t="s">
        <v>1</v>
      </c>
      <c r="C12" s="10"/>
      <c r="D12" s="11">
        <v>2975</v>
      </c>
      <c r="E12" s="5"/>
    </row>
    <row r="13" spans="1:5" ht="17.25" x14ac:dyDescent="0.3">
      <c r="A13" s="4"/>
      <c r="B13" s="12" t="s">
        <v>2</v>
      </c>
      <c r="C13" s="13"/>
      <c r="D13" s="14">
        <v>1E-3</v>
      </c>
      <c r="E13" s="5"/>
    </row>
    <row r="14" spans="1:5" ht="18" thickBot="1" x14ac:dyDescent="0.35">
      <c r="A14" s="4"/>
      <c r="B14" s="15" t="s">
        <v>3</v>
      </c>
      <c r="C14" s="16"/>
      <c r="D14" s="17">
        <f>D12*5%</f>
        <v>148.75</v>
      </c>
      <c r="E14" s="5"/>
    </row>
    <row r="15" spans="1:5" ht="15.75" thickBot="1" x14ac:dyDescent="0.3">
      <c r="A15" s="4"/>
      <c r="E15" s="5"/>
    </row>
    <row r="16" spans="1:5" ht="28.5" customHeight="1" x14ac:dyDescent="0.25">
      <c r="A16" s="4"/>
      <c r="B16" s="18" t="s">
        <v>4</v>
      </c>
      <c r="C16" s="19"/>
      <c r="D16" s="20"/>
      <c r="E16" s="5"/>
    </row>
    <row r="17" spans="1:5" ht="17.25" x14ac:dyDescent="0.3">
      <c r="A17" s="4"/>
      <c r="B17" s="21" t="s">
        <v>5</v>
      </c>
      <c r="C17" s="22"/>
      <c r="D17" s="23">
        <f>investimentos</f>
        <v>148.75</v>
      </c>
      <c r="E17" s="5"/>
    </row>
    <row r="18" spans="1:5" ht="17.25" x14ac:dyDescent="0.3">
      <c r="A18" s="4"/>
      <c r="B18" s="24" t="s">
        <v>6</v>
      </c>
      <c r="C18" s="25"/>
      <c r="D18" s="26">
        <v>5</v>
      </c>
      <c r="E18" s="5"/>
    </row>
    <row r="19" spans="1:5" ht="17.25" x14ac:dyDescent="0.3">
      <c r="A19" s="4"/>
      <c r="B19" s="24" t="s">
        <v>7</v>
      </c>
      <c r="C19" s="25"/>
      <c r="D19" s="27">
        <v>0.01</v>
      </c>
      <c r="E19" s="5"/>
    </row>
    <row r="20" spans="1:5" ht="17.25" x14ac:dyDescent="0.3">
      <c r="A20" s="4"/>
      <c r="B20" s="28" t="s">
        <v>8</v>
      </c>
      <c r="C20" s="29"/>
      <c r="D20" s="30">
        <f>FV(tx_mensal,qtd_anos*12,aporte*-1)</f>
        <v>12148.363391140858</v>
      </c>
      <c r="E20" s="5"/>
    </row>
    <row r="21" spans="1:5" ht="18" thickBot="1" x14ac:dyDescent="0.35">
      <c r="A21" s="4"/>
      <c r="B21" s="31" t="s">
        <v>9</v>
      </c>
      <c r="C21" s="32"/>
      <c r="D21" s="33">
        <f>patrimonio*rendimentos</f>
        <v>12.148363391140858</v>
      </c>
      <c r="E21" s="5"/>
    </row>
    <row r="22" spans="1:5" ht="15.75" thickBot="1" x14ac:dyDescent="0.3">
      <c r="A22" s="4"/>
      <c r="E22" s="5"/>
    </row>
    <row r="23" spans="1:5" ht="30.75" x14ac:dyDescent="0.25">
      <c r="A23" s="4"/>
      <c r="B23" s="18" t="s">
        <v>10</v>
      </c>
      <c r="C23" s="19"/>
      <c r="D23" s="34" t="s">
        <v>11</v>
      </c>
      <c r="E23" s="5"/>
    </row>
    <row r="24" spans="1:5" ht="17.25" x14ac:dyDescent="0.3">
      <c r="A24" s="35">
        <v>2</v>
      </c>
      <c r="B24" s="36" t="s">
        <v>12</v>
      </c>
      <c r="C24" s="37">
        <f>FV($D$19,$A24*12,$D$17*-1)</f>
        <v>4012.3028969122352</v>
      </c>
      <c r="D24" s="38">
        <f>C24*rendimentos</f>
        <v>4.0123028969122352</v>
      </c>
      <c r="E24" s="5"/>
    </row>
    <row r="25" spans="1:5" ht="17.25" x14ac:dyDescent="0.3">
      <c r="A25" s="35">
        <v>5</v>
      </c>
      <c r="B25" s="39" t="s">
        <v>13</v>
      </c>
      <c r="C25" s="40">
        <f>FV($D$19,$A25*12,$D$17*-1)</f>
        <v>12148.363391140858</v>
      </c>
      <c r="D25" s="41">
        <f>C25*rendimentos</f>
        <v>12.148363391140858</v>
      </c>
      <c r="E25" s="5"/>
    </row>
    <row r="26" spans="1:5" ht="17.25" x14ac:dyDescent="0.3">
      <c r="A26" s="35">
        <v>10</v>
      </c>
      <c r="B26" s="39" t="s">
        <v>14</v>
      </c>
      <c r="C26" s="40">
        <f>FV($D$19,$A26*12,$D$17*-1)</f>
        <v>34218.255056783339</v>
      </c>
      <c r="D26" s="41">
        <f>C26*rendimentos</f>
        <v>34.218255056783342</v>
      </c>
      <c r="E26" s="5"/>
    </row>
    <row r="27" spans="1:5" ht="17.25" x14ac:dyDescent="0.3">
      <c r="A27" s="35">
        <v>20</v>
      </c>
      <c r="B27" s="39" t="s">
        <v>15</v>
      </c>
      <c r="C27" s="40">
        <f>FV($D$19,$A27*12,$D$17*-1)</f>
        <v>147151.73560137025</v>
      </c>
      <c r="D27" s="41">
        <f>C27*rendimentos</f>
        <v>147.15173560137026</v>
      </c>
      <c r="E27" s="5"/>
    </row>
    <row r="28" spans="1:5" ht="18" thickBot="1" x14ac:dyDescent="0.35">
      <c r="A28" s="35">
        <v>30</v>
      </c>
      <c r="B28" s="42" t="s">
        <v>16</v>
      </c>
      <c r="C28" s="43">
        <f>FV($D$19,$A28*12,$D$17*-1)</f>
        <v>519875.9147493153</v>
      </c>
      <c r="D28" s="44">
        <f>C28*rendimentos</f>
        <v>519.87591474931526</v>
      </c>
      <c r="E28" s="5"/>
    </row>
    <row r="29" spans="1:5" ht="15" x14ac:dyDescent="0.25">
      <c r="A29" s="4"/>
      <c r="E29" s="5"/>
    </row>
    <row r="30" spans="1:5" ht="15" x14ac:dyDescent="0.25">
      <c r="A30" s="4"/>
      <c r="E30" s="5"/>
    </row>
    <row r="31" spans="1:5" ht="15" x14ac:dyDescent="0.25">
      <c r="A31" s="4"/>
      <c r="E31" s="5"/>
    </row>
    <row r="32" spans="1:5" ht="15" x14ac:dyDescent="0.25">
      <c r="A32" s="4"/>
      <c r="B32" s="45" t="s">
        <v>17</v>
      </c>
      <c r="C32" s="46" t="s">
        <v>18</v>
      </c>
      <c r="D32" s="47"/>
      <c r="E32" s="5"/>
    </row>
    <row r="33" spans="1:5" ht="15" x14ac:dyDescent="0.25">
      <c r="A33" s="4"/>
      <c r="B33" s="48" t="s">
        <v>19</v>
      </c>
      <c r="C33" s="49">
        <f>aporte</f>
        <v>148.75</v>
      </c>
      <c r="D33" s="48"/>
      <c r="E33" s="5"/>
    </row>
    <row r="34" spans="1:5" ht="15" x14ac:dyDescent="0.25">
      <c r="A34" s="4"/>
      <c r="E34" s="5"/>
    </row>
    <row r="35" spans="1:5" ht="15" x14ac:dyDescent="0.25">
      <c r="A35" s="4"/>
      <c r="B35" s="50" t="s">
        <v>20</v>
      </c>
      <c r="C35" s="50" t="s">
        <v>21</v>
      </c>
      <c r="D35" s="50" t="s">
        <v>22</v>
      </c>
      <c r="E35" s="5"/>
    </row>
    <row r="36" spans="1:5" ht="15" x14ac:dyDescent="0.25">
      <c r="A36" s="4"/>
      <c r="B36" s="51" t="s">
        <v>23</v>
      </c>
      <c r="C36" s="52">
        <f>VLOOKUP($C$32&amp;"-"&amp;B36,[1]Planilha2!$A:$D,4,FALSE)</f>
        <v>0.3</v>
      </c>
      <c r="D36" s="53">
        <f>C36*$C$33</f>
        <v>44.625</v>
      </c>
      <c r="E36" s="5"/>
    </row>
    <row r="37" spans="1:5" ht="15" x14ac:dyDescent="0.25">
      <c r="A37" s="4"/>
      <c r="B37" s="51" t="s">
        <v>24</v>
      </c>
      <c r="C37" s="52">
        <f>VLOOKUP($C$32&amp;"-"&amp;B37,[1]Planilha2!$A:$D,4,FALSE)</f>
        <v>0.5</v>
      </c>
      <c r="D37" s="53">
        <f t="shared" ref="D37:D41" si="0">C37*$C$33</f>
        <v>74.375</v>
      </c>
      <c r="E37" s="5"/>
    </row>
    <row r="38" spans="1:5" ht="15" x14ac:dyDescent="0.25">
      <c r="A38" s="4"/>
      <c r="B38" s="51" t="s">
        <v>25</v>
      </c>
      <c r="C38" s="52">
        <f>VLOOKUP($C$32&amp;"-"&amp;B38,[1]Planilha2!$A:$D,4,FALSE)</f>
        <v>0.1</v>
      </c>
      <c r="D38" s="53">
        <f t="shared" si="0"/>
        <v>14.875</v>
      </c>
      <c r="E38" s="5"/>
    </row>
    <row r="39" spans="1:5" ht="15" x14ac:dyDescent="0.25">
      <c r="A39" s="4"/>
      <c r="B39" s="51" t="s">
        <v>26</v>
      </c>
      <c r="C39" s="52">
        <f>VLOOKUP($C$32&amp;"-"&amp;B39,[1]Planilha2!$A:$D,4,FALSE)</f>
        <v>0.1</v>
      </c>
      <c r="D39" s="53">
        <f t="shared" si="0"/>
        <v>14.875</v>
      </c>
      <c r="E39" s="5"/>
    </row>
    <row r="40" spans="1:5" ht="15" x14ac:dyDescent="0.25">
      <c r="A40" s="4"/>
      <c r="B40" s="51" t="s">
        <v>27</v>
      </c>
      <c r="C40" s="52">
        <f>VLOOKUP($C$32&amp;"-"&amp;B40,[1]Planilha2!$A:$D,4,FALSE)</f>
        <v>0</v>
      </c>
      <c r="D40" s="53">
        <f t="shared" si="0"/>
        <v>0</v>
      </c>
      <c r="E40" s="5"/>
    </row>
    <row r="41" spans="1:5" ht="15" x14ac:dyDescent="0.25">
      <c r="A41" s="4"/>
      <c r="B41" s="51" t="s">
        <v>28</v>
      </c>
      <c r="C41" s="52">
        <f>VLOOKUP($C$32&amp;"-"&amp;B41,[1]Planilha2!$A:$D,4,FALSE)</f>
        <v>0</v>
      </c>
      <c r="D41" s="53">
        <f t="shared" si="0"/>
        <v>0</v>
      </c>
      <c r="E41" s="5"/>
    </row>
    <row r="42" spans="1:5" ht="15" x14ac:dyDescent="0.25">
      <c r="A42" s="4"/>
      <c r="B42" s="54"/>
      <c r="C42" s="54"/>
      <c r="D42" s="55">
        <f>SUM(D36:D41)</f>
        <v>148.75</v>
      </c>
      <c r="E42" s="5"/>
    </row>
    <row r="43" spans="1:5" s="57" customFormat="1" ht="15.75" thickBot="1" x14ac:dyDescent="0.3">
      <c r="A43" s="56"/>
      <c r="E43" s="58"/>
    </row>
    <row r="44" spans="1:5" ht="15.75" thickTop="1" x14ac:dyDescent="0.25"/>
  </sheetData>
  <mergeCells count="11">
    <mergeCell ref="B18:C18"/>
    <mergeCell ref="B19:C19"/>
    <mergeCell ref="B20:C20"/>
    <mergeCell ref="B21:C21"/>
    <mergeCell ref="B23:C23"/>
    <mergeCell ref="B11:D11"/>
    <mergeCell ref="B12:C12"/>
    <mergeCell ref="B13:C13"/>
    <mergeCell ref="B14:C14"/>
    <mergeCell ref="B16:D16"/>
    <mergeCell ref="B17:C17"/>
  </mergeCells>
  <dataValidations count="1">
    <dataValidation type="list" allowBlank="1" showInputMessage="1" showErrorMessage="1" sqref="C32" xr:uid="{C5C3B5D2-4FC5-4400-BA8E-10B0B9D932E1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3C66-5F6C-41A5-A8AE-3E513A5B0A44}">
  <dimension ref="A2:H21"/>
  <sheetViews>
    <sheetView showGridLines="0" zoomScale="115" zoomScaleNormal="115" workbookViewId="0">
      <selection activeCell="A23" sqref="A23"/>
    </sheetView>
  </sheetViews>
  <sheetFormatPr defaultRowHeight="15" x14ac:dyDescent="0.25"/>
  <cols>
    <col min="1" max="1" width="33.28515625" bestFit="1" customWidth="1"/>
    <col min="2" max="2" width="13.140625" bestFit="1" customWidth="1"/>
    <col min="3" max="3" width="20.28515625" bestFit="1" customWidth="1"/>
    <col min="7" max="7" width="17.5703125" bestFit="1" customWidth="1"/>
  </cols>
  <sheetData>
    <row r="2" spans="1:8" x14ac:dyDescent="0.25">
      <c r="A2" s="59" t="s">
        <v>29</v>
      </c>
      <c r="B2" s="59" t="s">
        <v>17</v>
      </c>
      <c r="C2" s="60" t="s">
        <v>20</v>
      </c>
      <c r="D2" s="60" t="s">
        <v>30</v>
      </c>
    </row>
    <row r="3" spans="1:8" x14ac:dyDescent="0.25">
      <c r="A3" t="str">
        <f>B3&amp;"-"&amp;C3</f>
        <v>Conservador-PAPEL</v>
      </c>
      <c r="B3" t="s">
        <v>18</v>
      </c>
      <c r="C3" s="51" t="s">
        <v>23</v>
      </c>
      <c r="D3" s="52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18</v>
      </c>
      <c r="C4" s="51" t="s">
        <v>24</v>
      </c>
      <c r="D4" s="52">
        <v>0.5</v>
      </c>
      <c r="G4" s="61" t="s">
        <v>31</v>
      </c>
      <c r="H4" s="62">
        <f>VLOOKUP(G4,$A:$D,4,FALSE)</f>
        <v>0.35</v>
      </c>
    </row>
    <row r="5" spans="1:8" x14ac:dyDescent="0.25">
      <c r="A5" t="str">
        <f t="shared" si="0"/>
        <v>Conservador-HÍBRIDOS</v>
      </c>
      <c r="B5" t="s">
        <v>18</v>
      </c>
      <c r="C5" s="51" t="s">
        <v>25</v>
      </c>
      <c r="D5" s="52">
        <v>0.1</v>
      </c>
    </row>
    <row r="6" spans="1:8" x14ac:dyDescent="0.25">
      <c r="A6" t="str">
        <f t="shared" si="0"/>
        <v>Conservador-FOFs</v>
      </c>
      <c r="B6" t="s">
        <v>18</v>
      </c>
      <c r="C6" s="51" t="s">
        <v>26</v>
      </c>
      <c r="D6" s="52">
        <v>0.1</v>
      </c>
    </row>
    <row r="7" spans="1:8" x14ac:dyDescent="0.25">
      <c r="A7" t="str">
        <f t="shared" si="0"/>
        <v>Conservador-DESENVOLVIMENTO</v>
      </c>
      <c r="B7" t="s">
        <v>18</v>
      </c>
      <c r="C7" s="51" t="s">
        <v>27</v>
      </c>
      <c r="D7" s="52">
        <v>0</v>
      </c>
    </row>
    <row r="8" spans="1:8" ht="15.75" thickBot="1" x14ac:dyDescent="0.3">
      <c r="A8" s="63" t="str">
        <f t="shared" si="0"/>
        <v>Conservador-HOTELARIAS</v>
      </c>
      <c r="B8" s="63" t="s">
        <v>18</v>
      </c>
      <c r="C8" s="64" t="s">
        <v>28</v>
      </c>
      <c r="D8" s="65">
        <v>0</v>
      </c>
    </row>
    <row r="9" spans="1:8" x14ac:dyDescent="0.25">
      <c r="A9" t="str">
        <f t="shared" si="0"/>
        <v>Moderado-PAPEL</v>
      </c>
      <c r="B9" t="s">
        <v>32</v>
      </c>
      <c r="C9" s="51" t="s">
        <v>23</v>
      </c>
      <c r="D9" s="52">
        <v>0.32</v>
      </c>
    </row>
    <row r="10" spans="1:8" x14ac:dyDescent="0.25">
      <c r="A10" s="66" t="str">
        <f t="shared" si="0"/>
        <v>Moderado-TIJOLO</v>
      </c>
      <c r="B10" s="66" t="s">
        <v>32</v>
      </c>
      <c r="C10" s="67" t="s">
        <v>24</v>
      </c>
      <c r="D10" s="68">
        <v>0.35</v>
      </c>
    </row>
    <row r="11" spans="1:8" x14ac:dyDescent="0.25">
      <c r="A11" t="str">
        <f t="shared" si="0"/>
        <v>Moderado-HÍBRIDOS</v>
      </c>
      <c r="B11" t="s">
        <v>32</v>
      </c>
      <c r="C11" s="51" t="s">
        <v>25</v>
      </c>
      <c r="D11" s="52">
        <v>0.08</v>
      </c>
    </row>
    <row r="12" spans="1:8" x14ac:dyDescent="0.25">
      <c r="A12" t="str">
        <f t="shared" si="0"/>
        <v>Moderado-FOFs</v>
      </c>
      <c r="B12" t="s">
        <v>32</v>
      </c>
      <c r="C12" s="51" t="s">
        <v>26</v>
      </c>
      <c r="D12" s="52">
        <v>0.05</v>
      </c>
    </row>
    <row r="13" spans="1:8" x14ac:dyDescent="0.25">
      <c r="A13" t="str">
        <f t="shared" si="0"/>
        <v>Moderado-DESENVOLVIMENTO</v>
      </c>
      <c r="B13" t="s">
        <v>32</v>
      </c>
      <c r="C13" s="51" t="s">
        <v>27</v>
      </c>
      <c r="D13" s="52">
        <v>0.1</v>
      </c>
    </row>
    <row r="14" spans="1:8" ht="15.75" thickBot="1" x14ac:dyDescent="0.3">
      <c r="A14" s="63" t="str">
        <f t="shared" si="0"/>
        <v>Moderado-HOTELARIAS</v>
      </c>
      <c r="B14" s="63" t="s">
        <v>32</v>
      </c>
      <c r="C14" s="64" t="s">
        <v>28</v>
      </c>
      <c r="D14" s="65">
        <v>0.1</v>
      </c>
    </row>
    <row r="15" spans="1:8" x14ac:dyDescent="0.25">
      <c r="A15" t="str">
        <f t="shared" si="0"/>
        <v>Agressivo-PAPEL</v>
      </c>
      <c r="B15" t="s">
        <v>33</v>
      </c>
      <c r="C15" s="51" t="s">
        <v>23</v>
      </c>
      <c r="D15" s="52">
        <v>0.5</v>
      </c>
    </row>
    <row r="16" spans="1:8" x14ac:dyDescent="0.25">
      <c r="A16" t="str">
        <f t="shared" si="0"/>
        <v>Agressivo-TIJOLO</v>
      </c>
      <c r="B16" t="s">
        <v>33</v>
      </c>
      <c r="C16" s="51" t="s">
        <v>24</v>
      </c>
      <c r="D16" s="52">
        <v>0.1</v>
      </c>
    </row>
    <row r="17" spans="1:4" x14ac:dyDescent="0.25">
      <c r="A17" t="str">
        <f t="shared" si="0"/>
        <v>Agressivo-HÍBRIDOS</v>
      </c>
      <c r="B17" t="s">
        <v>33</v>
      </c>
      <c r="C17" s="51" t="s">
        <v>25</v>
      </c>
      <c r="D17" s="52">
        <v>0.05</v>
      </c>
    </row>
    <row r="18" spans="1:4" x14ac:dyDescent="0.25">
      <c r="A18" t="str">
        <f t="shared" si="0"/>
        <v>Agressivo-FOFs</v>
      </c>
      <c r="B18" t="s">
        <v>33</v>
      </c>
      <c r="C18" s="51" t="s">
        <v>26</v>
      </c>
      <c r="D18" s="52">
        <v>0.05</v>
      </c>
    </row>
    <row r="19" spans="1:4" x14ac:dyDescent="0.25">
      <c r="A19" t="str">
        <f t="shared" si="0"/>
        <v>Agressivo-DESENVOLVIMENTO</v>
      </c>
      <c r="B19" t="s">
        <v>33</v>
      </c>
      <c r="C19" s="51" t="s">
        <v>27</v>
      </c>
      <c r="D19" s="52">
        <v>0.2</v>
      </c>
    </row>
    <row r="20" spans="1:4" x14ac:dyDescent="0.25">
      <c r="A20" t="str">
        <f t="shared" si="0"/>
        <v>Agressivo-HOTELARIAS</v>
      </c>
      <c r="B20" t="s">
        <v>33</v>
      </c>
      <c r="C20" s="51" t="s">
        <v>28</v>
      </c>
      <c r="D20" s="52">
        <v>0.1</v>
      </c>
    </row>
    <row r="21" spans="1:4" x14ac:dyDescent="0.25">
      <c r="D21" s="5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Planilha2</vt:lpstr>
      <vt:lpstr>aporte</vt:lpstr>
      <vt:lpstr>APP!Area_de_impressao</vt:lpstr>
      <vt:lpstr>investimentos</vt:lpstr>
      <vt:lpstr>patrimonio</vt:lpstr>
      <vt:lpstr>qtd_anos</vt:lpstr>
      <vt:lpstr>rendimentos</vt:lpstr>
      <vt:lpstr>salario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Adm; Francinaldo</dc:creator>
  <cp:lastModifiedBy>Adm</cp:lastModifiedBy>
  <dcterms:created xsi:type="dcterms:W3CDTF">2025-05-26T20:03:18Z</dcterms:created>
  <dcterms:modified xsi:type="dcterms:W3CDTF">2025-05-26T20:04:15Z</dcterms:modified>
</cp:coreProperties>
</file>