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P\Desktop\Marketing Analytics\"/>
    </mc:Choice>
  </mc:AlternateContent>
  <xr:revisionPtr revIDLastSave="0" documentId="13_ncr:1_{7A64C594-2C2D-4194-B50A-01432FD2ED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t 1" sheetId="3" r:id="rId1"/>
    <sheet name="Apple Data" sheetId="2" r:id="rId2"/>
    <sheet name="Part 2 Q1" sheetId="4" r:id="rId3"/>
    <sheet name="Part 2 Q2, Q3" sheetId="5" r:id="rId4"/>
  </sheets>
  <definedNames>
    <definedName name="solver_adj" localSheetId="2" hidden="1">'Part 2 Q1'!$J$3</definedName>
    <definedName name="solver_adj" localSheetId="3" hidden="1">'Part 2 Q2, Q3'!$J$24:$L$24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'Part 2 Q1'!$J$3</definedName>
    <definedName name="solver_lhs1" localSheetId="3" hidden="1">'Part 2 Q2, Q3'!$J$24:$L$24</definedName>
    <definedName name="solver_lhs2" localSheetId="3" hidden="1">'Part 2 Q2, Q3'!$J$24:$L$24</definedName>
    <definedName name="solver_lhs3" localSheetId="3" hidden="1">'Part 2 Q2, Q3'!$L$24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2</definedName>
    <definedName name="solver_nod" localSheetId="2" hidden="1">2147483647</definedName>
    <definedName name="solver_nod" localSheetId="3" hidden="1">2147483647</definedName>
    <definedName name="solver_num" localSheetId="2" hidden="1">1</definedName>
    <definedName name="solver_num" localSheetId="3" hidden="1">2</definedName>
    <definedName name="solver_nwt" localSheetId="2" hidden="1">1</definedName>
    <definedName name="solver_nwt" localSheetId="3" hidden="1">1</definedName>
    <definedName name="solver_opt" localSheetId="2" hidden="1">'Part 2 Q1'!$J$5</definedName>
    <definedName name="solver_opt" localSheetId="3" hidden="1">'Part 2 Q2, Q3'!$O$34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hs1" localSheetId="2" hidden="1">1</definedName>
    <definedName name="solver_rhs1" localSheetId="3" hidden="1">1</definedName>
    <definedName name="solver_rhs2" localSheetId="3" hidden="1">0</definedName>
    <definedName name="solver_rhs3" localSheetId="3" hidden="1">1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9" i="3" l="1"/>
  <c r="E80" i="3"/>
  <c r="E79" i="3"/>
  <c r="E78" i="3"/>
  <c r="C14" i="3"/>
  <c r="C13" i="3"/>
  <c r="D13" i="3"/>
  <c r="K29" i="5"/>
  <c r="H4" i="4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09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78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78" i="3"/>
  <c r="H8" i="5"/>
  <c r="K32" i="5"/>
  <c r="K31" i="5"/>
  <c r="K30" i="5"/>
  <c r="I33" i="5"/>
  <c r="K33" i="5"/>
  <c r="J33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12" i="5"/>
  <c r="I12" i="5"/>
  <c r="J12" i="5"/>
  <c r="G4" i="4"/>
  <c r="I34" i="5"/>
  <c r="J34" i="5"/>
  <c r="I35" i="5"/>
  <c r="L34" i="5"/>
  <c r="M34" i="5"/>
  <c r="N34" i="5"/>
  <c r="K12" i="5"/>
  <c r="K34" i="5"/>
  <c r="K35" i="5"/>
  <c r="J35" i="5"/>
  <c r="I36" i="5"/>
  <c r="L35" i="5"/>
  <c r="M35" i="5"/>
  <c r="N35" i="5"/>
  <c r="J36" i="5"/>
  <c r="L37" i="5"/>
  <c r="M37" i="5"/>
  <c r="N37" i="5"/>
  <c r="K36" i="5"/>
  <c r="L36" i="5"/>
  <c r="M36" i="5"/>
  <c r="N36" i="5"/>
  <c r="I37" i="5"/>
  <c r="K37" i="5"/>
  <c r="J37" i="5"/>
  <c r="I38" i="5"/>
  <c r="K38" i="5"/>
  <c r="L38" i="5"/>
  <c r="M38" i="5"/>
  <c r="N38" i="5"/>
  <c r="J38" i="5"/>
  <c r="I39" i="5"/>
  <c r="K39" i="5"/>
  <c r="L39" i="5"/>
  <c r="M39" i="5"/>
  <c r="N39" i="5"/>
  <c r="J39" i="5"/>
  <c r="I40" i="5"/>
  <c r="K40" i="5"/>
  <c r="J40" i="5"/>
  <c r="I41" i="5"/>
  <c r="K41" i="5"/>
  <c r="L40" i="5"/>
  <c r="M40" i="5"/>
  <c r="N40" i="5"/>
  <c r="J41" i="5"/>
  <c r="I42" i="5"/>
  <c r="K42" i="5"/>
  <c r="L41" i="5"/>
  <c r="M41" i="5"/>
  <c r="N41" i="5"/>
  <c r="L42" i="5"/>
  <c r="M42" i="5"/>
  <c r="N42" i="5"/>
  <c r="J42" i="5"/>
  <c r="I43" i="5"/>
  <c r="K43" i="5"/>
  <c r="L43" i="5"/>
  <c r="M43" i="5"/>
  <c r="N43" i="5"/>
  <c r="J43" i="5"/>
  <c r="I44" i="5"/>
  <c r="K44" i="5"/>
  <c r="L44" i="5"/>
  <c r="M44" i="5"/>
  <c r="N44" i="5"/>
  <c r="J44" i="5"/>
  <c r="I45" i="5"/>
  <c r="K45" i="5"/>
  <c r="L45" i="5"/>
  <c r="M45" i="5"/>
  <c r="N45" i="5"/>
  <c r="J45" i="5"/>
  <c r="I46" i="5"/>
  <c r="K46" i="5"/>
  <c r="L46" i="5"/>
  <c r="M46" i="5"/>
  <c r="N46" i="5"/>
  <c r="J46" i="5"/>
  <c r="I47" i="5"/>
  <c r="K47" i="5"/>
  <c r="L47" i="5"/>
  <c r="M47" i="5"/>
  <c r="N47" i="5"/>
  <c r="J47" i="5"/>
  <c r="I48" i="5"/>
  <c r="K48" i="5"/>
  <c r="J48" i="5"/>
  <c r="I49" i="5"/>
  <c r="K49" i="5"/>
  <c r="L48" i="5"/>
  <c r="M48" i="5"/>
  <c r="N48" i="5"/>
  <c r="L49" i="5"/>
  <c r="M49" i="5"/>
  <c r="N49" i="5"/>
  <c r="J49" i="5"/>
  <c r="I50" i="5"/>
  <c r="K50" i="5"/>
  <c r="L50" i="5"/>
  <c r="M50" i="5"/>
  <c r="N50" i="5"/>
  <c r="J50" i="5"/>
  <c r="I51" i="5"/>
  <c r="K51" i="5"/>
  <c r="L51" i="5"/>
  <c r="M51" i="5"/>
  <c r="N51" i="5"/>
  <c r="J51" i="5"/>
  <c r="I52" i="5"/>
  <c r="K52" i="5"/>
  <c r="J52" i="5"/>
  <c r="I53" i="5"/>
  <c r="K53" i="5"/>
  <c r="L52" i="5"/>
  <c r="M52" i="5"/>
  <c r="N52" i="5"/>
  <c r="L53" i="5"/>
  <c r="M53" i="5"/>
  <c r="N53" i="5"/>
  <c r="J53" i="5"/>
  <c r="I54" i="5"/>
  <c r="K54" i="5"/>
  <c r="L54" i="5"/>
  <c r="M54" i="5"/>
  <c r="N54" i="5"/>
  <c r="J54" i="5"/>
  <c r="I55" i="5"/>
  <c r="K55" i="5"/>
  <c r="L55" i="5"/>
  <c r="M55" i="5"/>
  <c r="N55" i="5"/>
  <c r="J55" i="5"/>
  <c r="I56" i="5"/>
  <c r="K56" i="5"/>
  <c r="L56" i="5"/>
  <c r="M56" i="5"/>
  <c r="N56" i="5"/>
  <c r="J56" i="5"/>
  <c r="I57" i="5"/>
  <c r="K57" i="5"/>
  <c r="L57" i="5"/>
  <c r="M57" i="5"/>
  <c r="N57" i="5"/>
  <c r="J57" i="5"/>
  <c r="I58" i="5"/>
  <c r="K58" i="5"/>
  <c r="L58" i="5"/>
  <c r="M58" i="5"/>
  <c r="N58" i="5"/>
  <c r="J58" i="5"/>
  <c r="I59" i="5"/>
  <c r="J59" i="5"/>
  <c r="I60" i="5"/>
  <c r="K59" i="5"/>
  <c r="L59" i="5"/>
  <c r="M59" i="5"/>
  <c r="N59" i="5"/>
  <c r="K60" i="5"/>
  <c r="J60" i="5"/>
  <c r="I61" i="5"/>
  <c r="L60" i="5"/>
  <c r="M60" i="5"/>
  <c r="N60" i="5"/>
  <c r="L61" i="5"/>
  <c r="M61" i="5"/>
  <c r="N61" i="5"/>
  <c r="K61" i="5"/>
  <c r="J61" i="5"/>
  <c r="I62" i="5"/>
  <c r="K62" i="5"/>
  <c r="J62" i="5"/>
  <c r="I63" i="5"/>
  <c r="L62" i="5"/>
  <c r="M62" i="5"/>
  <c r="N62" i="5"/>
  <c r="L63" i="5"/>
  <c r="M63" i="5"/>
  <c r="N63" i="5"/>
  <c r="K63" i="5"/>
  <c r="J63" i="5"/>
  <c r="I64" i="5"/>
  <c r="L64" i="5"/>
  <c r="M64" i="5"/>
  <c r="N64" i="5"/>
  <c r="K64" i="5"/>
  <c r="J64" i="5"/>
  <c r="I65" i="5"/>
  <c r="L65" i="5"/>
  <c r="M65" i="5"/>
  <c r="N65" i="5"/>
  <c r="K65" i="5"/>
  <c r="J65" i="5"/>
  <c r="I66" i="5"/>
  <c r="K66" i="5"/>
  <c r="J66" i="5"/>
  <c r="I67" i="5"/>
  <c r="L66" i="5"/>
  <c r="M66" i="5"/>
  <c r="N66" i="5"/>
  <c r="L67" i="5"/>
  <c r="M67" i="5"/>
  <c r="N67" i="5"/>
  <c r="K67" i="5"/>
  <c r="J67" i="5"/>
  <c r="I68" i="5"/>
  <c r="K68" i="5"/>
  <c r="J68" i="5"/>
  <c r="I69" i="5"/>
  <c r="L68" i="5"/>
  <c r="M68" i="5"/>
  <c r="N68" i="5"/>
  <c r="L69" i="5"/>
  <c r="M69" i="5"/>
  <c r="N69" i="5"/>
  <c r="K69" i="5"/>
  <c r="J69" i="5"/>
  <c r="I70" i="5"/>
  <c r="K70" i="5"/>
  <c r="J70" i="5"/>
  <c r="I71" i="5"/>
  <c r="L70" i="5"/>
  <c r="M70" i="5"/>
  <c r="N70" i="5"/>
  <c r="K71" i="5"/>
  <c r="J71" i="5"/>
  <c r="I72" i="5"/>
  <c r="L71" i="5"/>
  <c r="M71" i="5"/>
  <c r="N71" i="5"/>
  <c r="K72" i="5"/>
  <c r="J72" i="5"/>
  <c r="I73" i="5"/>
  <c r="L72" i="5"/>
  <c r="M72" i="5"/>
  <c r="N72" i="5"/>
  <c r="K73" i="5"/>
  <c r="J73" i="5"/>
  <c r="I74" i="5"/>
  <c r="L73" i="5"/>
  <c r="M73" i="5"/>
  <c r="N73" i="5"/>
  <c r="K74" i="5"/>
  <c r="J74" i="5"/>
  <c r="I75" i="5"/>
  <c r="L74" i="5"/>
  <c r="M74" i="5"/>
  <c r="N74" i="5"/>
  <c r="K75" i="5"/>
  <c r="J75" i="5"/>
  <c r="I76" i="5"/>
  <c r="L75" i="5"/>
  <c r="M75" i="5"/>
  <c r="N75" i="5"/>
  <c r="L76" i="5"/>
  <c r="M76" i="5"/>
  <c r="N76" i="5"/>
  <c r="K76" i="5"/>
  <c r="J76" i="5"/>
  <c r="I77" i="5"/>
  <c r="K77" i="5"/>
  <c r="J77" i="5"/>
  <c r="I78" i="5"/>
  <c r="L77" i="5"/>
  <c r="M77" i="5"/>
  <c r="N77" i="5"/>
  <c r="K78" i="5"/>
  <c r="J78" i="5"/>
  <c r="I79" i="5"/>
  <c r="L78" i="5"/>
  <c r="M78" i="5"/>
  <c r="N78" i="5"/>
  <c r="K79" i="5"/>
  <c r="J79" i="5"/>
  <c r="I80" i="5"/>
  <c r="L79" i="5"/>
  <c r="M79" i="5"/>
  <c r="N79" i="5"/>
  <c r="K80" i="5"/>
  <c r="J80" i="5"/>
  <c r="I81" i="5"/>
  <c r="L80" i="5"/>
  <c r="M80" i="5"/>
  <c r="N80" i="5"/>
  <c r="K81" i="5"/>
  <c r="J81" i="5"/>
  <c r="I82" i="5"/>
  <c r="L81" i="5"/>
  <c r="M81" i="5"/>
  <c r="N81" i="5"/>
  <c r="L82" i="5"/>
  <c r="M82" i="5"/>
  <c r="N82" i="5"/>
  <c r="K82" i="5"/>
  <c r="J82" i="5"/>
  <c r="I83" i="5"/>
  <c r="K83" i="5"/>
  <c r="J83" i="5"/>
  <c r="I84" i="5"/>
  <c r="L83" i="5"/>
  <c r="M83" i="5"/>
  <c r="N83" i="5"/>
  <c r="K84" i="5"/>
  <c r="J84" i="5"/>
  <c r="I85" i="5"/>
  <c r="L84" i="5"/>
  <c r="M84" i="5"/>
  <c r="N84" i="5"/>
  <c r="K85" i="5"/>
  <c r="J85" i="5"/>
  <c r="I86" i="5"/>
  <c r="L85" i="5"/>
  <c r="M85" i="5"/>
  <c r="N85" i="5"/>
  <c r="K86" i="5"/>
  <c r="J86" i="5"/>
  <c r="I87" i="5"/>
  <c r="L86" i="5"/>
  <c r="M86" i="5"/>
  <c r="N86" i="5"/>
  <c r="L87" i="5"/>
  <c r="M87" i="5"/>
  <c r="N87" i="5"/>
  <c r="K87" i="5"/>
  <c r="J87" i="5"/>
  <c r="I88" i="5"/>
  <c r="L88" i="5"/>
  <c r="M88" i="5"/>
  <c r="N88" i="5"/>
  <c r="K88" i="5"/>
  <c r="J88" i="5"/>
  <c r="I89" i="5"/>
  <c r="K89" i="5"/>
  <c r="J89" i="5"/>
  <c r="I90" i="5"/>
  <c r="L89" i="5"/>
  <c r="M89" i="5"/>
  <c r="N89" i="5"/>
  <c r="K90" i="5"/>
  <c r="J90" i="5"/>
  <c r="I91" i="5"/>
  <c r="L90" i="5"/>
  <c r="M90" i="5"/>
  <c r="N90" i="5"/>
  <c r="K91" i="5"/>
  <c r="J91" i="5"/>
  <c r="I92" i="5"/>
  <c r="L91" i="5"/>
  <c r="M91" i="5"/>
  <c r="N91" i="5"/>
  <c r="L92" i="5"/>
  <c r="M92" i="5"/>
  <c r="N92" i="5"/>
  <c r="K92" i="5"/>
  <c r="J92" i="5"/>
  <c r="I93" i="5"/>
  <c r="K93" i="5"/>
  <c r="J93" i="5"/>
  <c r="I94" i="5"/>
  <c r="L93" i="5"/>
  <c r="M93" i="5"/>
  <c r="N93" i="5"/>
  <c r="K94" i="5"/>
  <c r="J94" i="5"/>
  <c r="I95" i="5"/>
  <c r="L94" i="5"/>
  <c r="M94" i="5"/>
  <c r="N94" i="5"/>
  <c r="K95" i="5"/>
  <c r="J95" i="5"/>
  <c r="I96" i="5"/>
  <c r="L95" i="5"/>
  <c r="M95" i="5"/>
  <c r="N95" i="5"/>
  <c r="K96" i="5"/>
  <c r="J96" i="5"/>
  <c r="I97" i="5"/>
  <c r="L96" i="5"/>
  <c r="M96" i="5"/>
  <c r="N96" i="5"/>
  <c r="K97" i="5"/>
  <c r="J97" i="5"/>
  <c r="I98" i="5"/>
  <c r="L97" i="5"/>
  <c r="M97" i="5"/>
  <c r="N97" i="5"/>
  <c r="K98" i="5"/>
  <c r="J98" i="5"/>
  <c r="I99" i="5"/>
  <c r="L98" i="5"/>
  <c r="M98" i="5"/>
  <c r="N98" i="5"/>
  <c r="K99" i="5"/>
  <c r="J99" i="5"/>
  <c r="I100" i="5"/>
  <c r="L99" i="5"/>
  <c r="M99" i="5"/>
  <c r="N99" i="5"/>
  <c r="K100" i="5"/>
  <c r="J100" i="5"/>
  <c r="I101" i="5"/>
  <c r="L100" i="5"/>
  <c r="M100" i="5"/>
  <c r="N100" i="5"/>
  <c r="K101" i="5"/>
  <c r="J101" i="5"/>
  <c r="I102" i="5"/>
  <c r="L101" i="5"/>
  <c r="M101" i="5"/>
  <c r="N101" i="5"/>
  <c r="K102" i="5"/>
  <c r="J102" i="5"/>
  <c r="I103" i="5"/>
  <c r="L102" i="5"/>
  <c r="M102" i="5"/>
  <c r="N102" i="5"/>
  <c r="K103" i="5"/>
  <c r="J103" i="5"/>
  <c r="I104" i="5"/>
  <c r="L103" i="5"/>
  <c r="M103" i="5"/>
  <c r="N103" i="5"/>
  <c r="K104" i="5"/>
  <c r="J104" i="5"/>
  <c r="I105" i="5"/>
  <c r="L104" i="5"/>
  <c r="M104" i="5"/>
  <c r="N104" i="5"/>
  <c r="K105" i="5"/>
  <c r="J105" i="5"/>
  <c r="I106" i="5"/>
  <c r="L105" i="5"/>
  <c r="M105" i="5"/>
  <c r="N105" i="5"/>
  <c r="K106" i="5"/>
  <c r="J106" i="5"/>
  <c r="I107" i="5"/>
  <c r="L106" i="5"/>
  <c r="M106" i="5"/>
  <c r="N106" i="5"/>
  <c r="L107" i="5"/>
  <c r="M107" i="5"/>
  <c r="N107" i="5"/>
  <c r="K107" i="5"/>
  <c r="J107" i="5"/>
  <c r="I108" i="5"/>
  <c r="K108" i="5"/>
  <c r="J108" i="5"/>
  <c r="I109" i="5"/>
  <c r="L108" i="5"/>
  <c r="M108" i="5"/>
  <c r="N108" i="5"/>
  <c r="K109" i="5"/>
  <c r="J109" i="5"/>
  <c r="I110" i="5"/>
  <c r="L109" i="5"/>
  <c r="M109" i="5"/>
  <c r="N109" i="5"/>
  <c r="K110" i="5"/>
  <c r="J110" i="5"/>
  <c r="I111" i="5"/>
  <c r="L110" i="5"/>
  <c r="M110" i="5"/>
  <c r="N110" i="5"/>
  <c r="K111" i="5"/>
  <c r="J111" i="5"/>
  <c r="I112" i="5"/>
  <c r="L111" i="5"/>
  <c r="M111" i="5"/>
  <c r="N111" i="5"/>
  <c r="K112" i="5"/>
  <c r="J112" i="5"/>
  <c r="I113" i="5"/>
  <c r="L112" i="5"/>
  <c r="M112" i="5"/>
  <c r="N112" i="5"/>
  <c r="K113" i="5"/>
  <c r="J113" i="5"/>
  <c r="I114" i="5"/>
  <c r="L113" i="5"/>
  <c r="M113" i="5"/>
  <c r="N113" i="5"/>
  <c r="K114" i="5"/>
  <c r="J114" i="5"/>
  <c r="I115" i="5"/>
  <c r="L114" i="5"/>
  <c r="M114" i="5"/>
  <c r="N114" i="5"/>
  <c r="K115" i="5"/>
  <c r="J115" i="5"/>
  <c r="I116" i="5"/>
  <c r="L115" i="5"/>
  <c r="M115" i="5"/>
  <c r="N115" i="5"/>
  <c r="L116" i="5"/>
  <c r="M116" i="5"/>
  <c r="N116" i="5"/>
  <c r="K116" i="5"/>
  <c r="J116" i="5"/>
  <c r="I117" i="5"/>
  <c r="L117" i="5"/>
  <c r="M117" i="5"/>
  <c r="N117" i="5"/>
  <c r="K117" i="5"/>
  <c r="J117" i="5"/>
  <c r="I118" i="5"/>
  <c r="K118" i="5"/>
  <c r="J118" i="5"/>
  <c r="I119" i="5"/>
  <c r="L118" i="5"/>
  <c r="M118" i="5"/>
  <c r="N118" i="5"/>
  <c r="K119" i="5"/>
  <c r="J119" i="5"/>
  <c r="I120" i="5"/>
  <c r="L119" i="5"/>
  <c r="M119" i="5"/>
  <c r="N119" i="5"/>
  <c r="L120" i="5"/>
  <c r="M120" i="5"/>
  <c r="N120" i="5"/>
  <c r="K120" i="5"/>
  <c r="J120" i="5"/>
  <c r="I121" i="5"/>
  <c r="K121" i="5"/>
  <c r="J121" i="5"/>
  <c r="I122" i="5"/>
  <c r="L121" i="5"/>
  <c r="M121" i="5"/>
  <c r="N121" i="5"/>
  <c r="K122" i="5"/>
  <c r="J122" i="5"/>
  <c r="I123" i="5"/>
  <c r="L122" i="5"/>
  <c r="M122" i="5"/>
  <c r="N122" i="5"/>
  <c r="K123" i="5"/>
  <c r="J123" i="5"/>
  <c r="I124" i="5"/>
  <c r="L123" i="5"/>
  <c r="M123" i="5"/>
  <c r="N123" i="5"/>
  <c r="K124" i="5"/>
  <c r="J124" i="5"/>
  <c r="I125" i="5"/>
  <c r="L124" i="5"/>
  <c r="M124" i="5"/>
  <c r="N124" i="5"/>
  <c r="K125" i="5"/>
  <c r="J125" i="5"/>
  <c r="I126" i="5"/>
  <c r="L125" i="5"/>
  <c r="M125" i="5"/>
  <c r="N125" i="5"/>
  <c r="K126" i="5"/>
  <c r="J126" i="5"/>
  <c r="I127" i="5"/>
  <c r="L126" i="5"/>
  <c r="M126" i="5"/>
  <c r="N126" i="5"/>
  <c r="K127" i="5"/>
  <c r="J127" i="5"/>
  <c r="I128" i="5"/>
  <c r="L127" i="5"/>
  <c r="M127" i="5"/>
  <c r="N127" i="5"/>
  <c r="L128" i="5"/>
  <c r="M128" i="5"/>
  <c r="N128" i="5"/>
  <c r="K128" i="5"/>
  <c r="J128" i="5"/>
  <c r="I129" i="5"/>
  <c r="L129" i="5"/>
  <c r="M129" i="5"/>
  <c r="N129" i="5"/>
  <c r="O34" i="5"/>
  <c r="J129" i="5"/>
  <c r="I136" i="5"/>
  <c r="K129" i="5"/>
  <c r="I138" i="5"/>
  <c r="I135" i="5"/>
  <c r="I137" i="5"/>
  <c r="F5" i="4"/>
  <c r="G5" i="4"/>
  <c r="H5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3" i="4"/>
  <c r="F6" i="4"/>
  <c r="F7" i="4"/>
  <c r="G6" i="4"/>
  <c r="H6" i="4"/>
  <c r="F8" i="4"/>
  <c r="G7" i="4"/>
  <c r="H7" i="4"/>
  <c r="F9" i="4"/>
  <c r="G8" i="4"/>
  <c r="H8" i="4"/>
  <c r="F10" i="4"/>
  <c r="G9" i="4"/>
  <c r="H9" i="4"/>
  <c r="F11" i="4"/>
  <c r="G10" i="4"/>
  <c r="H10" i="4"/>
  <c r="F12" i="4"/>
  <c r="G11" i="4"/>
  <c r="H11" i="4"/>
  <c r="F13" i="4"/>
  <c r="G12" i="4"/>
  <c r="H12" i="4"/>
  <c r="F14" i="4"/>
  <c r="G13" i="4"/>
  <c r="H13" i="4"/>
  <c r="F15" i="4"/>
  <c r="G14" i="4"/>
  <c r="H14" i="4"/>
  <c r="F16" i="4"/>
  <c r="G15" i="4"/>
  <c r="H15" i="4"/>
  <c r="F17" i="4"/>
  <c r="G16" i="4"/>
  <c r="H16" i="4"/>
  <c r="F18" i="4"/>
  <c r="G17" i="4"/>
  <c r="H17" i="4"/>
  <c r="F19" i="4"/>
  <c r="G18" i="4"/>
  <c r="H18" i="4"/>
  <c r="F20" i="4"/>
  <c r="G19" i="4"/>
  <c r="H19" i="4"/>
  <c r="F21" i="4"/>
  <c r="G20" i="4"/>
  <c r="H20" i="4"/>
  <c r="F22" i="4"/>
  <c r="G21" i="4"/>
  <c r="H21" i="4"/>
  <c r="F23" i="4"/>
  <c r="G22" i="4"/>
  <c r="H22" i="4"/>
  <c r="F24" i="4"/>
  <c r="G23" i="4"/>
  <c r="H23" i="4"/>
  <c r="F25" i="4"/>
  <c r="G24" i="4"/>
  <c r="H24" i="4"/>
  <c r="F26" i="4"/>
  <c r="G25" i="4"/>
  <c r="H25" i="4"/>
  <c r="F27" i="4"/>
  <c r="G26" i="4"/>
  <c r="H26" i="4"/>
  <c r="F28" i="4"/>
  <c r="G27" i="4"/>
  <c r="H27" i="4"/>
  <c r="F29" i="4"/>
  <c r="G28" i="4"/>
  <c r="H28" i="4"/>
  <c r="F30" i="4"/>
  <c r="G29" i="4"/>
  <c r="H29" i="4"/>
  <c r="F31" i="4"/>
  <c r="G30" i="4"/>
  <c r="H30" i="4"/>
  <c r="F32" i="4"/>
  <c r="G31" i="4"/>
  <c r="H31" i="4"/>
  <c r="F33" i="4"/>
  <c r="G32" i="4"/>
  <c r="H32" i="4"/>
  <c r="F34" i="4"/>
  <c r="G33" i="4"/>
  <c r="H33" i="4"/>
  <c r="F35" i="4"/>
  <c r="G34" i="4"/>
  <c r="H34" i="4"/>
  <c r="F36" i="4"/>
  <c r="G35" i="4"/>
  <c r="H35" i="4"/>
  <c r="F37" i="4"/>
  <c r="G36" i="4"/>
  <c r="H36" i="4"/>
  <c r="F38" i="4"/>
  <c r="G37" i="4"/>
  <c r="H37" i="4"/>
  <c r="F39" i="4"/>
  <c r="G38" i="4"/>
  <c r="H38" i="4"/>
  <c r="F40" i="4"/>
  <c r="G39" i="4"/>
  <c r="H39" i="4"/>
  <c r="F41" i="4"/>
  <c r="G40" i="4"/>
  <c r="H40" i="4"/>
  <c r="F42" i="4"/>
  <c r="G41" i="4"/>
  <c r="H41" i="4"/>
  <c r="F43" i="4"/>
  <c r="G42" i="4"/>
  <c r="H42" i="4"/>
  <c r="F44" i="4"/>
  <c r="G43" i="4"/>
  <c r="H43" i="4"/>
  <c r="F45" i="4"/>
  <c r="G44" i="4"/>
  <c r="H44" i="4"/>
  <c r="F46" i="4"/>
  <c r="G45" i="4"/>
  <c r="H45" i="4"/>
  <c r="F47" i="4"/>
  <c r="G46" i="4"/>
  <c r="H46" i="4"/>
  <c r="F48" i="4"/>
  <c r="G47" i="4"/>
  <c r="H47" i="4"/>
  <c r="F49" i="4"/>
  <c r="G48" i="4"/>
  <c r="H48" i="4"/>
  <c r="F50" i="4"/>
  <c r="G49" i="4"/>
  <c r="H49" i="4"/>
  <c r="F51" i="4"/>
  <c r="G50" i="4"/>
  <c r="H50" i="4"/>
  <c r="F52" i="4"/>
  <c r="G51" i="4"/>
  <c r="H51" i="4"/>
  <c r="F53" i="4"/>
  <c r="G52" i="4"/>
  <c r="H52" i="4"/>
  <c r="F54" i="4"/>
  <c r="G53" i="4"/>
  <c r="H53" i="4"/>
  <c r="F55" i="4"/>
  <c r="G54" i="4"/>
  <c r="H54" i="4"/>
  <c r="F56" i="4"/>
  <c r="G55" i="4"/>
  <c r="H55" i="4"/>
  <c r="F57" i="4"/>
  <c r="G56" i="4"/>
  <c r="H56" i="4"/>
  <c r="F58" i="4"/>
  <c r="G57" i="4"/>
  <c r="H57" i="4"/>
  <c r="F59" i="4"/>
  <c r="G58" i="4"/>
  <c r="H58" i="4"/>
  <c r="F60" i="4"/>
  <c r="G59" i="4"/>
  <c r="H59" i="4"/>
  <c r="F61" i="4"/>
  <c r="G60" i="4"/>
  <c r="H60" i="4"/>
  <c r="F62" i="4"/>
  <c r="G61" i="4"/>
  <c r="H61" i="4"/>
  <c r="F63" i="4"/>
  <c r="G62" i="4"/>
  <c r="H62" i="4"/>
  <c r="F64" i="4"/>
  <c r="G63" i="4"/>
  <c r="H63" i="4"/>
  <c r="F65" i="4"/>
  <c r="G64" i="4"/>
  <c r="H64" i="4"/>
  <c r="F66" i="4"/>
  <c r="G65" i="4"/>
  <c r="H65" i="4"/>
  <c r="F67" i="4"/>
  <c r="G66" i="4"/>
  <c r="H66" i="4"/>
  <c r="F68" i="4"/>
  <c r="G67" i="4"/>
  <c r="H67" i="4"/>
  <c r="F69" i="4"/>
  <c r="G68" i="4"/>
  <c r="H68" i="4"/>
  <c r="F70" i="4"/>
  <c r="G69" i="4"/>
  <c r="H69" i="4"/>
  <c r="F71" i="4"/>
  <c r="G70" i="4"/>
  <c r="H70" i="4"/>
  <c r="F72" i="4"/>
  <c r="G71" i="4"/>
  <c r="H71" i="4"/>
  <c r="F73" i="4"/>
  <c r="G72" i="4"/>
  <c r="H72" i="4"/>
  <c r="F74" i="4"/>
  <c r="G73" i="4"/>
  <c r="H73" i="4"/>
  <c r="F75" i="4"/>
  <c r="G74" i="4"/>
  <c r="H74" i="4"/>
  <c r="F76" i="4"/>
  <c r="G75" i="4"/>
  <c r="H75" i="4"/>
  <c r="F77" i="4"/>
  <c r="G76" i="4"/>
  <c r="H76" i="4"/>
  <c r="F78" i="4"/>
  <c r="G77" i="4"/>
  <c r="H77" i="4"/>
  <c r="F79" i="4"/>
  <c r="G78" i="4"/>
  <c r="H78" i="4"/>
  <c r="F80" i="4"/>
  <c r="G79" i="4"/>
  <c r="H79" i="4"/>
  <c r="F81" i="4"/>
  <c r="G80" i="4"/>
  <c r="H80" i="4"/>
  <c r="F82" i="4"/>
  <c r="G81" i="4"/>
  <c r="H81" i="4"/>
  <c r="F83" i="4"/>
  <c r="G82" i="4"/>
  <c r="H82" i="4"/>
  <c r="F84" i="4"/>
  <c r="G83" i="4"/>
  <c r="H83" i="4"/>
  <c r="F85" i="4"/>
  <c r="G84" i="4"/>
  <c r="H84" i="4"/>
  <c r="F86" i="4"/>
  <c r="G85" i="4"/>
  <c r="H85" i="4"/>
  <c r="F87" i="4"/>
  <c r="G86" i="4"/>
  <c r="H86" i="4"/>
  <c r="F88" i="4"/>
  <c r="G87" i="4"/>
  <c r="H87" i="4"/>
  <c r="F89" i="4"/>
  <c r="G88" i="4"/>
  <c r="H88" i="4"/>
  <c r="F90" i="4"/>
  <c r="G89" i="4"/>
  <c r="H89" i="4"/>
  <c r="F91" i="4"/>
  <c r="G90" i="4"/>
  <c r="H90" i="4"/>
  <c r="F92" i="4"/>
  <c r="G91" i="4"/>
  <c r="H91" i="4"/>
  <c r="F93" i="4"/>
  <c r="G92" i="4"/>
  <c r="H92" i="4"/>
  <c r="F94" i="4"/>
  <c r="G93" i="4"/>
  <c r="H93" i="4"/>
  <c r="F95" i="4"/>
  <c r="G94" i="4"/>
  <c r="H94" i="4"/>
  <c r="F96" i="4"/>
  <c r="G95" i="4"/>
  <c r="H95" i="4"/>
  <c r="F97" i="4"/>
  <c r="G96" i="4"/>
  <c r="H96" i="4"/>
  <c r="F98" i="4"/>
  <c r="G97" i="4"/>
  <c r="H97" i="4"/>
  <c r="F99" i="4"/>
  <c r="G98" i="4"/>
  <c r="H98" i="4"/>
  <c r="F100" i="4"/>
  <c r="G99" i="4"/>
  <c r="H99" i="4"/>
  <c r="F101" i="4"/>
  <c r="G100" i="4"/>
  <c r="H100" i="4"/>
  <c r="F102" i="4"/>
  <c r="G101" i="4"/>
  <c r="H101" i="4"/>
  <c r="F103" i="4"/>
  <c r="G102" i="4"/>
  <c r="H102" i="4"/>
  <c r="F104" i="4"/>
  <c r="G103" i="4"/>
  <c r="H103" i="4"/>
  <c r="F105" i="4"/>
  <c r="G105" i="4"/>
  <c r="H105" i="4"/>
  <c r="G104" i="4"/>
  <c r="H104" i="4"/>
  <c r="J5" i="4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10" i="3"/>
  <c r="E109" i="3"/>
  <c r="F80" i="3"/>
  <c r="F81" i="3"/>
  <c r="F82" i="3"/>
  <c r="F83" i="3"/>
  <c r="F84" i="3"/>
  <c r="F85" i="3"/>
  <c r="F93" i="3"/>
  <c r="F94" i="3"/>
  <c r="F95" i="3"/>
  <c r="F96" i="3"/>
  <c r="F97" i="3"/>
  <c r="F79" i="3"/>
  <c r="E96" i="3"/>
  <c r="E97" i="3"/>
  <c r="E86" i="3"/>
  <c r="E87" i="3"/>
  <c r="E88" i="3"/>
  <c r="E89" i="3"/>
  <c r="E90" i="3"/>
  <c r="E91" i="3"/>
  <c r="E92" i="3"/>
  <c r="E93" i="3"/>
  <c r="E94" i="3"/>
  <c r="E95" i="3"/>
  <c r="C45" i="3"/>
  <c r="D45" i="3"/>
  <c r="C46" i="3"/>
  <c r="D14" i="3"/>
  <c r="C15" i="3"/>
  <c r="D15" i="3"/>
  <c r="C16" i="3"/>
  <c r="F89" i="3"/>
  <c r="F90" i="3"/>
  <c r="E84" i="3"/>
  <c r="E83" i="3"/>
  <c r="F88" i="3"/>
  <c r="E82" i="3"/>
  <c r="F87" i="3"/>
  <c r="F92" i="3"/>
  <c r="F91" i="3"/>
  <c r="E85" i="3"/>
  <c r="E81" i="3"/>
  <c r="F8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</calcChain>
</file>

<file path=xl/sharedStrings.xml><?xml version="1.0" encoding="utf-8"?>
<sst xmlns="http://schemas.openxmlformats.org/spreadsheetml/2006/main" count="101" uniqueCount="52">
  <si>
    <t>Trend</t>
  </si>
  <si>
    <t>Year Qtr</t>
  </si>
  <si>
    <t>Revs</t>
  </si>
  <si>
    <t>m</t>
  </si>
  <si>
    <t>p</t>
  </si>
  <si>
    <t>q</t>
  </si>
  <si>
    <t>Question 1</t>
  </si>
  <si>
    <t>Year</t>
  </si>
  <si>
    <t>T</t>
  </si>
  <si>
    <t>Question 2</t>
  </si>
  <si>
    <t>Question 3</t>
  </si>
  <si>
    <t>Model 1</t>
  </si>
  <si>
    <t xml:space="preserve">Innovators </t>
  </si>
  <si>
    <t xml:space="preserve">Imitators </t>
  </si>
  <si>
    <t>Innovators share</t>
  </si>
  <si>
    <t>Imitators share</t>
  </si>
  <si>
    <t>Model 2</t>
  </si>
  <si>
    <t>2 Quarter MA</t>
  </si>
  <si>
    <t>2 Quarter MA Forecast</t>
  </si>
  <si>
    <t>Alpha</t>
  </si>
  <si>
    <t>Error</t>
  </si>
  <si>
    <t>Error^2</t>
  </si>
  <si>
    <t>SSE</t>
  </si>
  <si>
    <t>Forecasted Adoption/ Sales (in MM)</t>
  </si>
  <si>
    <t>Cumulative Adoptions/ Sales (in MM)</t>
  </si>
  <si>
    <t>Innovators (in MM)</t>
  </si>
  <si>
    <t>Imitators (in MM)</t>
  </si>
  <si>
    <t>Error for Exponentially Smoothed Forecast</t>
  </si>
  <si>
    <t>Exponentially Smoothed 2 Quarter MA Forecast</t>
  </si>
  <si>
    <t>Baseline</t>
  </si>
  <si>
    <t>Quarters</t>
  </si>
  <si>
    <t>Q4</t>
  </si>
  <si>
    <t>Q1</t>
  </si>
  <si>
    <t>Q2</t>
  </si>
  <si>
    <t>Q3</t>
  </si>
  <si>
    <t>Forecast</t>
  </si>
  <si>
    <t>Sq Error</t>
  </si>
  <si>
    <t>Initial Estimates</t>
  </si>
  <si>
    <t>Forecast Model</t>
  </si>
  <si>
    <t>Level</t>
  </si>
  <si>
    <t>Seasonal</t>
  </si>
  <si>
    <t>alpha</t>
  </si>
  <si>
    <t>beta</t>
  </si>
  <si>
    <t>gamma</t>
  </si>
  <si>
    <t>Sqd Error</t>
  </si>
  <si>
    <t>Period</t>
  </si>
  <si>
    <t>Revenue Forecast</t>
  </si>
  <si>
    <t>Q4'2005</t>
  </si>
  <si>
    <t>Q1'2006</t>
  </si>
  <si>
    <t>Q2'2006</t>
  </si>
  <si>
    <t>Q3'2006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</si>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</sst>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000000"/>
    <numFmt numFmtId="168" formatCode="0.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2" xfId="0" applyBorder="1"/>
    <xf numFmtId="0" fontId="0" fillId="0" borderId="2" xfId="0" applyFill="1" applyBorder="1"/>
    <xf numFmtId="0" fontId="5" fillId="0" borderId="0" xfId="0" applyFont="1"/>
    <xf numFmtId="166" fontId="0" fillId="0" borderId="2" xfId="0" applyNumberFormat="1" applyBorder="1"/>
    <xf numFmtId="166" fontId="0" fillId="0" borderId="2" xfId="0" applyNumberFormat="1" applyFill="1" applyBorder="1"/>
    <xf numFmtId="167" fontId="0" fillId="0" borderId="2" xfId="0" applyNumberFormat="1" applyBorder="1"/>
    <xf numFmtId="168" fontId="0" fillId="0" borderId="2" xfId="0" applyNumberFormat="1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4" borderId="2" xfId="0" applyFont="1" applyFill="1" applyBorder="1"/>
    <xf numFmtId="0" fontId="0" fillId="3" borderId="2" xfId="0" applyFill="1" applyBorder="1"/>
    <xf numFmtId="0" fontId="0" fillId="3" borderId="12" xfId="0" applyFill="1" applyBorder="1"/>
    <xf numFmtId="0" fontId="0" fillId="0" borderId="12" xfId="0" applyBorder="1"/>
    <xf numFmtId="10" fontId="0" fillId="0" borderId="2" xfId="1" applyNumberFormat="1" applyFont="1" applyBorder="1"/>
    <xf numFmtId="166" fontId="0" fillId="0" borderId="5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0" fontId="1" fillId="0" borderId="2" xfId="0" applyFont="1" applyBorder="1"/>
    <xf numFmtId="0" fontId="1" fillId="0" borderId="2" xfId="0" applyFont="1" applyFill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2" fontId="1" fillId="0" borderId="2" xfId="0" applyNumberFormat="1" applyFont="1" applyBorder="1"/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1" fillId="7" borderId="1" xfId="0" applyFont="1" applyFill="1" applyBorder="1"/>
    <xf numFmtId="0" fontId="1" fillId="8" borderId="3" xfId="0" applyFont="1" applyFill="1" applyBorder="1" applyAlignment="1">
      <alignment wrapText="1"/>
    </xf>
    <xf numFmtId="0" fontId="1" fillId="8" borderId="4" xfId="0" applyFont="1" applyFill="1" applyBorder="1"/>
    <xf numFmtId="166" fontId="1" fillId="8" borderId="5" xfId="0" applyNumberFormat="1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7" fillId="5" borderId="6" xfId="0" applyFont="1" applyFill="1" applyBorder="1"/>
    <xf numFmtId="0" fontId="7" fillId="5" borderId="7" xfId="0" applyFont="1" applyFill="1" applyBorder="1"/>
    <xf numFmtId="0" fontId="7" fillId="5" borderId="8" xfId="0" applyFont="1" applyFill="1" applyBorder="1" applyAlignment="1">
      <alignment wrapText="1"/>
    </xf>
    <xf numFmtId="0" fontId="8" fillId="5" borderId="13" xfId="0" applyFont="1" applyFill="1" applyBorder="1"/>
    <xf numFmtId="49" fontId="8" fillId="5" borderId="2" xfId="0" applyNumberFormat="1" applyFont="1" applyFill="1" applyBorder="1"/>
    <xf numFmtId="0" fontId="8" fillId="5" borderId="14" xfId="0" applyFont="1" applyFill="1" applyBorder="1"/>
    <xf numFmtId="0" fontId="8" fillId="5" borderId="9" xfId="0" applyFont="1" applyFill="1" applyBorder="1"/>
    <xf numFmtId="0" fontId="8" fillId="5" borderId="11" xfId="0" applyFont="1" applyFill="1" applyBorder="1"/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0" fillId="8" borderId="0" xfId="0" applyFill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Cumulative Sales/ Adoptions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1'!$C$12</c:f>
              <c:strCache>
                <c:ptCount val="1"/>
                <c:pt idx="0">
                  <c:v>Forecasted Adoption/ Sales (in MM)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'Part 1'!$B$13:$B$32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1'!$C$13:$C$32</c:f>
              <c:numCache>
                <c:formatCode>0.000</c:formatCode>
                <c:ptCount val="20"/>
                <c:pt idx="0">
                  <c:v>0.75</c:v>
                </c:pt>
                <c:pt idx="1">
                  <c:v>1.0185</c:v>
                </c:pt>
                <c:pt idx="2">
                  <c:v>1.3543035239999999</c:v>
                </c:pt>
                <c:pt idx="3">
                  <c:v>1.749406874287891</c:v>
                </c:pt>
                <c:pt idx="4">
                  <c:v>2.1729029007235652</c:v>
                </c:pt>
                <c:pt idx="5">
                  <c:v>2.5625539782997091</c:v>
                </c:pt>
                <c:pt idx="6">
                  <c:v>2.8279205644208791</c:v>
                </c:pt>
                <c:pt idx="7">
                  <c:v>2.8768659819299147</c:v>
                </c:pt>
                <c:pt idx="8">
                  <c:v>2.6640680411264492</c:v>
                </c:pt>
                <c:pt idx="9">
                  <c:v>2.2308276762882597</c:v>
                </c:pt>
                <c:pt idx="10">
                  <c:v>1.6933277225943453</c:v>
                </c:pt>
                <c:pt idx="11">
                  <c:v>1.1790159538386504</c:v>
                </c:pt>
                <c:pt idx="12">
                  <c:v>0.76673066624879027</c:v>
                </c:pt>
                <c:pt idx="13">
                  <c:v>0.47474592428845774</c:v>
                </c:pt>
                <c:pt idx="14">
                  <c:v>0.28452401566771535</c:v>
                </c:pt>
                <c:pt idx="15">
                  <c:v>0.16706401803220139</c:v>
                </c:pt>
                <c:pt idx="16">
                  <c:v>9.6887904073064135E-2</c:v>
                </c:pt>
                <c:pt idx="17">
                  <c:v>5.578045359212247E-2</c:v>
                </c:pt>
                <c:pt idx="18">
                  <c:v>3.1977754225090749E-2</c:v>
                </c:pt>
                <c:pt idx="19">
                  <c:v>1.828726916539658E-2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DE-41FD-9AED-86B849E98FCA}"/>
            </c:ext>
          </c:extLst>
        </c:ser>
        <c:ser>
          <c:idx val="1"/>
          <c:order val="1"/>
          <c:tx>
            <c:strRef>
              <c:f>'Part 1'!$D$12</c:f>
              <c:strCache>
                <c:ptCount val="1"/>
                <c:pt idx="0">
                  <c:v>Cumulative Adoptions/ Sales (in MM)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'Part 1'!$B$13:$B$32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1'!$D$13:$D$32</c:f>
              <c:numCache>
                <c:formatCode>0.000</c:formatCode>
                <c:ptCount val="20"/>
                <c:pt idx="0">
                  <c:v>0.75</c:v>
                </c:pt>
                <c:pt idx="1">
                  <c:v>1.7685</c:v>
                </c:pt>
                <c:pt idx="2">
                  <c:v>3.1228035240000001</c:v>
                </c:pt>
                <c:pt idx="3">
                  <c:v>4.8722103982878906</c:v>
                </c:pt>
                <c:pt idx="4">
                  <c:v>7.0451132990114562</c:v>
                </c:pt>
                <c:pt idx="5">
                  <c:v>9.6076672773111653</c:v>
                </c:pt>
                <c:pt idx="6">
                  <c:v>12.435587841732044</c:v>
                </c:pt>
                <c:pt idx="7">
                  <c:v>15.312453823661958</c:v>
                </c:pt>
                <c:pt idx="8">
                  <c:v>17.976521864788406</c:v>
                </c:pt>
                <c:pt idx="9">
                  <c:v>20.207349541076667</c:v>
                </c:pt>
                <c:pt idx="10">
                  <c:v>21.900677263671014</c:v>
                </c:pt>
                <c:pt idx="11">
                  <c:v>23.079693217509664</c:v>
                </c:pt>
                <c:pt idx="12">
                  <c:v>23.846423883758455</c:v>
                </c:pt>
                <c:pt idx="13">
                  <c:v>24.321169808046911</c:v>
                </c:pt>
                <c:pt idx="14">
                  <c:v>24.605693823714624</c:v>
                </c:pt>
                <c:pt idx="15">
                  <c:v>24.772757841746824</c:v>
                </c:pt>
                <c:pt idx="16">
                  <c:v>24.869645745819888</c:v>
                </c:pt>
                <c:pt idx="17">
                  <c:v>24.925426199412009</c:v>
                </c:pt>
                <c:pt idx="18">
                  <c:v>24.957403953637098</c:v>
                </c:pt>
                <c:pt idx="19">
                  <c:v>24.975691222802496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DE-41FD-9AED-86B849E9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120272"/>
        <c:axId val="962988000"/>
      </c:scatterChart>
      <c:valAx>
        <c:axId val="10911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88000"/>
        <c:crosses val="autoZero"/>
        <c:crossBetween val="midCat"/>
      </c:valAx>
      <c:valAx>
        <c:axId val="9629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2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92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Cumulative Sales/ Adoptions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92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1'!$C$44</c:f>
              <c:strCache>
                <c:ptCount val="1"/>
                <c:pt idx="0">
                  <c:v>Forecasted Adoption/ Sales (in 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1'!$B$45:$B$64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1'!$C$45:$C$64</c:f>
              <c:numCache>
                <c:formatCode>0.000</c:formatCode>
                <c:ptCount val="20"/>
                <c:pt idx="0">
                  <c:v>10</c:v>
                </c:pt>
                <c:pt idx="1">
                  <c:v>6.18</c:v>
                </c:pt>
                <c:pt idx="2">
                  <c:v>3.6992491199999997</c:v>
                </c:pt>
                <c:pt idx="3">
                  <c:v>2.1704563709099745</c:v>
                </c:pt>
                <c:pt idx="4">
                  <c:v>1.2581815536802701</c:v>
                </c:pt>
                <c:pt idx="5">
                  <c:v>0.72417267532155516</c:v>
                </c:pt>
                <c:pt idx="6">
                  <c:v>0.41509003037494607</c:v>
                </c:pt>
                <c:pt idx="7">
                  <c:v>0.23735883529837032</c:v>
                </c:pt>
                <c:pt idx="8">
                  <c:v>0.13554186639931753</c:v>
                </c:pt>
                <c:pt idx="9">
                  <c:v>7.7339447438897868E-2</c:v>
                </c:pt>
                <c:pt idx="10">
                  <c:v>4.4109708648679358E-2</c:v>
                </c:pt>
                <c:pt idx="11">
                  <c:v>2.5151061774007943E-2</c:v>
                </c:pt>
                <c:pt idx="12">
                  <c:v>1.433887735282624E-2</c:v>
                </c:pt>
                <c:pt idx="13">
                  <c:v>8.1740610277171166E-3</c:v>
                </c:pt>
                <c:pt idx="14">
                  <c:v>4.659507549715336E-3</c:v>
                </c:pt>
                <c:pt idx="15">
                  <c:v>2.6560144315235235E-3</c:v>
                </c:pt>
                <c:pt idx="16">
                  <c:v>1.5139591348173331E-3</c:v>
                </c:pt>
                <c:pt idx="17">
                  <c:v>8.6296674944630336E-4</c:v>
                </c:pt>
                <c:pt idx="18">
                  <c:v>4.9189431008356266E-4</c:v>
                </c:pt>
                <c:pt idx="19">
                  <c:v>2.8038081687498106E-4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DE-44B8-BD23-B9AABE8CBC4E}"/>
            </c:ext>
          </c:extLst>
        </c:ser>
        <c:ser>
          <c:idx val="1"/>
          <c:order val="1"/>
          <c:tx>
            <c:strRef>
              <c:f>'Part 1'!$D$44</c:f>
              <c:strCache>
                <c:ptCount val="1"/>
                <c:pt idx="0">
                  <c:v>Cumulative Adoptions/ Sales (in MM)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1'!$B$45:$B$64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1'!$D$45:$D$64</c:f>
              <c:numCache>
                <c:formatCode>0.000</c:formatCode>
                <c:ptCount val="20"/>
                <c:pt idx="0">
                  <c:v>10</c:v>
                </c:pt>
                <c:pt idx="1">
                  <c:v>16.18</c:v>
                </c:pt>
                <c:pt idx="2">
                  <c:v>19.879249120000001</c:v>
                </c:pt>
                <c:pt idx="3">
                  <c:v>22.049705490909975</c:v>
                </c:pt>
                <c:pt idx="4">
                  <c:v>23.307887044590245</c:v>
                </c:pt>
                <c:pt idx="5">
                  <c:v>24.0320597199118</c:v>
                </c:pt>
                <c:pt idx="6">
                  <c:v>24.447149750286744</c:v>
                </c:pt>
                <c:pt idx="7">
                  <c:v>24.684508585585114</c:v>
                </c:pt>
                <c:pt idx="8">
                  <c:v>24.820050451984432</c:v>
                </c:pt>
                <c:pt idx="9">
                  <c:v>24.897389899423331</c:v>
                </c:pt>
                <c:pt idx="10">
                  <c:v>24.941499608072011</c:v>
                </c:pt>
                <c:pt idx="11">
                  <c:v>24.966650669846018</c:v>
                </c:pt>
                <c:pt idx="12">
                  <c:v>24.980989547198845</c:v>
                </c:pt>
                <c:pt idx="13">
                  <c:v>24.989163608226562</c:v>
                </c:pt>
                <c:pt idx="14">
                  <c:v>24.993823115776276</c:v>
                </c:pt>
                <c:pt idx="15">
                  <c:v>24.996479130207799</c:v>
                </c:pt>
                <c:pt idx="16">
                  <c:v>24.997993089342618</c:v>
                </c:pt>
                <c:pt idx="17">
                  <c:v>24.998856056092063</c:v>
                </c:pt>
                <c:pt idx="18">
                  <c:v>24.999347950402147</c:v>
                </c:pt>
                <c:pt idx="19">
                  <c:v>24.999628331219022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E-44B8-BD23-B9AABE8C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10192"/>
        <c:axId val="1104911856"/>
      </c:scatterChart>
      <c:valAx>
        <c:axId val="11049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11856"/>
        <c:crosses val="autoZero"/>
        <c:crossBetween val="midCat"/>
      </c:valAx>
      <c:valAx>
        <c:axId val="11049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1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00" b="1" i="0" u="none" strike="noStrike" kern="1200" cap="all" spc="120" normalizeH="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Actual</a:t>
            </a:r>
            <a:r>
              <a:rPr lang="en-US" b="1" baseline="0"/>
              <a:t> Revenue vs One Step Forecast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 Q1'!$B$1</c:f>
              <c:strCache>
                <c:ptCount val="1"/>
                <c:pt idx="0">
                  <c:v>Revs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Q1'!$A$2:$A$105</c:f>
              <c:numCache>
                <c:formatCode>General</c:formatCode>
                <c:ptCount val="104"/>
                <c:pt idx="0">
                  <c:v>19794</c:v>
                </c:pt>
                <c:pt idx="1">
                  <c:v>19801</c:v>
                </c:pt>
                <c:pt idx="2">
                  <c:v>19802</c:v>
                </c:pt>
                <c:pt idx="3">
                  <c:v>19803</c:v>
                </c:pt>
                <c:pt idx="4">
                  <c:v>19804</c:v>
                </c:pt>
                <c:pt idx="5">
                  <c:v>19811</c:v>
                </c:pt>
                <c:pt idx="6">
                  <c:v>19812</c:v>
                </c:pt>
                <c:pt idx="7">
                  <c:v>19813</c:v>
                </c:pt>
                <c:pt idx="8">
                  <c:v>19814</c:v>
                </c:pt>
                <c:pt idx="9">
                  <c:v>19821</c:v>
                </c:pt>
                <c:pt idx="10">
                  <c:v>19822</c:v>
                </c:pt>
                <c:pt idx="11">
                  <c:v>19823</c:v>
                </c:pt>
                <c:pt idx="12">
                  <c:v>19824</c:v>
                </c:pt>
                <c:pt idx="13">
                  <c:v>19831</c:v>
                </c:pt>
                <c:pt idx="14">
                  <c:v>19832</c:v>
                </c:pt>
                <c:pt idx="15">
                  <c:v>19833</c:v>
                </c:pt>
                <c:pt idx="16">
                  <c:v>19834</c:v>
                </c:pt>
                <c:pt idx="17">
                  <c:v>19841</c:v>
                </c:pt>
                <c:pt idx="18">
                  <c:v>19842</c:v>
                </c:pt>
                <c:pt idx="19">
                  <c:v>19843</c:v>
                </c:pt>
                <c:pt idx="20">
                  <c:v>19844</c:v>
                </c:pt>
                <c:pt idx="21">
                  <c:v>19851</c:v>
                </c:pt>
                <c:pt idx="22">
                  <c:v>19852</c:v>
                </c:pt>
                <c:pt idx="23">
                  <c:v>19853</c:v>
                </c:pt>
                <c:pt idx="24">
                  <c:v>19854</c:v>
                </c:pt>
                <c:pt idx="25">
                  <c:v>19861</c:v>
                </c:pt>
                <c:pt idx="26">
                  <c:v>19862</c:v>
                </c:pt>
                <c:pt idx="27">
                  <c:v>19863</c:v>
                </c:pt>
                <c:pt idx="28">
                  <c:v>19864</c:v>
                </c:pt>
                <c:pt idx="29">
                  <c:v>19871</c:v>
                </c:pt>
                <c:pt idx="30">
                  <c:v>19872</c:v>
                </c:pt>
                <c:pt idx="31">
                  <c:v>19873</c:v>
                </c:pt>
                <c:pt idx="32">
                  <c:v>19874</c:v>
                </c:pt>
                <c:pt idx="33">
                  <c:v>19881</c:v>
                </c:pt>
                <c:pt idx="34">
                  <c:v>19882</c:v>
                </c:pt>
                <c:pt idx="35">
                  <c:v>19883</c:v>
                </c:pt>
                <c:pt idx="36">
                  <c:v>19884</c:v>
                </c:pt>
                <c:pt idx="37">
                  <c:v>19891</c:v>
                </c:pt>
                <c:pt idx="38">
                  <c:v>19892</c:v>
                </c:pt>
                <c:pt idx="39">
                  <c:v>19893</c:v>
                </c:pt>
                <c:pt idx="40">
                  <c:v>19894</c:v>
                </c:pt>
                <c:pt idx="41">
                  <c:v>19901</c:v>
                </c:pt>
                <c:pt idx="42">
                  <c:v>19902</c:v>
                </c:pt>
                <c:pt idx="43">
                  <c:v>19903</c:v>
                </c:pt>
                <c:pt idx="44">
                  <c:v>19904</c:v>
                </c:pt>
                <c:pt idx="45">
                  <c:v>19911</c:v>
                </c:pt>
                <c:pt idx="46">
                  <c:v>19912</c:v>
                </c:pt>
                <c:pt idx="47">
                  <c:v>19913</c:v>
                </c:pt>
                <c:pt idx="48">
                  <c:v>19914</c:v>
                </c:pt>
                <c:pt idx="49">
                  <c:v>19921</c:v>
                </c:pt>
                <c:pt idx="50">
                  <c:v>19922</c:v>
                </c:pt>
                <c:pt idx="51">
                  <c:v>19923</c:v>
                </c:pt>
                <c:pt idx="52">
                  <c:v>19924</c:v>
                </c:pt>
                <c:pt idx="53">
                  <c:v>19931</c:v>
                </c:pt>
                <c:pt idx="54">
                  <c:v>19932</c:v>
                </c:pt>
                <c:pt idx="55">
                  <c:v>19933</c:v>
                </c:pt>
                <c:pt idx="56">
                  <c:v>19934</c:v>
                </c:pt>
                <c:pt idx="57">
                  <c:v>19941</c:v>
                </c:pt>
                <c:pt idx="58">
                  <c:v>19942</c:v>
                </c:pt>
                <c:pt idx="59">
                  <c:v>19943</c:v>
                </c:pt>
                <c:pt idx="60">
                  <c:v>19944</c:v>
                </c:pt>
                <c:pt idx="61">
                  <c:v>19951</c:v>
                </c:pt>
                <c:pt idx="62">
                  <c:v>19952</c:v>
                </c:pt>
                <c:pt idx="63">
                  <c:v>19953</c:v>
                </c:pt>
                <c:pt idx="64">
                  <c:v>19954</c:v>
                </c:pt>
                <c:pt idx="65">
                  <c:v>19961</c:v>
                </c:pt>
                <c:pt idx="66">
                  <c:v>19962</c:v>
                </c:pt>
                <c:pt idx="67">
                  <c:v>19963</c:v>
                </c:pt>
                <c:pt idx="68">
                  <c:v>19964</c:v>
                </c:pt>
                <c:pt idx="69">
                  <c:v>19971</c:v>
                </c:pt>
                <c:pt idx="70">
                  <c:v>19972</c:v>
                </c:pt>
                <c:pt idx="71">
                  <c:v>19973</c:v>
                </c:pt>
                <c:pt idx="72">
                  <c:v>19974</c:v>
                </c:pt>
                <c:pt idx="73">
                  <c:v>19981</c:v>
                </c:pt>
                <c:pt idx="74">
                  <c:v>19982</c:v>
                </c:pt>
                <c:pt idx="75">
                  <c:v>19983</c:v>
                </c:pt>
                <c:pt idx="76">
                  <c:v>19984</c:v>
                </c:pt>
                <c:pt idx="77">
                  <c:v>19991</c:v>
                </c:pt>
                <c:pt idx="78">
                  <c:v>19992</c:v>
                </c:pt>
                <c:pt idx="79">
                  <c:v>19993</c:v>
                </c:pt>
                <c:pt idx="80">
                  <c:v>19994</c:v>
                </c:pt>
                <c:pt idx="81">
                  <c:v>20001</c:v>
                </c:pt>
                <c:pt idx="82">
                  <c:v>20002</c:v>
                </c:pt>
                <c:pt idx="83">
                  <c:v>20003</c:v>
                </c:pt>
                <c:pt idx="84">
                  <c:v>20004</c:v>
                </c:pt>
                <c:pt idx="85">
                  <c:v>20011</c:v>
                </c:pt>
                <c:pt idx="86">
                  <c:v>20012</c:v>
                </c:pt>
                <c:pt idx="87">
                  <c:v>20013</c:v>
                </c:pt>
                <c:pt idx="88">
                  <c:v>20014</c:v>
                </c:pt>
                <c:pt idx="89">
                  <c:v>20021</c:v>
                </c:pt>
                <c:pt idx="90">
                  <c:v>20022</c:v>
                </c:pt>
                <c:pt idx="91">
                  <c:v>20023</c:v>
                </c:pt>
                <c:pt idx="92">
                  <c:v>20024</c:v>
                </c:pt>
                <c:pt idx="93">
                  <c:v>20031</c:v>
                </c:pt>
                <c:pt idx="94">
                  <c:v>20032</c:v>
                </c:pt>
                <c:pt idx="95">
                  <c:v>20033</c:v>
                </c:pt>
                <c:pt idx="96">
                  <c:v>20034</c:v>
                </c:pt>
                <c:pt idx="97">
                  <c:v>20041</c:v>
                </c:pt>
                <c:pt idx="98">
                  <c:v>20042</c:v>
                </c:pt>
                <c:pt idx="99">
                  <c:v>20043</c:v>
                </c:pt>
                <c:pt idx="100">
                  <c:v>20044</c:v>
                </c:pt>
                <c:pt idx="101">
                  <c:v>20051</c:v>
                </c:pt>
                <c:pt idx="102">
                  <c:v>20052</c:v>
                </c:pt>
                <c:pt idx="103">
                  <c:v>20053</c:v>
                </c:pt>
              </c:numCache>
            </c:numRef>
          </c:xVal>
          <c:yVal>
            <c:numRef>
              <c:f>'Part 2 Q1'!$B$2:$B$105</c:f>
              <c:numCache>
                <c:formatCode>General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D-45DC-A69C-320C4F002779}"/>
            </c:ext>
          </c:extLst>
        </c:ser>
        <c:ser>
          <c:idx val="1"/>
          <c:order val="1"/>
          <c:tx>
            <c:strRef>
              <c:f>'Part 2 Q1'!$E$1</c:f>
              <c:strCache>
                <c:ptCount val="1"/>
                <c:pt idx="0">
                  <c:v>2 Quarter MA 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Q1'!$A$2:$A$105</c:f>
              <c:numCache>
                <c:formatCode>General</c:formatCode>
                <c:ptCount val="104"/>
                <c:pt idx="0">
                  <c:v>19794</c:v>
                </c:pt>
                <c:pt idx="1">
                  <c:v>19801</c:v>
                </c:pt>
                <c:pt idx="2">
                  <c:v>19802</c:v>
                </c:pt>
                <c:pt idx="3">
                  <c:v>19803</c:v>
                </c:pt>
                <c:pt idx="4">
                  <c:v>19804</c:v>
                </c:pt>
                <c:pt idx="5">
                  <c:v>19811</c:v>
                </c:pt>
                <c:pt idx="6">
                  <c:v>19812</c:v>
                </c:pt>
                <c:pt idx="7">
                  <c:v>19813</c:v>
                </c:pt>
                <c:pt idx="8">
                  <c:v>19814</c:v>
                </c:pt>
                <c:pt idx="9">
                  <c:v>19821</c:v>
                </c:pt>
                <c:pt idx="10">
                  <c:v>19822</c:v>
                </c:pt>
                <c:pt idx="11">
                  <c:v>19823</c:v>
                </c:pt>
                <c:pt idx="12">
                  <c:v>19824</c:v>
                </c:pt>
                <c:pt idx="13">
                  <c:v>19831</c:v>
                </c:pt>
                <c:pt idx="14">
                  <c:v>19832</c:v>
                </c:pt>
                <c:pt idx="15">
                  <c:v>19833</c:v>
                </c:pt>
                <c:pt idx="16">
                  <c:v>19834</c:v>
                </c:pt>
                <c:pt idx="17">
                  <c:v>19841</c:v>
                </c:pt>
                <c:pt idx="18">
                  <c:v>19842</c:v>
                </c:pt>
                <c:pt idx="19">
                  <c:v>19843</c:v>
                </c:pt>
                <c:pt idx="20">
                  <c:v>19844</c:v>
                </c:pt>
                <c:pt idx="21">
                  <c:v>19851</c:v>
                </c:pt>
                <c:pt idx="22">
                  <c:v>19852</c:v>
                </c:pt>
                <c:pt idx="23">
                  <c:v>19853</c:v>
                </c:pt>
                <c:pt idx="24">
                  <c:v>19854</c:v>
                </c:pt>
                <c:pt idx="25">
                  <c:v>19861</c:v>
                </c:pt>
                <c:pt idx="26">
                  <c:v>19862</c:v>
                </c:pt>
                <c:pt idx="27">
                  <c:v>19863</c:v>
                </c:pt>
                <c:pt idx="28">
                  <c:v>19864</c:v>
                </c:pt>
                <c:pt idx="29">
                  <c:v>19871</c:v>
                </c:pt>
                <c:pt idx="30">
                  <c:v>19872</c:v>
                </c:pt>
                <c:pt idx="31">
                  <c:v>19873</c:v>
                </c:pt>
                <c:pt idx="32">
                  <c:v>19874</c:v>
                </c:pt>
                <c:pt idx="33">
                  <c:v>19881</c:v>
                </c:pt>
                <c:pt idx="34">
                  <c:v>19882</c:v>
                </c:pt>
                <c:pt idx="35">
                  <c:v>19883</c:v>
                </c:pt>
                <c:pt idx="36">
                  <c:v>19884</c:v>
                </c:pt>
                <c:pt idx="37">
                  <c:v>19891</c:v>
                </c:pt>
                <c:pt idx="38">
                  <c:v>19892</c:v>
                </c:pt>
                <c:pt idx="39">
                  <c:v>19893</c:v>
                </c:pt>
                <c:pt idx="40">
                  <c:v>19894</c:v>
                </c:pt>
                <c:pt idx="41">
                  <c:v>19901</c:v>
                </c:pt>
                <c:pt idx="42">
                  <c:v>19902</c:v>
                </c:pt>
                <c:pt idx="43">
                  <c:v>19903</c:v>
                </c:pt>
                <c:pt idx="44">
                  <c:v>19904</c:v>
                </c:pt>
                <c:pt idx="45">
                  <c:v>19911</c:v>
                </c:pt>
                <c:pt idx="46">
                  <c:v>19912</c:v>
                </c:pt>
                <c:pt idx="47">
                  <c:v>19913</c:v>
                </c:pt>
                <c:pt idx="48">
                  <c:v>19914</c:v>
                </c:pt>
                <c:pt idx="49">
                  <c:v>19921</c:v>
                </c:pt>
                <c:pt idx="50">
                  <c:v>19922</c:v>
                </c:pt>
                <c:pt idx="51">
                  <c:v>19923</c:v>
                </c:pt>
                <c:pt idx="52">
                  <c:v>19924</c:v>
                </c:pt>
                <c:pt idx="53">
                  <c:v>19931</c:v>
                </c:pt>
                <c:pt idx="54">
                  <c:v>19932</c:v>
                </c:pt>
                <c:pt idx="55">
                  <c:v>19933</c:v>
                </c:pt>
                <c:pt idx="56">
                  <c:v>19934</c:v>
                </c:pt>
                <c:pt idx="57">
                  <c:v>19941</c:v>
                </c:pt>
                <c:pt idx="58">
                  <c:v>19942</c:v>
                </c:pt>
                <c:pt idx="59">
                  <c:v>19943</c:v>
                </c:pt>
                <c:pt idx="60">
                  <c:v>19944</c:v>
                </c:pt>
                <c:pt idx="61">
                  <c:v>19951</c:v>
                </c:pt>
                <c:pt idx="62">
                  <c:v>19952</c:v>
                </c:pt>
                <c:pt idx="63">
                  <c:v>19953</c:v>
                </c:pt>
                <c:pt idx="64">
                  <c:v>19954</c:v>
                </c:pt>
                <c:pt idx="65">
                  <c:v>19961</c:v>
                </c:pt>
                <c:pt idx="66">
                  <c:v>19962</c:v>
                </c:pt>
                <c:pt idx="67">
                  <c:v>19963</c:v>
                </c:pt>
                <c:pt idx="68">
                  <c:v>19964</c:v>
                </c:pt>
                <c:pt idx="69">
                  <c:v>19971</c:v>
                </c:pt>
                <c:pt idx="70">
                  <c:v>19972</c:v>
                </c:pt>
                <c:pt idx="71">
                  <c:v>19973</c:v>
                </c:pt>
                <c:pt idx="72">
                  <c:v>19974</c:v>
                </c:pt>
                <c:pt idx="73">
                  <c:v>19981</c:v>
                </c:pt>
                <c:pt idx="74">
                  <c:v>19982</c:v>
                </c:pt>
                <c:pt idx="75">
                  <c:v>19983</c:v>
                </c:pt>
                <c:pt idx="76">
                  <c:v>19984</c:v>
                </c:pt>
                <c:pt idx="77">
                  <c:v>19991</c:v>
                </c:pt>
                <c:pt idx="78">
                  <c:v>19992</c:v>
                </c:pt>
                <c:pt idx="79">
                  <c:v>19993</c:v>
                </c:pt>
                <c:pt idx="80">
                  <c:v>19994</c:v>
                </c:pt>
                <c:pt idx="81">
                  <c:v>20001</c:v>
                </c:pt>
                <c:pt idx="82">
                  <c:v>20002</c:v>
                </c:pt>
                <c:pt idx="83">
                  <c:v>20003</c:v>
                </c:pt>
                <c:pt idx="84">
                  <c:v>20004</c:v>
                </c:pt>
                <c:pt idx="85">
                  <c:v>20011</c:v>
                </c:pt>
                <c:pt idx="86">
                  <c:v>20012</c:v>
                </c:pt>
                <c:pt idx="87">
                  <c:v>20013</c:v>
                </c:pt>
                <c:pt idx="88">
                  <c:v>20014</c:v>
                </c:pt>
                <c:pt idx="89">
                  <c:v>20021</c:v>
                </c:pt>
                <c:pt idx="90">
                  <c:v>20022</c:v>
                </c:pt>
                <c:pt idx="91">
                  <c:v>20023</c:v>
                </c:pt>
                <c:pt idx="92">
                  <c:v>20024</c:v>
                </c:pt>
                <c:pt idx="93">
                  <c:v>20031</c:v>
                </c:pt>
                <c:pt idx="94">
                  <c:v>20032</c:v>
                </c:pt>
                <c:pt idx="95">
                  <c:v>20033</c:v>
                </c:pt>
                <c:pt idx="96">
                  <c:v>20034</c:v>
                </c:pt>
                <c:pt idx="97">
                  <c:v>20041</c:v>
                </c:pt>
                <c:pt idx="98">
                  <c:v>20042</c:v>
                </c:pt>
                <c:pt idx="99">
                  <c:v>20043</c:v>
                </c:pt>
                <c:pt idx="100">
                  <c:v>20044</c:v>
                </c:pt>
                <c:pt idx="101">
                  <c:v>20051</c:v>
                </c:pt>
                <c:pt idx="102">
                  <c:v>20052</c:v>
                </c:pt>
                <c:pt idx="103">
                  <c:v>20053</c:v>
                </c:pt>
              </c:numCache>
            </c:numRef>
          </c:xVal>
          <c:yVal>
            <c:numRef>
              <c:f>'Part 2 Q1'!$E$2:$E$105</c:f>
              <c:numCache>
                <c:formatCode>General</c:formatCode>
                <c:ptCount val="104"/>
                <c:pt idx="2" formatCode="0.0000000">
                  <c:v>21.544999955000002</c:v>
                </c:pt>
                <c:pt idx="3" formatCode="0.0000000">
                  <c:v>28.05949992</c:v>
                </c:pt>
                <c:pt idx="4" formatCode="0.0000000">
                  <c:v>37.017999889999999</c:v>
                </c:pt>
                <c:pt idx="5" formatCode="0.0000000">
                  <c:v>54.543999849999999</c:v>
                </c:pt>
                <c:pt idx="6" formatCode="0.0000000">
                  <c:v>73.192999839999999</c:v>
                </c:pt>
                <c:pt idx="7" formatCode="0.0000000">
                  <c:v>84.741999864999997</c:v>
                </c:pt>
                <c:pt idx="8" formatCode="0.0000000">
                  <c:v>94.198499914999999</c:v>
                </c:pt>
                <c:pt idx="9" formatCode="0.0000000">
                  <c:v>115.615499985</c:v>
                </c:pt>
                <c:pt idx="10" formatCode="0.0000000">
                  <c:v>132.28599980000001</c:v>
                </c:pt>
                <c:pt idx="11" formatCode="0.0000000">
                  <c:v>136.84999970000001</c:v>
                </c:pt>
                <c:pt idx="12" formatCode="0.0000000">
                  <c:v>159.24449970000001</c:v>
                </c:pt>
                <c:pt idx="13" formatCode="0.0000000">
                  <c:v>195.05049965000001</c:v>
                </c:pt>
                <c:pt idx="14" formatCode="0.0000000">
                  <c:v>221.1374998</c:v>
                </c:pt>
                <c:pt idx="15" formatCode="0.0000000">
                  <c:v>247.63299965000002</c:v>
                </c:pt>
                <c:pt idx="16" formatCode="0.0000000">
                  <c:v>270.24699925000004</c:v>
                </c:pt>
                <c:pt idx="17" formatCode="0.0000000">
                  <c:v>294.71899940000003</c:v>
                </c:pt>
                <c:pt idx="18" formatCode="0.0000000">
                  <c:v>308.16499950000002</c:v>
                </c:pt>
                <c:pt idx="19" formatCode="0.0000000">
                  <c:v>361.1224995</c:v>
                </c:pt>
                <c:pt idx="20" formatCode="0.0000000">
                  <c:v>449.77099944999998</c:v>
                </c:pt>
                <c:pt idx="21" formatCode="0.0000000">
                  <c:v>587.84749935000002</c:v>
                </c:pt>
                <c:pt idx="22" formatCode="0.0000000">
                  <c:v>566.81999969999993</c:v>
                </c:pt>
                <c:pt idx="23" formatCode="0.0000000">
                  <c:v>405.13649989999999</c:v>
                </c:pt>
                <c:pt idx="24" formatCode="0.0000000">
                  <c:v>392.31899974999999</c:v>
                </c:pt>
                <c:pt idx="25" formatCode="0.0000000">
                  <c:v>471.79949950000002</c:v>
                </c:pt>
                <c:pt idx="26" formatCode="0.0000000">
                  <c:v>471.41649959999995</c:v>
                </c:pt>
                <c:pt idx="27" formatCode="0.0000000">
                  <c:v>428.61099954999997</c:v>
                </c:pt>
                <c:pt idx="28" formatCode="0.0000000">
                  <c:v>479.53249930000004</c:v>
                </c:pt>
                <c:pt idx="29" formatCode="0.0000000">
                  <c:v>586.51949884999999</c:v>
                </c:pt>
                <c:pt idx="30" formatCode="0.0000000">
                  <c:v>618.78999905000001</c:v>
                </c:pt>
                <c:pt idx="31" formatCode="0.0000000">
                  <c:v>606.19549944999994</c:v>
                </c:pt>
                <c:pt idx="32" formatCode="0.0000000">
                  <c:v>711.74399949999997</c:v>
                </c:pt>
                <c:pt idx="33" formatCode="0.0000000">
                  <c:v>914.43299890000003</c:v>
                </c:pt>
                <c:pt idx="34" formatCode="0.0000000">
                  <c:v>954.80149864999998</c:v>
                </c:pt>
                <c:pt idx="35" formatCode="0.0000000">
                  <c:v>930.105999</c:v>
                </c:pt>
                <c:pt idx="36" formatCode="0.0000000">
                  <c:v>1080.8849983499999</c:v>
                </c:pt>
                <c:pt idx="37" formatCode="0.0000000">
                  <c:v>1286.9279974999999</c:v>
                </c:pt>
                <c:pt idx="38" formatCode="0.0000000">
                  <c:v>1326.0269985</c:v>
                </c:pt>
                <c:pt idx="39" formatCode="0.0000000">
                  <c:v>1247.5644990000001</c:v>
                </c:pt>
                <c:pt idx="40" formatCode="0.0000000">
                  <c:v>1315.9794980000001</c:v>
                </c:pt>
                <c:pt idx="41" formatCode="0.0000000">
                  <c:v>1438.5649985</c:v>
                </c:pt>
                <c:pt idx="42" formatCode="0.0000000">
                  <c:v>1419.7924994999998</c:v>
                </c:pt>
                <c:pt idx="43" formatCode="0.0000000">
                  <c:v>1355.4809989999999</c:v>
                </c:pt>
                <c:pt idx="44" formatCode="0.0000000">
                  <c:v>1359.4249970000001</c:v>
                </c:pt>
                <c:pt idx="45" formatCode="0.0000000">
                  <c:v>1514.7979965</c:v>
                </c:pt>
                <c:pt idx="46" formatCode="0.0000000">
                  <c:v>1636.5919974999999</c:v>
                </c:pt>
                <c:pt idx="47" formatCode="0.0000000">
                  <c:v>1563.140997</c:v>
                </c:pt>
                <c:pt idx="48" formatCode="0.0000000">
                  <c:v>1517.8324965000002</c:v>
                </c:pt>
                <c:pt idx="49" formatCode="0.0000000">
                  <c:v>1684.8364985000001</c:v>
                </c:pt>
                <c:pt idx="50" formatCode="0.0000000">
                  <c:v>1789.318499</c:v>
                </c:pt>
                <c:pt idx="51" formatCode="0.0000000">
                  <c:v>1728.0979980000002</c:v>
                </c:pt>
                <c:pt idx="52" formatCode="0.0000000">
                  <c:v>1753.9524974999999</c:v>
                </c:pt>
                <c:pt idx="53" formatCode="0.0000000">
                  <c:v>1884.0129984999999</c:v>
                </c:pt>
                <c:pt idx="54" formatCode="0.0000000">
                  <c:v>1987.0929984999998</c:v>
                </c:pt>
                <c:pt idx="55" formatCode="0.0000000">
                  <c:v>1917.9364965</c:v>
                </c:pt>
                <c:pt idx="56" formatCode="0.0000000">
                  <c:v>2001.3839950000001</c:v>
                </c:pt>
                <c:pt idx="57" formatCode="0.0000000">
                  <c:v>2304.8214950000001</c:v>
                </c:pt>
                <c:pt idx="58" formatCode="0.0000000">
                  <c:v>2272.7769964999998</c:v>
                </c:pt>
                <c:pt idx="59" formatCode="0.0000000">
                  <c:v>2113.303997</c:v>
                </c:pt>
                <c:pt idx="60" formatCode="0.0000000">
                  <c:v>2321.5969964999999</c:v>
                </c:pt>
                <c:pt idx="61" formatCode="0.0000000">
                  <c:v>2662.6429980000003</c:v>
                </c:pt>
                <c:pt idx="62" formatCode="0.0000000">
                  <c:v>2742</c:v>
                </c:pt>
                <c:pt idx="63" formatCode="0.0000000">
                  <c:v>2613.5</c:v>
                </c:pt>
                <c:pt idx="64" formatCode="0.0000000">
                  <c:v>2789</c:v>
                </c:pt>
                <c:pt idx="65" formatCode="0.0000000">
                  <c:v>3075.5</c:v>
                </c:pt>
                <c:pt idx="66" formatCode="0.0000000">
                  <c:v>2666.5</c:v>
                </c:pt>
                <c:pt idx="67" formatCode="0.0000000">
                  <c:v>2182</c:v>
                </c:pt>
                <c:pt idx="68" formatCode="0.0000000">
                  <c:v>2250</c:v>
                </c:pt>
                <c:pt idx="69" formatCode="0.0000000">
                  <c:v>2225</c:v>
                </c:pt>
                <c:pt idx="70" formatCode="0.0000000">
                  <c:v>1865</c:v>
                </c:pt>
                <c:pt idx="71" formatCode="0.0000000">
                  <c:v>1669</c:v>
                </c:pt>
                <c:pt idx="72" formatCode="0.0000000">
                  <c:v>1675.5</c:v>
                </c:pt>
                <c:pt idx="73" formatCode="0.0000000">
                  <c:v>1596</c:v>
                </c:pt>
                <c:pt idx="74" formatCode="0.0000000">
                  <c:v>1491.5</c:v>
                </c:pt>
                <c:pt idx="75" formatCode="0.0000000">
                  <c:v>1403.5</c:v>
                </c:pt>
                <c:pt idx="76" formatCode="0.0000000">
                  <c:v>1479</c:v>
                </c:pt>
                <c:pt idx="77" formatCode="0.0000000">
                  <c:v>1633</c:v>
                </c:pt>
                <c:pt idx="78" formatCode="0.0000000">
                  <c:v>1620</c:v>
                </c:pt>
                <c:pt idx="79" formatCode="0.0000000">
                  <c:v>1544</c:v>
                </c:pt>
                <c:pt idx="80" formatCode="0.0000000">
                  <c:v>1447</c:v>
                </c:pt>
                <c:pt idx="81" formatCode="0.0000000">
                  <c:v>1839.5</c:v>
                </c:pt>
                <c:pt idx="82" formatCode="0.0000000">
                  <c:v>2144</c:v>
                </c:pt>
                <c:pt idx="83" formatCode="0.0000000">
                  <c:v>1885</c:v>
                </c:pt>
                <c:pt idx="84" formatCode="0.0000000">
                  <c:v>1847.5</c:v>
                </c:pt>
                <c:pt idx="85" formatCode="0.0000000">
                  <c:v>1438.5</c:v>
                </c:pt>
                <c:pt idx="86" formatCode="0.0000000">
                  <c:v>1219</c:v>
                </c:pt>
                <c:pt idx="87" formatCode="0.0000000">
                  <c:v>1453</c:v>
                </c:pt>
                <c:pt idx="88" formatCode="0.0000000">
                  <c:v>1462.5</c:v>
                </c:pt>
                <c:pt idx="89" formatCode="0.0000000">
                  <c:v>1412.5</c:v>
                </c:pt>
                <c:pt idx="90" formatCode="0.0000000">
                  <c:v>1435</c:v>
                </c:pt>
                <c:pt idx="91" formatCode="0.0000000">
                  <c:v>1462</c:v>
                </c:pt>
                <c:pt idx="92" formatCode="0.0000000">
                  <c:v>1436</c:v>
                </c:pt>
                <c:pt idx="93" formatCode="0.0000000">
                  <c:v>1457.5</c:v>
                </c:pt>
                <c:pt idx="94" formatCode="0.0000000">
                  <c:v>1473.5</c:v>
                </c:pt>
                <c:pt idx="95" formatCode="0.0000000">
                  <c:v>1510</c:v>
                </c:pt>
                <c:pt idx="96" formatCode="0.0000000">
                  <c:v>1630</c:v>
                </c:pt>
                <c:pt idx="97" formatCode="0.0000000">
                  <c:v>1860.5</c:v>
                </c:pt>
                <c:pt idx="98" formatCode="0.0000000">
                  <c:v>1957.5</c:v>
                </c:pt>
                <c:pt idx="99" formatCode="0.0000000">
                  <c:v>1961.5</c:v>
                </c:pt>
                <c:pt idx="100" formatCode="0.0000000">
                  <c:v>2182</c:v>
                </c:pt>
                <c:pt idx="101" formatCode="0.0000000">
                  <c:v>2920</c:v>
                </c:pt>
                <c:pt idx="102" formatCode="0.0000000">
                  <c:v>3366.5</c:v>
                </c:pt>
                <c:pt idx="103" formatCode="0.0000000">
                  <c:v>3381.5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4D-45DC-A69C-320C4F002779}"/>
            </c:ext>
          </c:extLst>
        </c:ser>
        <c:ser>
          <c:idx val="2"/>
          <c:order val="2"/>
          <c:tx>
            <c:strRef>
              <c:f>'Part 2 Q1'!$F$1</c:f>
              <c:strCache>
                <c:ptCount val="1"/>
                <c:pt idx="0">
                  <c:v>Exponentially Smoothed 2 Quarter MA Forecast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 Q1'!$A$2:$A$105</c:f>
              <c:numCache>
                <c:formatCode>General</c:formatCode>
                <c:ptCount val="104"/>
                <c:pt idx="0">
                  <c:v>19794</c:v>
                </c:pt>
                <c:pt idx="1">
                  <c:v>19801</c:v>
                </c:pt>
                <c:pt idx="2">
                  <c:v>19802</c:v>
                </c:pt>
                <c:pt idx="3">
                  <c:v>19803</c:v>
                </c:pt>
                <c:pt idx="4">
                  <c:v>19804</c:v>
                </c:pt>
                <c:pt idx="5">
                  <c:v>19811</c:v>
                </c:pt>
                <c:pt idx="6">
                  <c:v>19812</c:v>
                </c:pt>
                <c:pt idx="7">
                  <c:v>19813</c:v>
                </c:pt>
                <c:pt idx="8">
                  <c:v>19814</c:v>
                </c:pt>
                <c:pt idx="9">
                  <c:v>19821</c:v>
                </c:pt>
                <c:pt idx="10">
                  <c:v>19822</c:v>
                </c:pt>
                <c:pt idx="11">
                  <c:v>19823</c:v>
                </c:pt>
                <c:pt idx="12">
                  <c:v>19824</c:v>
                </c:pt>
                <c:pt idx="13">
                  <c:v>19831</c:v>
                </c:pt>
                <c:pt idx="14">
                  <c:v>19832</c:v>
                </c:pt>
                <c:pt idx="15">
                  <c:v>19833</c:v>
                </c:pt>
                <c:pt idx="16">
                  <c:v>19834</c:v>
                </c:pt>
                <c:pt idx="17">
                  <c:v>19841</c:v>
                </c:pt>
                <c:pt idx="18">
                  <c:v>19842</c:v>
                </c:pt>
                <c:pt idx="19">
                  <c:v>19843</c:v>
                </c:pt>
                <c:pt idx="20">
                  <c:v>19844</c:v>
                </c:pt>
                <c:pt idx="21">
                  <c:v>19851</c:v>
                </c:pt>
                <c:pt idx="22">
                  <c:v>19852</c:v>
                </c:pt>
                <c:pt idx="23">
                  <c:v>19853</c:v>
                </c:pt>
                <c:pt idx="24">
                  <c:v>19854</c:v>
                </c:pt>
                <c:pt idx="25">
                  <c:v>19861</c:v>
                </c:pt>
                <c:pt idx="26">
                  <c:v>19862</c:v>
                </c:pt>
                <c:pt idx="27">
                  <c:v>19863</c:v>
                </c:pt>
                <c:pt idx="28">
                  <c:v>19864</c:v>
                </c:pt>
                <c:pt idx="29">
                  <c:v>19871</c:v>
                </c:pt>
                <c:pt idx="30">
                  <c:v>19872</c:v>
                </c:pt>
                <c:pt idx="31">
                  <c:v>19873</c:v>
                </c:pt>
                <c:pt idx="32">
                  <c:v>19874</c:v>
                </c:pt>
                <c:pt idx="33">
                  <c:v>19881</c:v>
                </c:pt>
                <c:pt idx="34">
                  <c:v>19882</c:v>
                </c:pt>
                <c:pt idx="35">
                  <c:v>19883</c:v>
                </c:pt>
                <c:pt idx="36">
                  <c:v>19884</c:v>
                </c:pt>
                <c:pt idx="37">
                  <c:v>19891</c:v>
                </c:pt>
                <c:pt idx="38">
                  <c:v>19892</c:v>
                </c:pt>
                <c:pt idx="39">
                  <c:v>19893</c:v>
                </c:pt>
                <c:pt idx="40">
                  <c:v>19894</c:v>
                </c:pt>
                <c:pt idx="41">
                  <c:v>19901</c:v>
                </c:pt>
                <c:pt idx="42">
                  <c:v>19902</c:v>
                </c:pt>
                <c:pt idx="43">
                  <c:v>19903</c:v>
                </c:pt>
                <c:pt idx="44">
                  <c:v>19904</c:v>
                </c:pt>
                <c:pt idx="45">
                  <c:v>19911</c:v>
                </c:pt>
                <c:pt idx="46">
                  <c:v>19912</c:v>
                </c:pt>
                <c:pt idx="47">
                  <c:v>19913</c:v>
                </c:pt>
                <c:pt idx="48">
                  <c:v>19914</c:v>
                </c:pt>
                <c:pt idx="49">
                  <c:v>19921</c:v>
                </c:pt>
                <c:pt idx="50">
                  <c:v>19922</c:v>
                </c:pt>
                <c:pt idx="51">
                  <c:v>19923</c:v>
                </c:pt>
                <c:pt idx="52">
                  <c:v>19924</c:v>
                </c:pt>
                <c:pt idx="53">
                  <c:v>19931</c:v>
                </c:pt>
                <c:pt idx="54">
                  <c:v>19932</c:v>
                </c:pt>
                <c:pt idx="55">
                  <c:v>19933</c:v>
                </c:pt>
                <c:pt idx="56">
                  <c:v>19934</c:v>
                </c:pt>
                <c:pt idx="57">
                  <c:v>19941</c:v>
                </c:pt>
                <c:pt idx="58">
                  <c:v>19942</c:v>
                </c:pt>
                <c:pt idx="59">
                  <c:v>19943</c:v>
                </c:pt>
                <c:pt idx="60">
                  <c:v>19944</c:v>
                </c:pt>
                <c:pt idx="61">
                  <c:v>19951</c:v>
                </c:pt>
                <c:pt idx="62">
                  <c:v>19952</c:v>
                </c:pt>
                <c:pt idx="63">
                  <c:v>19953</c:v>
                </c:pt>
                <c:pt idx="64">
                  <c:v>19954</c:v>
                </c:pt>
                <c:pt idx="65">
                  <c:v>19961</c:v>
                </c:pt>
                <c:pt idx="66">
                  <c:v>19962</c:v>
                </c:pt>
                <c:pt idx="67">
                  <c:v>19963</c:v>
                </c:pt>
                <c:pt idx="68">
                  <c:v>19964</c:v>
                </c:pt>
                <c:pt idx="69">
                  <c:v>19971</c:v>
                </c:pt>
                <c:pt idx="70">
                  <c:v>19972</c:v>
                </c:pt>
                <c:pt idx="71">
                  <c:v>19973</c:v>
                </c:pt>
                <c:pt idx="72">
                  <c:v>19974</c:v>
                </c:pt>
                <c:pt idx="73">
                  <c:v>19981</c:v>
                </c:pt>
                <c:pt idx="74">
                  <c:v>19982</c:v>
                </c:pt>
                <c:pt idx="75">
                  <c:v>19983</c:v>
                </c:pt>
                <c:pt idx="76">
                  <c:v>19984</c:v>
                </c:pt>
                <c:pt idx="77">
                  <c:v>19991</c:v>
                </c:pt>
                <c:pt idx="78">
                  <c:v>19992</c:v>
                </c:pt>
                <c:pt idx="79">
                  <c:v>19993</c:v>
                </c:pt>
                <c:pt idx="80">
                  <c:v>19994</c:v>
                </c:pt>
                <c:pt idx="81">
                  <c:v>20001</c:v>
                </c:pt>
                <c:pt idx="82">
                  <c:v>20002</c:v>
                </c:pt>
                <c:pt idx="83">
                  <c:v>20003</c:v>
                </c:pt>
                <c:pt idx="84">
                  <c:v>20004</c:v>
                </c:pt>
                <c:pt idx="85">
                  <c:v>20011</c:v>
                </c:pt>
                <c:pt idx="86">
                  <c:v>20012</c:v>
                </c:pt>
                <c:pt idx="87">
                  <c:v>20013</c:v>
                </c:pt>
                <c:pt idx="88">
                  <c:v>20014</c:v>
                </c:pt>
                <c:pt idx="89">
                  <c:v>20021</c:v>
                </c:pt>
                <c:pt idx="90">
                  <c:v>20022</c:v>
                </c:pt>
                <c:pt idx="91">
                  <c:v>20023</c:v>
                </c:pt>
                <c:pt idx="92">
                  <c:v>20024</c:v>
                </c:pt>
                <c:pt idx="93">
                  <c:v>20031</c:v>
                </c:pt>
                <c:pt idx="94">
                  <c:v>20032</c:v>
                </c:pt>
                <c:pt idx="95">
                  <c:v>20033</c:v>
                </c:pt>
                <c:pt idx="96">
                  <c:v>20034</c:v>
                </c:pt>
                <c:pt idx="97">
                  <c:v>20041</c:v>
                </c:pt>
                <c:pt idx="98">
                  <c:v>20042</c:v>
                </c:pt>
                <c:pt idx="99">
                  <c:v>20043</c:v>
                </c:pt>
                <c:pt idx="100">
                  <c:v>20044</c:v>
                </c:pt>
                <c:pt idx="101">
                  <c:v>20051</c:v>
                </c:pt>
                <c:pt idx="102">
                  <c:v>20052</c:v>
                </c:pt>
                <c:pt idx="103">
                  <c:v>20053</c:v>
                </c:pt>
              </c:numCache>
            </c:numRef>
          </c:xVal>
          <c:yVal>
            <c:numRef>
              <c:f>'Part 2 Q1'!$F$2:$F$105</c:f>
              <c:numCache>
                <c:formatCode>General</c:formatCode>
                <c:ptCount val="104"/>
                <c:pt idx="2" formatCode="0.0000000">
                  <c:v>21.544999955000002</c:v>
                </c:pt>
                <c:pt idx="3">
                  <c:v>30.500955552414005</c:v>
                </c:pt>
                <c:pt idx="4">
                  <c:v>39.409827717306072</c:v>
                </c:pt>
                <c:pt idx="5">
                  <c:v>62.328732479905923</c:v>
                </c:pt>
                <c:pt idx="6">
                  <c:v>75.681642657776521</c:v>
                </c:pt>
                <c:pt idx="7">
                  <c:v>87.898070832634559</c:v>
                </c:pt>
                <c:pt idx="8">
                  <c:v>95.843336763017589</c:v>
                </c:pt>
                <c:pt idx="9">
                  <c:v>126.47886574842752</c:v>
                </c:pt>
                <c:pt idx="10">
                  <c:v>130.1672943968988</c:v>
                </c:pt>
                <c:pt idx="11">
                  <c:v>140.33349456109482</c:v>
                </c:pt>
                <c:pt idx="12">
                  <c:v>169.15316925648244</c:v>
                </c:pt>
                <c:pt idx="13">
                  <c:v>205.82500520628372</c:v>
                </c:pt>
                <c:pt idx="14">
                  <c:v>223.82546436984418</c:v>
                </c:pt>
                <c:pt idx="15">
                  <c:v>259.13140707245873</c:v>
                </c:pt>
                <c:pt idx="16">
                  <c:v>270.5689293707357</c:v>
                </c:pt>
                <c:pt idx="17">
                  <c:v>307.66259853793298</c:v>
                </c:pt>
                <c:pt idx="18">
                  <c:v>301.52032790440455</c:v>
                </c:pt>
                <c:pt idx="19">
                  <c:v>399.51482164646166</c:v>
                </c:pt>
                <c:pt idx="20">
                  <c:v>462.78833761374904</c:v>
                </c:pt>
                <c:pt idx="21">
                  <c:v>654.11600226726432</c:v>
                </c:pt>
                <c:pt idx="22">
                  <c:v>476.38447553367212</c:v>
                </c:pt>
                <c:pt idx="23">
                  <c:v>393.9615128842546</c:v>
                </c:pt>
                <c:pt idx="24">
                  <c:v>406.75485401530051</c:v>
                </c:pt>
                <c:pt idx="25">
                  <c:v>510.04011559455347</c:v>
                </c:pt>
                <c:pt idx="26">
                  <c:v>427.90828636548855</c:v>
                </c:pt>
                <c:pt idx="27">
                  <c:v>444.4575608216619</c:v>
                </c:pt>
                <c:pt idx="28">
                  <c:v>498.34313351400272</c:v>
                </c:pt>
                <c:pt idx="29">
                  <c:v>631.50437086456532</c:v>
                </c:pt>
                <c:pt idx="30">
                  <c:v>585.86557871146169</c:v>
                </c:pt>
                <c:pt idx="31">
                  <c:v>627.45944511718392</c:v>
                </c:pt>
                <c:pt idx="32">
                  <c:v>756.60308641764914</c:v>
                </c:pt>
                <c:pt idx="33">
                  <c:v>988.82012335875856</c:v>
                </c:pt>
                <c:pt idx="34">
                  <c:v>889.98361034035361</c:v>
                </c:pt>
                <c:pt idx="35">
                  <c:v>973.71609937636867</c:v>
                </c:pt>
                <c:pt idx="36">
                  <c:v>1132.1374810651982</c:v>
                </c:pt>
                <c:pt idx="37">
                  <c:v>1353.9237253725012</c:v>
                </c:pt>
                <c:pt idx="38">
                  <c:v>1266.9908982034672</c:v>
                </c:pt>
                <c:pt idx="39">
                  <c:v>1251.7348207921677</c:v>
                </c:pt>
                <c:pt idx="40">
                  <c:v>1358.9822087060263</c:v>
                </c:pt>
                <c:pt idx="41">
                  <c:v>1468.1701184690337</c:v>
                </c:pt>
                <c:pt idx="42">
                  <c:v>1369.0825767646172</c:v>
                </c:pt>
                <c:pt idx="43">
                  <c:v>1365.5708910143908</c:v>
                </c:pt>
                <c:pt idx="44">
                  <c:v>1356.2437514485598</c:v>
                </c:pt>
                <c:pt idx="45">
                  <c:v>1615.6140809068741</c:v>
                </c:pt>
                <c:pt idx="46">
                  <c:v>1601.042712705437</c:v>
                </c:pt>
                <c:pt idx="47">
                  <c:v>1542.1931178058751</c:v>
                </c:pt>
                <c:pt idx="48">
                  <c:v>1513.6515978643292</c:v>
                </c:pt>
                <c:pt idx="49">
                  <c:v>1797.1488661163362</c:v>
                </c:pt>
                <c:pt idx="50">
                  <c:v>1731.2434084762572</c:v>
                </c:pt>
                <c:pt idx="51">
                  <c:v>1738.4962292162802</c:v>
                </c:pt>
                <c:pt idx="52">
                  <c:v>1762.249145724121</c:v>
                </c:pt>
                <c:pt idx="53">
                  <c:v>1955.6364140247956</c:v>
                </c:pt>
                <c:pt idx="54">
                  <c:v>1970.4689705747003</c:v>
                </c:pt>
                <c:pt idx="55">
                  <c:v>1882.3311439433007</c:v>
                </c:pt>
                <c:pt idx="56">
                  <c:v>2092.3036623176745</c:v>
                </c:pt>
                <c:pt idx="57">
                  <c:v>2398.2151362413483</c:v>
                </c:pt>
                <c:pt idx="58">
                  <c:v>2137.014544086057</c:v>
                </c:pt>
                <c:pt idx="59">
                  <c:v>2147.4892531277364</c:v>
                </c:pt>
                <c:pt idx="60">
                  <c:v>2428.4163479349427</c:v>
                </c:pt>
                <c:pt idx="61">
                  <c:v>2756.2898320648965</c:v>
                </c:pt>
                <c:pt idx="62">
                  <c:v>2671.5642233255876</c:v>
                </c:pt>
                <c:pt idx="63">
                  <c:v>2593.1149398076327</c:v>
                </c:pt>
                <c:pt idx="64">
                  <c:v>2926.1077210821918</c:v>
                </c:pt>
                <c:pt idx="65">
                  <c:v>3106.3741769162098</c:v>
                </c:pt>
                <c:pt idx="66">
                  <c:v>2357.844943813901</c:v>
                </c:pt>
                <c:pt idx="67">
                  <c:v>2212.5503696971155</c:v>
                </c:pt>
                <c:pt idx="68">
                  <c:v>2300.6554204296467</c:v>
                </c:pt>
                <c:pt idx="69">
                  <c:v>2161.2016529688481</c:v>
                </c:pt>
                <c:pt idx="70">
                  <c:v>1706.0908801850007</c:v>
                </c:pt>
                <c:pt idx="71">
                  <c:v>1731.2016118840647</c:v>
                </c:pt>
                <c:pt idx="72">
                  <c:v>1635.9864052287651</c:v>
                </c:pt>
                <c:pt idx="73">
                  <c:v>1588.8779442758873</c:v>
                </c:pt>
                <c:pt idx="74">
                  <c:v>1439.4945340809911</c:v>
                </c:pt>
                <c:pt idx="75">
                  <c:v>1409.0337771547363</c:v>
                </c:pt>
                <c:pt idx="76">
                  <c:v>1528.4299104895133</c:v>
                </c:pt>
                <c:pt idx="77">
                  <c:v>1675.9384073202878</c:v>
                </c:pt>
                <c:pt idx="78">
                  <c:v>1557.377276730276</c:v>
                </c:pt>
                <c:pt idx="79">
                  <c:v>1557.8831803937383</c:v>
                </c:pt>
                <c:pt idx="80">
                  <c:v>1377.6241162485858</c:v>
                </c:pt>
                <c:pt idx="81">
                  <c:v>2161.9005676881666</c:v>
                </c:pt>
                <c:pt idx="82">
                  <c:v>1985.6894043424811</c:v>
                </c:pt>
                <c:pt idx="83">
                  <c:v>1855.1444860957843</c:v>
                </c:pt>
                <c:pt idx="84">
                  <c:v>1867.2131838177897</c:v>
                </c:pt>
                <c:pt idx="85">
                  <c:v>1168.3714635704232</c:v>
                </c:pt>
                <c:pt idx="86">
                  <c:v>1381.7322695161388</c:v>
                </c:pt>
                <c:pt idx="87">
                  <c:v>1457.5034648907911</c:v>
                </c:pt>
                <c:pt idx="88">
                  <c:v>1451.4076105017389</c:v>
                </c:pt>
                <c:pt idx="89">
                  <c:v>1389.3336653826454</c:v>
                </c:pt>
                <c:pt idx="90">
                  <c:v>1475.1775520439635</c:v>
                </c:pt>
                <c:pt idx="91">
                  <c:v>1437.6626656015217</c:v>
                </c:pt>
                <c:pt idx="92">
                  <c:v>1441.998744172201</c:v>
                </c:pt>
                <c:pt idx="93">
                  <c:v>1466.3719223874298</c:v>
                </c:pt>
                <c:pt idx="94">
                  <c:v>1473.3814180736451</c:v>
                </c:pt>
                <c:pt idx="95">
                  <c:v>1531.5647311600119</c:v>
                </c:pt>
                <c:pt idx="96">
                  <c:v>1680.5885094997416</c:v>
                </c:pt>
                <c:pt idx="97">
                  <c:v>1944.9545179351928</c:v>
                </c:pt>
                <c:pt idx="98">
                  <c:v>1915.7448782352074</c:v>
                </c:pt>
                <c:pt idx="99">
                  <c:v>1995.5678565491119</c:v>
                </c:pt>
                <c:pt idx="100">
                  <c:v>2283.5103962587173</c:v>
                </c:pt>
                <c:pt idx="101">
                  <c:v>3263.6689034755941</c:v>
                </c:pt>
                <c:pt idx="102">
                  <c:v>3246.8773774536321</c:v>
                </c:pt>
                <c:pt idx="103">
                  <c:v>3468.7636342204264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4D-45DC-A69C-320C4F002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30544"/>
        <c:axId val="335533872"/>
      </c:scatterChart>
      <c:valAx>
        <c:axId val="33553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33872"/>
        <c:crosses val="autoZero"/>
        <c:crossBetween val="midCat"/>
      </c:valAx>
      <c:valAx>
        <c:axId val="3355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3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Actual</a:t>
            </a:r>
            <a:r>
              <a:rPr lang="en-US" b="1" baseline="0"/>
              <a:t> Revenue vs Smoothed LTS Forecast </a:t>
            </a:r>
            <a:endParaRPr lang="en-US" b="1"/>
          </a:p>
        </c:rich>
      </c:tx>
      <c:layout>
        <c:manualLayout>
          <c:xMode val="edge"/>
          <c:yMode val="edge"/>
          <c:x val="0.2247800586510264"/>
          <c:y val="2.4330900243309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6708333333333336"/>
          <c:w val="0.84586351706036744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v>Actual Revenue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Q2, Q3'!$A$34:$A$129</c:f>
              <c:numCache>
                <c:formatCode>General</c:formatCode>
                <c:ptCount val="96"/>
                <c:pt idx="0">
                  <c:v>19814</c:v>
                </c:pt>
                <c:pt idx="1">
                  <c:v>19821</c:v>
                </c:pt>
                <c:pt idx="2">
                  <c:v>19822</c:v>
                </c:pt>
                <c:pt idx="3">
                  <c:v>19823</c:v>
                </c:pt>
                <c:pt idx="4">
                  <c:v>19824</c:v>
                </c:pt>
                <c:pt idx="5">
                  <c:v>19831</c:v>
                </c:pt>
                <c:pt idx="6">
                  <c:v>19832</c:v>
                </c:pt>
                <c:pt idx="7">
                  <c:v>19833</c:v>
                </c:pt>
                <c:pt idx="8">
                  <c:v>19834</c:v>
                </c:pt>
                <c:pt idx="9">
                  <c:v>19841</c:v>
                </c:pt>
                <c:pt idx="10">
                  <c:v>19842</c:v>
                </c:pt>
                <c:pt idx="11">
                  <c:v>19843</c:v>
                </c:pt>
                <c:pt idx="12">
                  <c:v>19844</c:v>
                </c:pt>
                <c:pt idx="13">
                  <c:v>19851</c:v>
                </c:pt>
                <c:pt idx="14">
                  <c:v>19852</c:v>
                </c:pt>
                <c:pt idx="15">
                  <c:v>19853</c:v>
                </c:pt>
                <c:pt idx="16">
                  <c:v>19854</c:v>
                </c:pt>
                <c:pt idx="17">
                  <c:v>19861</c:v>
                </c:pt>
                <c:pt idx="18">
                  <c:v>19862</c:v>
                </c:pt>
                <c:pt idx="19">
                  <c:v>19863</c:v>
                </c:pt>
                <c:pt idx="20">
                  <c:v>19864</c:v>
                </c:pt>
                <c:pt idx="21">
                  <c:v>19871</c:v>
                </c:pt>
                <c:pt idx="22">
                  <c:v>19872</c:v>
                </c:pt>
                <c:pt idx="23">
                  <c:v>19873</c:v>
                </c:pt>
                <c:pt idx="24">
                  <c:v>19874</c:v>
                </c:pt>
                <c:pt idx="25">
                  <c:v>19881</c:v>
                </c:pt>
                <c:pt idx="26">
                  <c:v>19882</c:v>
                </c:pt>
                <c:pt idx="27">
                  <c:v>19883</c:v>
                </c:pt>
                <c:pt idx="28">
                  <c:v>19884</c:v>
                </c:pt>
                <c:pt idx="29">
                  <c:v>19891</c:v>
                </c:pt>
                <c:pt idx="30">
                  <c:v>19892</c:v>
                </c:pt>
                <c:pt idx="31">
                  <c:v>19893</c:v>
                </c:pt>
                <c:pt idx="32">
                  <c:v>19894</c:v>
                </c:pt>
                <c:pt idx="33">
                  <c:v>19901</c:v>
                </c:pt>
                <c:pt idx="34">
                  <c:v>19902</c:v>
                </c:pt>
                <c:pt idx="35">
                  <c:v>19903</c:v>
                </c:pt>
                <c:pt idx="36">
                  <c:v>19904</c:v>
                </c:pt>
                <c:pt idx="37">
                  <c:v>19911</c:v>
                </c:pt>
                <c:pt idx="38">
                  <c:v>19912</c:v>
                </c:pt>
                <c:pt idx="39">
                  <c:v>19913</c:v>
                </c:pt>
                <c:pt idx="40">
                  <c:v>19914</c:v>
                </c:pt>
                <c:pt idx="41">
                  <c:v>19921</c:v>
                </c:pt>
                <c:pt idx="42">
                  <c:v>19922</c:v>
                </c:pt>
                <c:pt idx="43">
                  <c:v>19923</c:v>
                </c:pt>
                <c:pt idx="44">
                  <c:v>19924</c:v>
                </c:pt>
                <c:pt idx="45">
                  <c:v>19931</c:v>
                </c:pt>
                <c:pt idx="46">
                  <c:v>19932</c:v>
                </c:pt>
                <c:pt idx="47">
                  <c:v>19933</c:v>
                </c:pt>
                <c:pt idx="48">
                  <c:v>19934</c:v>
                </c:pt>
                <c:pt idx="49">
                  <c:v>19941</c:v>
                </c:pt>
                <c:pt idx="50">
                  <c:v>19942</c:v>
                </c:pt>
                <c:pt idx="51">
                  <c:v>19943</c:v>
                </c:pt>
                <c:pt idx="52">
                  <c:v>19944</c:v>
                </c:pt>
                <c:pt idx="53">
                  <c:v>19951</c:v>
                </c:pt>
                <c:pt idx="54">
                  <c:v>19952</c:v>
                </c:pt>
                <c:pt idx="55">
                  <c:v>19953</c:v>
                </c:pt>
                <c:pt idx="56">
                  <c:v>19954</c:v>
                </c:pt>
                <c:pt idx="57">
                  <c:v>19961</c:v>
                </c:pt>
                <c:pt idx="58">
                  <c:v>19962</c:v>
                </c:pt>
                <c:pt idx="59">
                  <c:v>19963</c:v>
                </c:pt>
                <c:pt idx="60">
                  <c:v>19964</c:v>
                </c:pt>
                <c:pt idx="61">
                  <c:v>19971</c:v>
                </c:pt>
                <c:pt idx="62">
                  <c:v>19972</c:v>
                </c:pt>
                <c:pt idx="63">
                  <c:v>19973</c:v>
                </c:pt>
                <c:pt idx="64">
                  <c:v>19974</c:v>
                </c:pt>
                <c:pt idx="65">
                  <c:v>19981</c:v>
                </c:pt>
                <c:pt idx="66">
                  <c:v>19982</c:v>
                </c:pt>
                <c:pt idx="67">
                  <c:v>19983</c:v>
                </c:pt>
                <c:pt idx="68">
                  <c:v>19984</c:v>
                </c:pt>
                <c:pt idx="69">
                  <c:v>19991</c:v>
                </c:pt>
                <c:pt idx="70">
                  <c:v>19992</c:v>
                </c:pt>
                <c:pt idx="71">
                  <c:v>19993</c:v>
                </c:pt>
                <c:pt idx="72">
                  <c:v>19994</c:v>
                </c:pt>
                <c:pt idx="73">
                  <c:v>20001</c:v>
                </c:pt>
                <c:pt idx="74">
                  <c:v>20002</c:v>
                </c:pt>
                <c:pt idx="75">
                  <c:v>20003</c:v>
                </c:pt>
                <c:pt idx="76">
                  <c:v>20004</c:v>
                </c:pt>
                <c:pt idx="77">
                  <c:v>20011</c:v>
                </c:pt>
                <c:pt idx="78">
                  <c:v>20012</c:v>
                </c:pt>
                <c:pt idx="79">
                  <c:v>20013</c:v>
                </c:pt>
                <c:pt idx="80">
                  <c:v>20014</c:v>
                </c:pt>
                <c:pt idx="81">
                  <c:v>20021</c:v>
                </c:pt>
                <c:pt idx="82">
                  <c:v>20022</c:v>
                </c:pt>
                <c:pt idx="83">
                  <c:v>20023</c:v>
                </c:pt>
                <c:pt idx="84">
                  <c:v>20024</c:v>
                </c:pt>
                <c:pt idx="85">
                  <c:v>20031</c:v>
                </c:pt>
                <c:pt idx="86">
                  <c:v>20032</c:v>
                </c:pt>
                <c:pt idx="87">
                  <c:v>20033</c:v>
                </c:pt>
                <c:pt idx="88">
                  <c:v>20034</c:v>
                </c:pt>
                <c:pt idx="89">
                  <c:v>20041</c:v>
                </c:pt>
                <c:pt idx="90">
                  <c:v>20042</c:v>
                </c:pt>
                <c:pt idx="91">
                  <c:v>20043</c:v>
                </c:pt>
                <c:pt idx="92">
                  <c:v>20044</c:v>
                </c:pt>
                <c:pt idx="93">
                  <c:v>20051</c:v>
                </c:pt>
                <c:pt idx="94">
                  <c:v>20052</c:v>
                </c:pt>
                <c:pt idx="95">
                  <c:v>20053</c:v>
                </c:pt>
              </c:numCache>
            </c:numRef>
          </c:xVal>
          <c:yVal>
            <c:numRef>
              <c:f>'Part 2 Q2, Q3'!$B$34:$B$129</c:f>
              <c:numCache>
                <c:formatCode>General</c:formatCode>
                <c:ptCount val="96"/>
                <c:pt idx="0">
                  <c:v>133.553</c:v>
                </c:pt>
                <c:pt idx="1">
                  <c:v>131.0189996</c:v>
                </c:pt>
                <c:pt idx="2">
                  <c:v>142.6809998</c:v>
                </c:pt>
                <c:pt idx="3">
                  <c:v>175.80799959999999</c:v>
                </c:pt>
                <c:pt idx="4">
                  <c:v>214.2929997</c:v>
                </c:pt>
                <c:pt idx="5">
                  <c:v>227.98199990000001</c:v>
                </c:pt>
                <c:pt idx="6">
                  <c:v>267.28399940000003</c:v>
                </c:pt>
                <c:pt idx="7">
                  <c:v>273.2099991</c:v>
                </c:pt>
                <c:pt idx="8">
                  <c:v>316.2279997</c:v>
                </c:pt>
                <c:pt idx="9">
                  <c:v>300.10199929999999</c:v>
                </c:pt>
                <c:pt idx="10">
                  <c:v>422.14299970000002</c:v>
                </c:pt>
                <c:pt idx="11">
                  <c:v>477.39899919999999</c:v>
                </c:pt>
                <c:pt idx="12">
                  <c:v>698.29599949999999</c:v>
                </c:pt>
                <c:pt idx="13">
                  <c:v>435.34399989999997</c:v>
                </c:pt>
                <c:pt idx="14">
                  <c:v>374.92899990000001</c:v>
                </c:pt>
                <c:pt idx="15">
                  <c:v>409.70899960000003</c:v>
                </c:pt>
                <c:pt idx="16">
                  <c:v>533.88999939999997</c:v>
                </c:pt>
                <c:pt idx="17">
                  <c:v>408.9429998</c:v>
                </c:pt>
                <c:pt idx="18">
                  <c:v>448.27899930000001</c:v>
                </c:pt>
                <c:pt idx="19">
                  <c:v>510.78599930000001</c:v>
                </c:pt>
                <c:pt idx="20">
                  <c:v>662.25299840000002</c:v>
                </c:pt>
                <c:pt idx="21">
                  <c:v>575.32699969999999</c:v>
                </c:pt>
                <c:pt idx="22">
                  <c:v>637.06399920000001</c:v>
                </c:pt>
                <c:pt idx="23">
                  <c:v>786.42399980000005</c:v>
                </c:pt>
                <c:pt idx="24">
                  <c:v>1042.441998</c:v>
                </c:pt>
                <c:pt idx="25">
                  <c:v>867.16099929999996</c:v>
                </c:pt>
                <c:pt idx="26">
                  <c:v>993.05099870000004</c:v>
                </c:pt>
                <c:pt idx="27">
                  <c:v>1168.7189980000001</c:v>
                </c:pt>
                <c:pt idx="28">
                  <c:v>1405.1369970000001</c:v>
                </c:pt>
                <c:pt idx="29">
                  <c:v>1246.9169999999999</c:v>
                </c:pt>
                <c:pt idx="30">
                  <c:v>1248.211998</c:v>
                </c:pt>
                <c:pt idx="31">
                  <c:v>1383.7469980000001</c:v>
                </c:pt>
                <c:pt idx="32">
                  <c:v>1493.3829989999999</c:v>
                </c:pt>
                <c:pt idx="33">
                  <c:v>1346.202</c:v>
                </c:pt>
                <c:pt idx="34">
                  <c:v>1364.759998</c:v>
                </c:pt>
                <c:pt idx="35">
                  <c:v>1354.0899959999999</c:v>
                </c:pt>
                <c:pt idx="36">
                  <c:v>1675.505997</c:v>
                </c:pt>
                <c:pt idx="37">
                  <c:v>1597.6779979999999</c:v>
                </c:pt>
                <c:pt idx="38">
                  <c:v>1528.6039960000001</c:v>
                </c:pt>
                <c:pt idx="39">
                  <c:v>1507.060997</c:v>
                </c:pt>
                <c:pt idx="40">
                  <c:v>1862.6120000000001</c:v>
                </c:pt>
                <c:pt idx="41">
                  <c:v>1716.0249980000001</c:v>
                </c:pt>
                <c:pt idx="42">
                  <c:v>1740.1709980000001</c:v>
                </c:pt>
                <c:pt idx="43">
                  <c:v>1767.733997</c:v>
                </c:pt>
                <c:pt idx="44">
                  <c:v>2000.2919999999999</c:v>
                </c:pt>
                <c:pt idx="45">
                  <c:v>1973.8939969999999</c:v>
                </c:pt>
                <c:pt idx="46">
                  <c:v>1861.9789960000001</c:v>
                </c:pt>
                <c:pt idx="47">
                  <c:v>2140.788994</c:v>
                </c:pt>
                <c:pt idx="48">
                  <c:v>2468.8539959999998</c:v>
                </c:pt>
                <c:pt idx="49">
                  <c:v>2076.6999970000002</c:v>
                </c:pt>
                <c:pt idx="50">
                  <c:v>2149.9079969999998</c:v>
                </c:pt>
                <c:pt idx="51">
                  <c:v>2493.2859960000001</c:v>
                </c:pt>
                <c:pt idx="52">
                  <c:v>2832</c:v>
                </c:pt>
                <c:pt idx="53">
                  <c:v>2652</c:v>
                </c:pt>
                <c:pt idx="54">
                  <c:v>2575</c:v>
                </c:pt>
                <c:pt idx="55">
                  <c:v>3003</c:v>
                </c:pt>
                <c:pt idx="56">
                  <c:v>3148</c:v>
                </c:pt>
                <c:pt idx="57">
                  <c:v>2185</c:v>
                </c:pt>
                <c:pt idx="58">
                  <c:v>2179</c:v>
                </c:pt>
                <c:pt idx="59">
                  <c:v>2321</c:v>
                </c:pt>
                <c:pt idx="60">
                  <c:v>2129</c:v>
                </c:pt>
                <c:pt idx="61">
                  <c:v>1601</c:v>
                </c:pt>
                <c:pt idx="62">
                  <c:v>1737</c:v>
                </c:pt>
                <c:pt idx="63">
                  <c:v>1614</c:v>
                </c:pt>
                <c:pt idx="64">
                  <c:v>1578</c:v>
                </c:pt>
                <c:pt idx="65">
                  <c:v>1405</c:v>
                </c:pt>
                <c:pt idx="66">
                  <c:v>1402</c:v>
                </c:pt>
                <c:pt idx="67">
                  <c:v>1556</c:v>
                </c:pt>
                <c:pt idx="68">
                  <c:v>1710</c:v>
                </c:pt>
                <c:pt idx="69">
                  <c:v>1530</c:v>
                </c:pt>
                <c:pt idx="70">
                  <c:v>1558</c:v>
                </c:pt>
                <c:pt idx="71">
                  <c:v>1336</c:v>
                </c:pt>
                <c:pt idx="72">
                  <c:v>2343</c:v>
                </c:pt>
                <c:pt idx="73">
                  <c:v>1945</c:v>
                </c:pt>
                <c:pt idx="74">
                  <c:v>1825</c:v>
                </c:pt>
                <c:pt idx="75">
                  <c:v>1870</c:v>
                </c:pt>
                <c:pt idx="76">
                  <c:v>1007</c:v>
                </c:pt>
                <c:pt idx="77">
                  <c:v>1431</c:v>
                </c:pt>
                <c:pt idx="78">
                  <c:v>1475</c:v>
                </c:pt>
                <c:pt idx="79">
                  <c:v>1450</c:v>
                </c:pt>
                <c:pt idx="80">
                  <c:v>1375</c:v>
                </c:pt>
                <c:pt idx="81">
                  <c:v>1495</c:v>
                </c:pt>
                <c:pt idx="82">
                  <c:v>1429</c:v>
                </c:pt>
                <c:pt idx="83">
                  <c:v>1443</c:v>
                </c:pt>
                <c:pt idx="84">
                  <c:v>1472</c:v>
                </c:pt>
                <c:pt idx="85">
                  <c:v>1475</c:v>
                </c:pt>
                <c:pt idx="86">
                  <c:v>1545</c:v>
                </c:pt>
                <c:pt idx="87">
                  <c:v>1715</c:v>
                </c:pt>
                <c:pt idx="88">
                  <c:v>2006</c:v>
                </c:pt>
                <c:pt idx="89">
                  <c:v>1909</c:v>
                </c:pt>
                <c:pt idx="90">
                  <c:v>2014</c:v>
                </c:pt>
                <c:pt idx="91">
                  <c:v>2350</c:v>
                </c:pt>
                <c:pt idx="92">
                  <c:v>3490</c:v>
                </c:pt>
                <c:pt idx="93">
                  <c:v>3243</c:v>
                </c:pt>
                <c:pt idx="94">
                  <c:v>3520</c:v>
                </c:pt>
                <c:pt idx="95">
                  <c:v>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E-4B4F-8166-5786512ADAA3}"/>
            </c:ext>
          </c:extLst>
        </c:ser>
        <c:ser>
          <c:idx val="1"/>
          <c:order val="1"/>
          <c:tx>
            <c:v>Smoothed LTS 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Q2, Q3'!$A$34:$A$129</c:f>
              <c:numCache>
                <c:formatCode>General</c:formatCode>
                <c:ptCount val="96"/>
                <c:pt idx="0">
                  <c:v>19814</c:v>
                </c:pt>
                <c:pt idx="1">
                  <c:v>19821</c:v>
                </c:pt>
                <c:pt idx="2">
                  <c:v>19822</c:v>
                </c:pt>
                <c:pt idx="3">
                  <c:v>19823</c:v>
                </c:pt>
                <c:pt idx="4">
                  <c:v>19824</c:v>
                </c:pt>
                <c:pt idx="5">
                  <c:v>19831</c:v>
                </c:pt>
                <c:pt idx="6">
                  <c:v>19832</c:v>
                </c:pt>
                <c:pt idx="7">
                  <c:v>19833</c:v>
                </c:pt>
                <c:pt idx="8">
                  <c:v>19834</c:v>
                </c:pt>
                <c:pt idx="9">
                  <c:v>19841</c:v>
                </c:pt>
                <c:pt idx="10">
                  <c:v>19842</c:v>
                </c:pt>
                <c:pt idx="11">
                  <c:v>19843</c:v>
                </c:pt>
                <c:pt idx="12">
                  <c:v>19844</c:v>
                </c:pt>
                <c:pt idx="13">
                  <c:v>19851</c:v>
                </c:pt>
                <c:pt idx="14">
                  <c:v>19852</c:v>
                </c:pt>
                <c:pt idx="15">
                  <c:v>19853</c:v>
                </c:pt>
                <c:pt idx="16">
                  <c:v>19854</c:v>
                </c:pt>
                <c:pt idx="17">
                  <c:v>19861</c:v>
                </c:pt>
                <c:pt idx="18">
                  <c:v>19862</c:v>
                </c:pt>
                <c:pt idx="19">
                  <c:v>19863</c:v>
                </c:pt>
                <c:pt idx="20">
                  <c:v>19864</c:v>
                </c:pt>
                <c:pt idx="21">
                  <c:v>19871</c:v>
                </c:pt>
                <c:pt idx="22">
                  <c:v>19872</c:v>
                </c:pt>
                <c:pt idx="23">
                  <c:v>19873</c:v>
                </c:pt>
                <c:pt idx="24">
                  <c:v>19874</c:v>
                </c:pt>
                <c:pt idx="25">
                  <c:v>19881</c:v>
                </c:pt>
                <c:pt idx="26">
                  <c:v>19882</c:v>
                </c:pt>
                <c:pt idx="27">
                  <c:v>19883</c:v>
                </c:pt>
                <c:pt idx="28">
                  <c:v>19884</c:v>
                </c:pt>
                <c:pt idx="29">
                  <c:v>19891</c:v>
                </c:pt>
                <c:pt idx="30">
                  <c:v>19892</c:v>
                </c:pt>
                <c:pt idx="31">
                  <c:v>19893</c:v>
                </c:pt>
                <c:pt idx="32">
                  <c:v>19894</c:v>
                </c:pt>
                <c:pt idx="33">
                  <c:v>19901</c:v>
                </c:pt>
                <c:pt idx="34">
                  <c:v>19902</c:v>
                </c:pt>
                <c:pt idx="35">
                  <c:v>19903</c:v>
                </c:pt>
                <c:pt idx="36">
                  <c:v>19904</c:v>
                </c:pt>
                <c:pt idx="37">
                  <c:v>19911</c:v>
                </c:pt>
                <c:pt idx="38">
                  <c:v>19912</c:v>
                </c:pt>
                <c:pt idx="39">
                  <c:v>19913</c:v>
                </c:pt>
                <c:pt idx="40">
                  <c:v>19914</c:v>
                </c:pt>
                <c:pt idx="41">
                  <c:v>19921</c:v>
                </c:pt>
                <c:pt idx="42">
                  <c:v>19922</c:v>
                </c:pt>
                <c:pt idx="43">
                  <c:v>19923</c:v>
                </c:pt>
                <c:pt idx="44">
                  <c:v>19924</c:v>
                </c:pt>
                <c:pt idx="45">
                  <c:v>19931</c:v>
                </c:pt>
                <c:pt idx="46">
                  <c:v>19932</c:v>
                </c:pt>
                <c:pt idx="47">
                  <c:v>19933</c:v>
                </c:pt>
                <c:pt idx="48">
                  <c:v>19934</c:v>
                </c:pt>
                <c:pt idx="49">
                  <c:v>19941</c:v>
                </c:pt>
                <c:pt idx="50">
                  <c:v>19942</c:v>
                </c:pt>
                <c:pt idx="51">
                  <c:v>19943</c:v>
                </c:pt>
                <c:pt idx="52">
                  <c:v>19944</c:v>
                </c:pt>
                <c:pt idx="53">
                  <c:v>19951</c:v>
                </c:pt>
                <c:pt idx="54">
                  <c:v>19952</c:v>
                </c:pt>
                <c:pt idx="55">
                  <c:v>19953</c:v>
                </c:pt>
                <c:pt idx="56">
                  <c:v>19954</c:v>
                </c:pt>
                <c:pt idx="57">
                  <c:v>19961</c:v>
                </c:pt>
                <c:pt idx="58">
                  <c:v>19962</c:v>
                </c:pt>
                <c:pt idx="59">
                  <c:v>19963</c:v>
                </c:pt>
                <c:pt idx="60">
                  <c:v>19964</c:v>
                </c:pt>
                <c:pt idx="61">
                  <c:v>19971</c:v>
                </c:pt>
                <c:pt idx="62">
                  <c:v>19972</c:v>
                </c:pt>
                <c:pt idx="63">
                  <c:v>19973</c:v>
                </c:pt>
                <c:pt idx="64">
                  <c:v>19974</c:v>
                </c:pt>
                <c:pt idx="65">
                  <c:v>19981</c:v>
                </c:pt>
                <c:pt idx="66">
                  <c:v>19982</c:v>
                </c:pt>
                <c:pt idx="67">
                  <c:v>19983</c:v>
                </c:pt>
                <c:pt idx="68">
                  <c:v>19984</c:v>
                </c:pt>
                <c:pt idx="69">
                  <c:v>19991</c:v>
                </c:pt>
                <c:pt idx="70">
                  <c:v>19992</c:v>
                </c:pt>
                <c:pt idx="71">
                  <c:v>19993</c:v>
                </c:pt>
                <c:pt idx="72">
                  <c:v>19994</c:v>
                </c:pt>
                <c:pt idx="73">
                  <c:v>20001</c:v>
                </c:pt>
                <c:pt idx="74">
                  <c:v>20002</c:v>
                </c:pt>
                <c:pt idx="75">
                  <c:v>20003</c:v>
                </c:pt>
                <c:pt idx="76">
                  <c:v>20004</c:v>
                </c:pt>
                <c:pt idx="77">
                  <c:v>20011</c:v>
                </c:pt>
                <c:pt idx="78">
                  <c:v>20012</c:v>
                </c:pt>
                <c:pt idx="79">
                  <c:v>20013</c:v>
                </c:pt>
                <c:pt idx="80">
                  <c:v>20014</c:v>
                </c:pt>
                <c:pt idx="81">
                  <c:v>20021</c:v>
                </c:pt>
                <c:pt idx="82">
                  <c:v>20022</c:v>
                </c:pt>
                <c:pt idx="83">
                  <c:v>20023</c:v>
                </c:pt>
                <c:pt idx="84">
                  <c:v>20024</c:v>
                </c:pt>
                <c:pt idx="85">
                  <c:v>20031</c:v>
                </c:pt>
                <c:pt idx="86">
                  <c:v>20032</c:v>
                </c:pt>
                <c:pt idx="87">
                  <c:v>20033</c:v>
                </c:pt>
                <c:pt idx="88">
                  <c:v>20034</c:v>
                </c:pt>
                <c:pt idx="89">
                  <c:v>20041</c:v>
                </c:pt>
                <c:pt idx="90">
                  <c:v>20042</c:v>
                </c:pt>
                <c:pt idx="91">
                  <c:v>20043</c:v>
                </c:pt>
                <c:pt idx="92">
                  <c:v>20044</c:v>
                </c:pt>
                <c:pt idx="93">
                  <c:v>20051</c:v>
                </c:pt>
                <c:pt idx="94">
                  <c:v>20052</c:v>
                </c:pt>
                <c:pt idx="95">
                  <c:v>20053</c:v>
                </c:pt>
              </c:numCache>
            </c:numRef>
          </c:xVal>
          <c:yVal>
            <c:numRef>
              <c:f>'Part 2 Q2, Q3'!$L$34:$L$129</c:f>
              <c:numCache>
                <c:formatCode>General</c:formatCode>
                <c:ptCount val="96"/>
                <c:pt idx="0">
                  <c:v>126.09986477080896</c:v>
                </c:pt>
                <c:pt idx="1">
                  <c:v>139.57592725546758</c:v>
                </c:pt>
                <c:pt idx="2">
                  <c:v>144.09507218122937</c:v>
                </c:pt>
                <c:pt idx="3">
                  <c:v>150.78512456138577</c:v>
                </c:pt>
                <c:pt idx="4">
                  <c:v>199.3946824967876</c:v>
                </c:pt>
                <c:pt idx="5">
                  <c:v>219.78889346011113</c:v>
                </c:pt>
                <c:pt idx="6">
                  <c:v>241.42864702993552</c:v>
                </c:pt>
                <c:pt idx="7">
                  <c:v>277.06947825767969</c:v>
                </c:pt>
                <c:pt idx="8">
                  <c:v>309.92193154852623</c:v>
                </c:pt>
                <c:pt idx="9">
                  <c:v>327.79803941075329</c:v>
                </c:pt>
                <c:pt idx="10">
                  <c:v>326.52645327714077</c:v>
                </c:pt>
                <c:pt idx="11">
                  <c:v>414.83772754259041</c:v>
                </c:pt>
                <c:pt idx="12">
                  <c:v>508.75652571184855</c:v>
                </c:pt>
                <c:pt idx="13">
                  <c:v>683.45134443973586</c:v>
                </c:pt>
                <c:pt idx="14">
                  <c:v>553.13457290085</c:v>
                </c:pt>
                <c:pt idx="15">
                  <c:v>432.57971379125559</c:v>
                </c:pt>
                <c:pt idx="16">
                  <c:v>451.21012675006767</c:v>
                </c:pt>
                <c:pt idx="17">
                  <c:v>474.83772208491331</c:v>
                </c:pt>
                <c:pt idx="18">
                  <c:v>455.27971417684859</c:v>
                </c:pt>
                <c:pt idx="19">
                  <c:v>463.96136836178857</c:v>
                </c:pt>
                <c:pt idx="20">
                  <c:v>545.61060185386509</c:v>
                </c:pt>
                <c:pt idx="21">
                  <c:v>589.18642914246573</c:v>
                </c:pt>
                <c:pt idx="22">
                  <c:v>625.77154210536321</c:v>
                </c:pt>
                <c:pt idx="23">
                  <c:v>669.06696574165335</c:v>
                </c:pt>
                <c:pt idx="24">
                  <c:v>830.05738929489883</c:v>
                </c:pt>
                <c:pt idx="25">
                  <c:v>962.95478537885151</c:v>
                </c:pt>
                <c:pt idx="26">
                  <c:v>972.24850588392212</c:v>
                </c:pt>
                <c:pt idx="27">
                  <c:v>1058.8828781152495</c:v>
                </c:pt>
                <c:pt idx="28">
                  <c:v>1249.7907237112054</c:v>
                </c:pt>
                <c:pt idx="29">
                  <c:v>1337.188758409575</c:v>
                </c:pt>
                <c:pt idx="30">
                  <c:v>1381.6422287827572</c:v>
                </c:pt>
                <c:pt idx="31">
                  <c:v>1375.1692584037578</c:v>
                </c:pt>
                <c:pt idx="32">
                  <c:v>1494.4116136384539</c:v>
                </c:pt>
                <c:pt idx="33">
                  <c:v>1430.0114217687817</c:v>
                </c:pt>
                <c:pt idx="34">
                  <c:v>1452.4353082802588</c:v>
                </c:pt>
                <c:pt idx="35">
                  <c:v>1471.9928047933286</c:v>
                </c:pt>
                <c:pt idx="36">
                  <c:v>1472.5721953277532</c:v>
                </c:pt>
                <c:pt idx="37">
                  <c:v>1530.956589839413</c:v>
                </c:pt>
                <c:pt idx="38">
                  <c:v>1662.8425888679576</c:v>
                </c:pt>
                <c:pt idx="39">
                  <c:v>1649.8144521582738</c:v>
                </c:pt>
                <c:pt idx="40">
                  <c:v>1660.7951291752463</c:v>
                </c:pt>
                <c:pt idx="41">
                  <c:v>1705.5397747261409</c:v>
                </c:pt>
                <c:pt idx="42">
                  <c:v>1774.3529197137154</c:v>
                </c:pt>
                <c:pt idx="43">
                  <c:v>1832.7806525475619</c:v>
                </c:pt>
                <c:pt idx="44">
                  <c:v>1939.3483125616995</c:v>
                </c:pt>
                <c:pt idx="45">
                  <c:v>1868.007336735797</c:v>
                </c:pt>
                <c:pt idx="46">
                  <c:v>2005.4024637280438</c:v>
                </c:pt>
                <c:pt idx="47">
                  <c:v>1981.9607076615519</c:v>
                </c:pt>
                <c:pt idx="48">
                  <c:v>2272.2876642376868</c:v>
                </c:pt>
                <c:pt idx="49">
                  <c:v>2331.9260903744234</c:v>
                </c:pt>
                <c:pt idx="50">
                  <c:v>2195.9535963359522</c:v>
                </c:pt>
                <c:pt idx="51">
                  <c:v>2271.4568604411802</c:v>
                </c:pt>
                <c:pt idx="52">
                  <c:v>2620.8098793155677</c:v>
                </c:pt>
                <c:pt idx="53">
                  <c:v>2664.9980391276131</c:v>
                </c:pt>
                <c:pt idx="54">
                  <c:v>2753.3506877125283</c:v>
                </c:pt>
                <c:pt idx="55">
                  <c:v>2788.0690164013376</c:v>
                </c:pt>
                <c:pt idx="56">
                  <c:v>3157.1388730961326</c:v>
                </c:pt>
                <c:pt idx="57">
                  <c:v>3032.6167132273081</c:v>
                </c:pt>
                <c:pt idx="58">
                  <c:v>2447.4220312250582</c:v>
                </c:pt>
                <c:pt idx="59">
                  <c:v>2356.7761710802556</c:v>
                </c:pt>
                <c:pt idx="60">
                  <c:v>2409.3902142302277</c:v>
                </c:pt>
                <c:pt idx="61">
                  <c:v>1871.1034262197463</c:v>
                </c:pt>
                <c:pt idx="62">
                  <c:v>1639.1277400861925</c:v>
                </c:pt>
                <c:pt idx="63">
                  <c:v>1766.4854853032023</c:v>
                </c:pt>
                <c:pt idx="64">
                  <c:v>1652.4744049521271</c:v>
                </c:pt>
                <c:pt idx="65">
                  <c:v>1212.6916962800778</c:v>
                </c:pt>
                <c:pt idx="66">
                  <c:v>1335.8943345311875</c:v>
                </c:pt>
                <c:pt idx="67">
                  <c:v>1422.9520198063897</c:v>
                </c:pt>
                <c:pt idx="68">
                  <c:v>1545.1853349766286</c:v>
                </c:pt>
                <c:pt idx="69">
                  <c:v>1352.4746184485107</c:v>
                </c:pt>
                <c:pt idx="70">
                  <c:v>1512.9951397280536</c:v>
                </c:pt>
                <c:pt idx="71">
                  <c:v>1647.7362065346615</c:v>
                </c:pt>
                <c:pt idx="72">
                  <c:v>1476.946035429941</c:v>
                </c:pt>
                <c:pt idx="73">
                  <c:v>1848.5388918812414</c:v>
                </c:pt>
                <c:pt idx="74">
                  <c:v>2017.1932868228071</c:v>
                </c:pt>
                <c:pt idx="75">
                  <c:v>2008.0401685351912</c:v>
                </c:pt>
                <c:pt idx="76">
                  <c:v>2127.7154114201544</c:v>
                </c:pt>
                <c:pt idx="77">
                  <c:v>927.53995731855321</c:v>
                </c:pt>
                <c:pt idx="78">
                  <c:v>1246.6313031233014</c:v>
                </c:pt>
                <c:pt idx="79">
                  <c:v>1472.7312113202872</c:v>
                </c:pt>
                <c:pt idx="80">
                  <c:v>1540.4356160516954</c:v>
                </c:pt>
                <c:pt idx="81">
                  <c:v>1194.5192567736692</c:v>
                </c:pt>
                <c:pt idx="82">
                  <c:v>1387.5351934766227</c:v>
                </c:pt>
                <c:pt idx="83">
                  <c:v>1480.4595248204821</c:v>
                </c:pt>
                <c:pt idx="84">
                  <c:v>1540.5883746776249</c:v>
                </c:pt>
                <c:pt idx="85">
                  <c:v>1327.2680463790339</c:v>
                </c:pt>
                <c:pt idx="86">
                  <c:v>1402.1249566825625</c:v>
                </c:pt>
                <c:pt idx="87">
                  <c:v>1577.3657393662922</c:v>
                </c:pt>
                <c:pt idx="88">
                  <c:v>1793.2846696762849</c:v>
                </c:pt>
                <c:pt idx="89">
                  <c:v>1860.4679576958893</c:v>
                </c:pt>
                <c:pt idx="90">
                  <c:v>1925.6347104534655</c:v>
                </c:pt>
                <c:pt idx="91">
                  <c:v>2115.8051430244332</c:v>
                </c:pt>
                <c:pt idx="92">
                  <c:v>2467.3880941130074</c:v>
                </c:pt>
                <c:pt idx="93">
                  <c:v>3224.246982150607</c:v>
                </c:pt>
                <c:pt idx="94">
                  <c:v>3419.923563627141</c:v>
                </c:pt>
                <c:pt idx="95">
                  <c:v>3779.5343622929026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E-4B4F-8166-5786512AD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802272"/>
        <c:axId val="956802688"/>
      </c:scatterChart>
      <c:valAx>
        <c:axId val="9568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02688"/>
        <c:crosses val="autoZero"/>
        <c:crossBetween val="midCat"/>
      </c:valAx>
      <c:valAx>
        <c:axId val="9568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617108486439195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'Part 2 Q2, Q3'!$I$134</c:f>
              <c:strCache>
                <c:ptCount val="1"/>
                <c:pt idx="0">
                  <c:v>Revenue Forecast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'Part 2 Q2, Q3'!$H$135:$H$138</c:f>
              <c:strCache>
                <c:ptCount val="4"/>
                <c:pt idx="0">
                  <c:v>Q4'2005</c:v>
                </c:pt>
                <c:pt idx="1">
                  <c:v>Q1'2006</c:v>
                </c:pt>
                <c:pt idx="2">
                  <c:v>Q2'2006</c:v>
                </c:pt>
                <c:pt idx="3">
                  <c:v>Q3'2006</c:v>
                </c:pt>
              </c:strCache>
            </c:strRef>
          </c:xVal>
          <c:yVal>
            <c:numRef>
              <c:f>'Part 2 Q2, Q3'!$I$135:$I$138</c:f>
              <c:numCache>
                <c:formatCode>General</c:formatCode>
                <c:ptCount val="4"/>
                <c:pt idx="0">
                  <c:v>4083.2662712502365</c:v>
                </c:pt>
                <c:pt idx="1">
                  <c:v>4054.9366733571883</c:v>
                </c:pt>
                <c:pt idx="2">
                  <c:v>4244.7815354736194</c:v>
                </c:pt>
                <c:pt idx="3">
                  <c:v>4507.3194156705531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7-49DC-A162-9B3BB023D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28064"/>
        <c:axId val="1030428896"/>
      </c:scatterChart>
      <c:valAx>
        <c:axId val="10304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shade val="50000"/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28896"/>
        <c:crosses val="autoZero"/>
        <c:crossBetween val="midCat"/>
      </c:valAx>
      <c:valAx>
        <c:axId val="10304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2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561975</xdr:colOff>
          <xdr:row>5</xdr:row>
          <xdr:rowOff>28575</xdr:rowOff>
        </xdr:from>
        <xdr:to>
          <xdr:col>10</xdr:col>
          <xdr:colOff>19050</xdr:colOff>
          <xdr:row>9</xdr:row>
          <xdr:rowOff>38100</xdr:rowOff>
        </xdr:to>
        <xdr:sp macro="" textlink="">
          <xdr:nvSpPr>
            <xdr:cNvPr id="2049" name="Object 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434340</xdr:colOff>
      <xdr:row>11</xdr:row>
      <xdr:rowOff>182880</xdr:rowOff>
    </xdr:from>
    <xdr:to>
      <xdr:col>12</xdr:col>
      <xdr:colOff>129540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561975</xdr:colOff>
          <xdr:row>37</xdr:row>
          <xdr:rowOff>28575</xdr:rowOff>
        </xdr:from>
        <xdr:to>
          <xdr:col>10</xdr:col>
          <xdr:colOff>19050</xdr:colOff>
          <xdr:row>41</xdr:row>
          <xdr:rowOff>95250</xdr:rowOff>
        </xdr:to>
        <xdr:sp macro="" textlink="">
          <xdr:nvSpPr>
            <xdr:cNvPr id="2050" name="Object 5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434340</xdr:colOff>
      <xdr:row>43</xdr:row>
      <xdr:rowOff>365760</xdr:rowOff>
    </xdr:from>
    <xdr:to>
      <xdr:col>12</xdr:col>
      <xdr:colOff>548640</xdr:colOff>
      <xdr:row>58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71</xdr:row>
          <xdr:rowOff>19050</xdr:rowOff>
        </xdr:from>
        <xdr:to>
          <xdr:col>13</xdr:col>
          <xdr:colOff>66675</xdr:colOff>
          <xdr:row>74</xdr:row>
          <xdr:rowOff>104775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76200</xdr:colOff>
      <xdr:row>68</xdr:row>
      <xdr:rowOff>137160</xdr:rowOff>
    </xdr:from>
    <xdr:to>
      <xdr:col>5</xdr:col>
      <xdr:colOff>152400</xdr:colOff>
      <xdr:row>70</xdr:row>
      <xdr:rowOff>144780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3985260" y="13380720"/>
          <a:ext cx="76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737235</xdr:colOff>
      <xdr:row>66</xdr:row>
      <xdr:rowOff>196215</xdr:rowOff>
    </xdr:from>
    <xdr:to>
      <xdr:col>5</xdr:col>
      <xdr:colOff>775335</xdr:colOff>
      <xdr:row>68</xdr:row>
      <xdr:rowOff>72390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689985" y="14340840"/>
          <a:ext cx="1257300" cy="2667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Innovators</a:t>
          </a:r>
        </a:p>
      </xdr:txBody>
    </xdr:sp>
    <xdr:clientData/>
  </xdr:twoCellAnchor>
  <xdr:twoCellAnchor>
    <xdr:from>
      <xdr:col>7</xdr:col>
      <xdr:colOff>160020</xdr:colOff>
      <xdr:row>68</xdr:row>
      <xdr:rowOff>144780</xdr:rowOff>
    </xdr:from>
    <xdr:to>
      <xdr:col>7</xdr:col>
      <xdr:colOff>236220</xdr:colOff>
      <xdr:row>70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6309360" y="13388340"/>
          <a:ext cx="76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922020</xdr:colOff>
      <xdr:row>67</xdr:row>
      <xdr:rowOff>22860</xdr:rowOff>
    </xdr:from>
    <xdr:to>
      <xdr:col>7</xdr:col>
      <xdr:colOff>716280</xdr:colOff>
      <xdr:row>68</xdr:row>
      <xdr:rowOff>99060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928360" y="13083540"/>
          <a:ext cx="937260" cy="25908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Imitators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102</xdr:row>
          <xdr:rowOff>19050</xdr:rowOff>
        </xdr:from>
        <xdr:to>
          <xdr:col>13</xdr:col>
          <xdr:colOff>66675</xdr:colOff>
          <xdr:row>105</xdr:row>
          <xdr:rowOff>104775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76200</xdr:colOff>
      <xdr:row>99</xdr:row>
      <xdr:rowOff>137160</xdr:rowOff>
    </xdr:from>
    <xdr:to>
      <xdr:col>5</xdr:col>
      <xdr:colOff>152400</xdr:colOff>
      <xdr:row>101</xdr:row>
      <xdr:rowOff>144780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3985260" y="13380720"/>
          <a:ext cx="76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594360</xdr:colOff>
      <xdr:row>98</xdr:row>
      <xdr:rowOff>15240</xdr:rowOff>
    </xdr:from>
    <xdr:to>
      <xdr:col>5</xdr:col>
      <xdr:colOff>632460</xdr:colOff>
      <xdr:row>99</xdr:row>
      <xdr:rowOff>91440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04260" y="13075920"/>
          <a:ext cx="937260" cy="25908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Innovators</a:t>
          </a:r>
        </a:p>
      </xdr:txBody>
    </xdr:sp>
    <xdr:clientData/>
  </xdr:twoCellAnchor>
  <xdr:twoCellAnchor>
    <xdr:from>
      <xdr:col>7</xdr:col>
      <xdr:colOff>160020</xdr:colOff>
      <xdr:row>99</xdr:row>
      <xdr:rowOff>144780</xdr:rowOff>
    </xdr:from>
    <xdr:to>
      <xdr:col>7</xdr:col>
      <xdr:colOff>236220</xdr:colOff>
      <xdr:row>101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6309360" y="13388340"/>
          <a:ext cx="76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922020</xdr:colOff>
      <xdr:row>98</xdr:row>
      <xdr:rowOff>22860</xdr:rowOff>
    </xdr:from>
    <xdr:to>
      <xdr:col>7</xdr:col>
      <xdr:colOff>716280</xdr:colOff>
      <xdr:row>99</xdr:row>
      <xdr:rowOff>99060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928360" y="13083540"/>
          <a:ext cx="937260" cy="25908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Imitators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6</xdr:row>
      <xdr:rowOff>0</xdr:rowOff>
    </xdr:from>
    <xdr:to>
      <xdr:col>17</xdr:col>
      <xdr:colOff>30480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220980</xdr:colOff>
      <xdr:row>35</xdr:row>
      <xdr:rowOff>22860</xdr:rowOff>
    </xdr:from>
    <xdr:to>
      <xdr:col>23</xdr:col>
      <xdr:colOff>22860</xdr:colOff>
      <xdr:row>52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563880</xdr:colOff>
      <xdr:row>131</xdr:row>
      <xdr:rowOff>22860</xdr:rowOff>
    </xdr:from>
    <xdr:to>
      <xdr:col>17</xdr:col>
      <xdr:colOff>259080</xdr:colOff>
      <xdr:row>146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9486-2E5C-4FE2-BF7A-068243F7F5F1}">
  <dimension ref="B2:H128"/>
  <sheetViews>
    <sheetView tabSelected="1" workbookViewId="0">
      <selection activeCell="G79" sqref="G79"/>
    </sheetView>
  </sheetViews>
  <sheetFormatPr defaultRowHeight="15" x14ac:dyDescent="0.25"/>
  <cols>
    <col min="2" max="2" width="13.28515625" customWidth="1"/>
    <col min="3" max="3" width="10.7109375" customWidth="1"/>
    <col min="4" max="4" width="11.140625" customWidth="1"/>
    <col min="5" max="5" width="18.28515625" customWidth="1"/>
    <col min="6" max="6" width="16" customWidth="1"/>
    <col min="7" max="7" width="16.7109375" customWidth="1"/>
    <col min="8" max="8" width="20.42578125" customWidth="1"/>
  </cols>
  <sheetData>
    <row r="2" spans="2:4" ht="15.75" thickBot="1" x14ac:dyDescent="0.3"/>
    <row r="3" spans="2:4" ht="15.75" thickBot="1" x14ac:dyDescent="0.3">
      <c r="B3" s="28" t="s">
        <v>6</v>
      </c>
    </row>
    <row r="6" spans="2:4" x14ac:dyDescent="0.25">
      <c r="B6" s="21" t="s">
        <v>3</v>
      </c>
      <c r="C6" s="18">
        <v>25</v>
      </c>
    </row>
    <row r="7" spans="2:4" x14ac:dyDescent="0.25">
      <c r="B7" s="21" t="s">
        <v>4</v>
      </c>
      <c r="C7" s="19">
        <v>0.03</v>
      </c>
    </row>
    <row r="8" spans="2:4" x14ac:dyDescent="0.25">
      <c r="B8" s="21" t="s">
        <v>5</v>
      </c>
      <c r="C8" s="20">
        <v>0.4</v>
      </c>
    </row>
    <row r="9" spans="2:4" x14ac:dyDescent="0.25">
      <c r="B9" s="22" t="s">
        <v>8</v>
      </c>
      <c r="C9" s="1">
        <v>20</v>
      </c>
    </row>
    <row r="12" spans="2:4" ht="75" x14ac:dyDescent="0.25">
      <c r="B12" s="26" t="s">
        <v>7</v>
      </c>
      <c r="C12" s="27" t="s">
        <v>23</v>
      </c>
      <c r="D12" s="27" t="s">
        <v>24</v>
      </c>
    </row>
    <row r="13" spans="2:4" x14ac:dyDescent="0.25">
      <c r="B13" s="1">
        <v>1</v>
      </c>
      <c r="C13" s="4">
        <f>$C$7*$C$6</f>
        <v>0.75</v>
      </c>
      <c r="D13" s="4">
        <f>C13</f>
        <v>0.75</v>
      </c>
    </row>
    <row r="14" spans="2:4" x14ac:dyDescent="0.25">
      <c r="B14" s="1">
        <v>2</v>
      </c>
      <c r="C14" s="4">
        <f>$C$7*$C$6+($C$8-$C$7)*D13-($C$8/$C$6)*D13^2</f>
        <v>1.0185</v>
      </c>
      <c r="D14" s="4">
        <f>C14+D13</f>
        <v>1.7685</v>
      </c>
    </row>
    <row r="15" spans="2:4" x14ac:dyDescent="0.25">
      <c r="B15" s="1">
        <v>3</v>
      </c>
      <c r="C15" s="4">
        <f t="shared" ref="C15:C32" si="0">$C$7*$C$6+($C$8-$C$7)*D14-($C$8/$C$6)*D14^2</f>
        <v>1.3543035239999999</v>
      </c>
      <c r="D15" s="4">
        <f t="shared" ref="D15:D32" si="1">C15+D14</f>
        <v>3.1228035240000001</v>
      </c>
    </row>
    <row r="16" spans="2:4" x14ac:dyDescent="0.25">
      <c r="B16" s="1">
        <v>4</v>
      </c>
      <c r="C16" s="4">
        <f t="shared" si="0"/>
        <v>1.749406874287891</v>
      </c>
      <c r="D16" s="4">
        <f t="shared" si="1"/>
        <v>4.8722103982878906</v>
      </c>
    </row>
    <row r="17" spans="2:4" x14ac:dyDescent="0.25">
      <c r="B17" s="1">
        <v>5</v>
      </c>
      <c r="C17" s="4">
        <f t="shared" si="0"/>
        <v>2.1729029007235652</v>
      </c>
      <c r="D17" s="4">
        <f t="shared" si="1"/>
        <v>7.0451132990114562</v>
      </c>
    </row>
    <row r="18" spans="2:4" x14ac:dyDescent="0.25">
      <c r="B18" s="1">
        <v>6</v>
      </c>
      <c r="C18" s="4">
        <f t="shared" si="0"/>
        <v>2.5625539782997091</v>
      </c>
      <c r="D18" s="4">
        <f t="shared" si="1"/>
        <v>9.6076672773111653</v>
      </c>
    </row>
    <row r="19" spans="2:4" x14ac:dyDescent="0.25">
      <c r="B19" s="1">
        <v>7</v>
      </c>
      <c r="C19" s="4">
        <f t="shared" si="0"/>
        <v>2.8279205644208791</v>
      </c>
      <c r="D19" s="4">
        <f t="shared" si="1"/>
        <v>12.435587841732044</v>
      </c>
    </row>
    <row r="20" spans="2:4" x14ac:dyDescent="0.25">
      <c r="B20" s="1">
        <v>8</v>
      </c>
      <c r="C20" s="4">
        <f t="shared" si="0"/>
        <v>2.8768659819299147</v>
      </c>
      <c r="D20" s="4">
        <f t="shared" si="1"/>
        <v>15.312453823661958</v>
      </c>
    </row>
    <row r="21" spans="2:4" x14ac:dyDescent="0.25">
      <c r="B21" s="1">
        <v>9</v>
      </c>
      <c r="C21" s="4">
        <f t="shared" si="0"/>
        <v>2.6640680411264492</v>
      </c>
      <c r="D21" s="4">
        <f t="shared" si="1"/>
        <v>17.976521864788406</v>
      </c>
    </row>
    <row r="22" spans="2:4" x14ac:dyDescent="0.25">
      <c r="B22" s="1">
        <v>10</v>
      </c>
      <c r="C22" s="4">
        <f t="shared" si="0"/>
        <v>2.2308276762882597</v>
      </c>
      <c r="D22" s="4">
        <f t="shared" si="1"/>
        <v>20.207349541076667</v>
      </c>
    </row>
    <row r="23" spans="2:4" x14ac:dyDescent="0.25">
      <c r="B23" s="1">
        <v>11</v>
      </c>
      <c r="C23" s="4">
        <f t="shared" si="0"/>
        <v>1.6933277225943453</v>
      </c>
      <c r="D23" s="4">
        <f t="shared" si="1"/>
        <v>21.900677263671014</v>
      </c>
    </row>
    <row r="24" spans="2:4" x14ac:dyDescent="0.25">
      <c r="B24" s="1">
        <v>12</v>
      </c>
      <c r="C24" s="4">
        <f t="shared" si="0"/>
        <v>1.1790159538386504</v>
      </c>
      <c r="D24" s="4">
        <f t="shared" si="1"/>
        <v>23.079693217509664</v>
      </c>
    </row>
    <row r="25" spans="2:4" x14ac:dyDescent="0.25">
      <c r="B25" s="1">
        <v>13</v>
      </c>
      <c r="C25" s="4">
        <f t="shared" si="0"/>
        <v>0.76673066624879027</v>
      </c>
      <c r="D25" s="4">
        <f t="shared" si="1"/>
        <v>23.846423883758455</v>
      </c>
    </row>
    <row r="26" spans="2:4" x14ac:dyDescent="0.25">
      <c r="B26" s="1">
        <v>14</v>
      </c>
      <c r="C26" s="4">
        <f t="shared" si="0"/>
        <v>0.47474592428845774</v>
      </c>
      <c r="D26" s="4">
        <f t="shared" si="1"/>
        <v>24.321169808046911</v>
      </c>
    </row>
    <row r="27" spans="2:4" x14ac:dyDescent="0.25">
      <c r="B27" s="1">
        <v>15</v>
      </c>
      <c r="C27" s="4">
        <f t="shared" si="0"/>
        <v>0.28452401566771535</v>
      </c>
      <c r="D27" s="4">
        <f t="shared" si="1"/>
        <v>24.605693823714624</v>
      </c>
    </row>
    <row r="28" spans="2:4" x14ac:dyDescent="0.25">
      <c r="B28" s="1">
        <v>16</v>
      </c>
      <c r="C28" s="4">
        <f t="shared" si="0"/>
        <v>0.16706401803220139</v>
      </c>
      <c r="D28" s="4">
        <f t="shared" si="1"/>
        <v>24.772757841746824</v>
      </c>
    </row>
    <row r="29" spans="2:4" x14ac:dyDescent="0.25">
      <c r="B29" s="1">
        <v>17</v>
      </c>
      <c r="C29" s="4">
        <f t="shared" si="0"/>
        <v>9.6887904073064135E-2</v>
      </c>
      <c r="D29" s="4">
        <f t="shared" si="1"/>
        <v>24.869645745819888</v>
      </c>
    </row>
    <row r="30" spans="2:4" x14ac:dyDescent="0.25">
      <c r="B30" s="1">
        <v>18</v>
      </c>
      <c r="C30" s="4">
        <f t="shared" si="0"/>
        <v>5.578045359212247E-2</v>
      </c>
      <c r="D30" s="4">
        <f t="shared" si="1"/>
        <v>24.925426199412009</v>
      </c>
    </row>
    <row r="31" spans="2:4" x14ac:dyDescent="0.25">
      <c r="B31" s="1">
        <v>19</v>
      </c>
      <c r="C31" s="4">
        <f t="shared" si="0"/>
        <v>3.1977754225090749E-2</v>
      </c>
      <c r="D31" s="4">
        <f t="shared" si="1"/>
        <v>24.957403953637098</v>
      </c>
    </row>
    <row r="32" spans="2:4" x14ac:dyDescent="0.25">
      <c r="B32" s="1">
        <v>20</v>
      </c>
      <c r="C32" s="4">
        <f t="shared" si="0"/>
        <v>1.828726916539658E-2</v>
      </c>
      <c r="D32" s="4">
        <f t="shared" si="1"/>
        <v>24.975691222802496</v>
      </c>
    </row>
    <row r="34" spans="2:4" ht="15.75" thickBot="1" x14ac:dyDescent="0.3"/>
    <row r="35" spans="2:4" ht="15.75" thickBot="1" x14ac:dyDescent="0.3">
      <c r="B35" s="28" t="s">
        <v>9</v>
      </c>
    </row>
    <row r="38" spans="2:4" x14ac:dyDescent="0.25">
      <c r="B38" s="21" t="s">
        <v>3</v>
      </c>
      <c r="C38" s="18">
        <v>25</v>
      </c>
    </row>
    <row r="39" spans="2:4" x14ac:dyDescent="0.25">
      <c r="B39" s="21" t="s">
        <v>4</v>
      </c>
      <c r="C39" s="19">
        <v>0.4</v>
      </c>
    </row>
    <row r="40" spans="2:4" x14ac:dyDescent="0.25">
      <c r="B40" s="21" t="s">
        <v>5</v>
      </c>
      <c r="C40" s="20">
        <v>0.03</v>
      </c>
    </row>
    <row r="41" spans="2:4" x14ac:dyDescent="0.25">
      <c r="B41" s="22" t="s">
        <v>8</v>
      </c>
      <c r="C41" s="1">
        <v>20</v>
      </c>
    </row>
    <row r="44" spans="2:4" ht="75" x14ac:dyDescent="0.25">
      <c r="B44" s="26" t="s">
        <v>7</v>
      </c>
      <c r="C44" s="27" t="s">
        <v>23</v>
      </c>
      <c r="D44" s="27" t="s">
        <v>24</v>
      </c>
    </row>
    <row r="45" spans="2:4" x14ac:dyDescent="0.25">
      <c r="B45" s="2">
        <v>1</v>
      </c>
      <c r="C45" s="5">
        <f>$C$39*$C$38</f>
        <v>10</v>
      </c>
      <c r="D45" s="5">
        <f>C45</f>
        <v>10</v>
      </c>
    </row>
    <row r="46" spans="2:4" x14ac:dyDescent="0.25">
      <c r="B46" s="2">
        <v>2</v>
      </c>
      <c r="C46" s="5">
        <f>$C$39*$C$38+($C$40-$C$39)*D45-($C$40/$C$38)*D45^2</f>
        <v>6.18</v>
      </c>
      <c r="D46" s="5">
        <f>C46+D45</f>
        <v>16.18</v>
      </c>
    </row>
    <row r="47" spans="2:4" x14ac:dyDescent="0.25">
      <c r="B47" s="2">
        <v>3</v>
      </c>
      <c r="C47" s="5">
        <f t="shared" ref="C47:C64" si="2">$C$39*$C$38+($C$40-$C$39)*D46-($C$40/$C$38)*D46^2</f>
        <v>3.6992491199999997</v>
      </c>
      <c r="D47" s="5">
        <f t="shared" ref="D47:D64" si="3">C47+D46</f>
        <v>19.879249120000001</v>
      </c>
    </row>
    <row r="48" spans="2:4" x14ac:dyDescent="0.25">
      <c r="B48" s="2">
        <v>4</v>
      </c>
      <c r="C48" s="5">
        <f t="shared" si="2"/>
        <v>2.1704563709099745</v>
      </c>
      <c r="D48" s="5">
        <f t="shared" si="3"/>
        <v>22.049705490909975</v>
      </c>
    </row>
    <row r="49" spans="2:4" x14ac:dyDescent="0.25">
      <c r="B49" s="2">
        <v>5</v>
      </c>
      <c r="C49" s="5">
        <f t="shared" si="2"/>
        <v>1.2581815536802701</v>
      </c>
      <c r="D49" s="5">
        <f t="shared" si="3"/>
        <v>23.307887044590245</v>
      </c>
    </row>
    <row r="50" spans="2:4" x14ac:dyDescent="0.25">
      <c r="B50" s="2">
        <v>6</v>
      </c>
      <c r="C50" s="5">
        <f t="shared" si="2"/>
        <v>0.72417267532155516</v>
      </c>
      <c r="D50" s="5">
        <f t="shared" si="3"/>
        <v>24.0320597199118</v>
      </c>
    </row>
    <row r="51" spans="2:4" x14ac:dyDescent="0.25">
      <c r="B51" s="2">
        <v>7</v>
      </c>
      <c r="C51" s="5">
        <f t="shared" si="2"/>
        <v>0.41509003037494607</v>
      </c>
      <c r="D51" s="5">
        <f t="shared" si="3"/>
        <v>24.447149750286744</v>
      </c>
    </row>
    <row r="52" spans="2:4" x14ac:dyDescent="0.25">
      <c r="B52" s="2">
        <v>8</v>
      </c>
      <c r="C52" s="5">
        <f t="shared" si="2"/>
        <v>0.23735883529837032</v>
      </c>
      <c r="D52" s="5">
        <f t="shared" si="3"/>
        <v>24.684508585585114</v>
      </c>
    </row>
    <row r="53" spans="2:4" x14ac:dyDescent="0.25">
      <c r="B53" s="2">
        <v>9</v>
      </c>
      <c r="C53" s="5">
        <f t="shared" si="2"/>
        <v>0.13554186639931753</v>
      </c>
      <c r="D53" s="5">
        <f t="shared" si="3"/>
        <v>24.820050451984432</v>
      </c>
    </row>
    <row r="54" spans="2:4" x14ac:dyDescent="0.25">
      <c r="B54" s="2">
        <v>10</v>
      </c>
      <c r="C54" s="5">
        <f t="shared" si="2"/>
        <v>7.7339447438897868E-2</v>
      </c>
      <c r="D54" s="5">
        <f t="shared" si="3"/>
        <v>24.897389899423331</v>
      </c>
    </row>
    <row r="55" spans="2:4" x14ac:dyDescent="0.25">
      <c r="B55" s="2">
        <v>11</v>
      </c>
      <c r="C55" s="5">
        <f t="shared" si="2"/>
        <v>4.4109708648679358E-2</v>
      </c>
      <c r="D55" s="5">
        <f t="shared" si="3"/>
        <v>24.941499608072011</v>
      </c>
    </row>
    <row r="56" spans="2:4" x14ac:dyDescent="0.25">
      <c r="B56" s="2">
        <v>12</v>
      </c>
      <c r="C56" s="5">
        <f t="shared" si="2"/>
        <v>2.5151061774007943E-2</v>
      </c>
      <c r="D56" s="5">
        <f t="shared" si="3"/>
        <v>24.966650669846018</v>
      </c>
    </row>
    <row r="57" spans="2:4" x14ac:dyDescent="0.25">
      <c r="B57" s="2">
        <v>13</v>
      </c>
      <c r="C57" s="5">
        <f t="shared" si="2"/>
        <v>1.433887735282624E-2</v>
      </c>
      <c r="D57" s="5">
        <f t="shared" si="3"/>
        <v>24.980989547198845</v>
      </c>
    </row>
    <row r="58" spans="2:4" x14ac:dyDescent="0.25">
      <c r="B58" s="2">
        <v>14</v>
      </c>
      <c r="C58" s="5">
        <f t="shared" si="2"/>
        <v>8.1740610277171166E-3</v>
      </c>
      <c r="D58" s="5">
        <f t="shared" si="3"/>
        <v>24.989163608226562</v>
      </c>
    </row>
    <row r="59" spans="2:4" x14ac:dyDescent="0.25">
      <c r="B59" s="2">
        <v>15</v>
      </c>
      <c r="C59" s="5">
        <f t="shared" si="2"/>
        <v>4.659507549715336E-3</v>
      </c>
      <c r="D59" s="5">
        <f t="shared" si="3"/>
        <v>24.993823115776276</v>
      </c>
    </row>
    <row r="60" spans="2:4" x14ac:dyDescent="0.25">
      <c r="B60" s="2">
        <v>16</v>
      </c>
      <c r="C60" s="5">
        <f t="shared" si="2"/>
        <v>2.6560144315235235E-3</v>
      </c>
      <c r="D60" s="5">
        <f t="shared" si="3"/>
        <v>24.996479130207799</v>
      </c>
    </row>
    <row r="61" spans="2:4" x14ac:dyDescent="0.25">
      <c r="B61" s="2">
        <v>17</v>
      </c>
      <c r="C61" s="5">
        <f t="shared" si="2"/>
        <v>1.5139591348173331E-3</v>
      </c>
      <c r="D61" s="5">
        <f t="shared" si="3"/>
        <v>24.997993089342618</v>
      </c>
    </row>
    <row r="62" spans="2:4" x14ac:dyDescent="0.25">
      <c r="B62" s="2">
        <v>18</v>
      </c>
      <c r="C62" s="5">
        <f t="shared" si="2"/>
        <v>8.6296674944630336E-4</v>
      </c>
      <c r="D62" s="5">
        <f t="shared" si="3"/>
        <v>24.998856056092063</v>
      </c>
    </row>
    <row r="63" spans="2:4" x14ac:dyDescent="0.25">
      <c r="B63" s="2">
        <v>19</v>
      </c>
      <c r="C63" s="5">
        <f t="shared" si="2"/>
        <v>4.9189431008356266E-4</v>
      </c>
      <c r="D63" s="5">
        <f t="shared" si="3"/>
        <v>24.999347950402147</v>
      </c>
    </row>
    <row r="64" spans="2:4" x14ac:dyDescent="0.25">
      <c r="B64" s="2">
        <v>20</v>
      </c>
      <c r="C64" s="5">
        <f t="shared" si="2"/>
        <v>2.8038081687498106E-4</v>
      </c>
      <c r="D64" s="5">
        <f t="shared" si="3"/>
        <v>24.999628331219022</v>
      </c>
    </row>
    <row r="66" spans="2:8" ht="15.75" thickBot="1" x14ac:dyDescent="0.3"/>
    <row r="67" spans="2:8" ht="15.75" thickBot="1" x14ac:dyDescent="0.3">
      <c r="B67" s="28" t="s">
        <v>10</v>
      </c>
    </row>
    <row r="69" spans="2:8" x14ac:dyDescent="0.25">
      <c r="B69" s="3" t="s">
        <v>11</v>
      </c>
    </row>
    <row r="71" spans="2:8" x14ac:dyDescent="0.25">
      <c r="B71" s="21" t="s">
        <v>3</v>
      </c>
      <c r="C71" s="23">
        <v>25</v>
      </c>
    </row>
    <row r="72" spans="2:8" x14ac:dyDescent="0.25">
      <c r="B72" s="21" t="s">
        <v>4</v>
      </c>
      <c r="C72" s="24">
        <v>0.03</v>
      </c>
    </row>
    <row r="73" spans="2:8" x14ac:dyDescent="0.25">
      <c r="B73" s="21" t="s">
        <v>5</v>
      </c>
      <c r="C73" s="25">
        <v>0.4</v>
      </c>
    </row>
    <row r="74" spans="2:8" x14ac:dyDescent="0.25">
      <c r="B74" s="22" t="s">
        <v>8</v>
      </c>
      <c r="C74" s="21">
        <v>20</v>
      </c>
    </row>
    <row r="77" spans="2:8" ht="75" x14ac:dyDescent="0.25">
      <c r="B77" s="26" t="s">
        <v>7</v>
      </c>
      <c r="C77" s="27" t="s">
        <v>23</v>
      </c>
      <c r="D77" s="27" t="s">
        <v>24</v>
      </c>
      <c r="E77" s="26" t="s">
        <v>25</v>
      </c>
      <c r="F77" s="26" t="s">
        <v>26</v>
      </c>
      <c r="G77" s="26" t="s">
        <v>14</v>
      </c>
      <c r="H77" s="26" t="s">
        <v>15</v>
      </c>
    </row>
    <row r="78" spans="2:8" x14ac:dyDescent="0.25">
      <c r="B78" s="1">
        <v>1</v>
      </c>
      <c r="C78" s="4">
        <v>0.75</v>
      </c>
      <c r="D78" s="4">
        <v>0.75</v>
      </c>
      <c r="E78" s="4">
        <f>$C$72*($C$71)</f>
        <v>0.75</v>
      </c>
      <c r="F78" s="4">
        <v>0</v>
      </c>
      <c r="G78" s="16">
        <f>E78/$C78</f>
        <v>1</v>
      </c>
      <c r="H78" s="16">
        <f>F78/$C78</f>
        <v>0</v>
      </c>
    </row>
    <row r="79" spans="2:8" x14ac:dyDescent="0.25">
      <c r="B79" s="1">
        <v>2</v>
      </c>
      <c r="C79" s="4">
        <v>1.0185</v>
      </c>
      <c r="D79" s="4">
        <v>1.7685</v>
      </c>
      <c r="E79" s="4">
        <f>$C$72*($C$71-D78)</f>
        <v>0.72749999999999992</v>
      </c>
      <c r="F79" s="4">
        <f>$C$73*(D78/$C$71)*($C$71-D78)</f>
        <v>0.29099999999999998</v>
      </c>
      <c r="G79" s="16">
        <f>E79/$C79</f>
        <v>0.71428571428571419</v>
      </c>
      <c r="H79" s="16">
        <f t="shared" ref="H79:H97" si="4">F79/$C79</f>
        <v>0.2857142857142857</v>
      </c>
    </row>
    <row r="80" spans="2:8" x14ac:dyDescent="0.25">
      <c r="B80" s="1">
        <v>3</v>
      </c>
      <c r="C80" s="4">
        <v>1.3543035239999999</v>
      </c>
      <c r="D80" s="4">
        <v>3.1228035240000001</v>
      </c>
      <c r="E80" s="4">
        <f>$C$72*($C$71-D79)</f>
        <v>0.69694500000000004</v>
      </c>
      <c r="F80" s="4">
        <f t="shared" ref="F80:F97" si="5">$C$73*(D79/$C$71)*($C$71-D79)</f>
        <v>0.65735852400000006</v>
      </c>
      <c r="G80" s="16">
        <f t="shared" ref="G79:G97" si="6">E80/$C80</f>
        <v>0.5146150679291891</v>
      </c>
      <c r="H80" s="16">
        <f t="shared" si="4"/>
        <v>0.48538493207081113</v>
      </c>
    </row>
    <row r="81" spans="2:8" x14ac:dyDescent="0.25">
      <c r="B81" s="1">
        <v>4</v>
      </c>
      <c r="C81" s="4">
        <v>1.749406874287891</v>
      </c>
      <c r="D81" s="4">
        <v>4.8722103982878906</v>
      </c>
      <c r="E81" s="4">
        <f t="shared" ref="E80:E97" si="7">$C$72*($C$71-D80)</f>
        <v>0.65631589428000003</v>
      </c>
      <c r="F81" s="4">
        <f t="shared" si="5"/>
        <v>1.093090980007891</v>
      </c>
      <c r="G81" s="16">
        <f t="shared" si="6"/>
        <v>0.375164808099407</v>
      </c>
      <c r="H81" s="16">
        <f t="shared" si="4"/>
        <v>0.624835191900593</v>
      </c>
    </row>
    <row r="82" spans="2:8" x14ac:dyDescent="0.25">
      <c r="B82" s="1">
        <v>5</v>
      </c>
      <c r="C82" s="4">
        <v>2.1729029007235652</v>
      </c>
      <c r="D82" s="4">
        <v>7.0451132990114562</v>
      </c>
      <c r="E82" s="4">
        <f t="shared" si="7"/>
        <v>0.60383368805136328</v>
      </c>
      <c r="F82" s="4">
        <f t="shared" si="5"/>
        <v>1.5690692126722019</v>
      </c>
      <c r="G82" s="16">
        <f t="shared" si="6"/>
        <v>0.27789262366500128</v>
      </c>
      <c r="H82" s="16">
        <f t="shared" si="4"/>
        <v>0.72210737633499877</v>
      </c>
    </row>
    <row r="83" spans="2:8" x14ac:dyDescent="0.25">
      <c r="B83" s="1">
        <v>6</v>
      </c>
      <c r="C83" s="4">
        <v>2.5625539782997091</v>
      </c>
      <c r="D83" s="4">
        <v>9.6076672773111653</v>
      </c>
      <c r="E83" s="4">
        <f t="shared" si="7"/>
        <v>0.53864660102965634</v>
      </c>
      <c r="F83" s="4">
        <f t="shared" si="5"/>
        <v>2.0239073772700533</v>
      </c>
      <c r="G83" s="16">
        <f t="shared" si="6"/>
        <v>0.21019912383935654</v>
      </c>
      <c r="H83" s="16">
        <f t="shared" si="4"/>
        <v>0.78980087616064365</v>
      </c>
    </row>
    <row r="84" spans="2:8" x14ac:dyDescent="0.25">
      <c r="B84" s="1">
        <v>7</v>
      </c>
      <c r="C84" s="4">
        <v>2.8279205644208791</v>
      </c>
      <c r="D84" s="4">
        <v>12.435587841732044</v>
      </c>
      <c r="E84" s="4">
        <f t="shared" si="7"/>
        <v>0.46176998168066502</v>
      </c>
      <c r="F84" s="4">
        <f t="shared" si="5"/>
        <v>2.3661505827402149</v>
      </c>
      <c r="G84" s="16">
        <f t="shared" si="6"/>
        <v>0.16328958722899256</v>
      </c>
      <c r="H84" s="16">
        <f t="shared" si="4"/>
        <v>0.83671041277100777</v>
      </c>
    </row>
    <row r="85" spans="2:8" x14ac:dyDescent="0.25">
      <c r="B85" s="1">
        <v>8</v>
      </c>
      <c r="C85" s="4">
        <v>2.8768659819299147</v>
      </c>
      <c r="D85" s="4">
        <v>15.312453823661958</v>
      </c>
      <c r="E85" s="4">
        <f t="shared" si="7"/>
        <v>0.37693236474803865</v>
      </c>
      <c r="F85" s="4">
        <f t="shared" si="5"/>
        <v>2.4999336171818762</v>
      </c>
      <c r="G85" s="16">
        <f t="shared" si="6"/>
        <v>0.13102187140993535</v>
      </c>
      <c r="H85" s="16">
        <f t="shared" si="4"/>
        <v>0.86897812859006474</v>
      </c>
    </row>
    <row r="86" spans="2:8" x14ac:dyDescent="0.25">
      <c r="B86" s="1">
        <v>9</v>
      </c>
      <c r="C86" s="4">
        <v>2.6640680411264492</v>
      </c>
      <c r="D86" s="4">
        <v>17.976521864788406</v>
      </c>
      <c r="E86" s="4">
        <f t="shared" si="7"/>
        <v>0.29062638529014123</v>
      </c>
      <c r="F86" s="4">
        <f t="shared" si="5"/>
        <v>2.3734416558363081</v>
      </c>
      <c r="G86" s="16">
        <f t="shared" si="6"/>
        <v>0.10909120217787513</v>
      </c>
      <c r="H86" s="16">
        <f t="shared" si="4"/>
        <v>0.89090879782212484</v>
      </c>
    </row>
    <row r="87" spans="2:8" x14ac:dyDescent="0.25">
      <c r="B87" s="1">
        <v>10</v>
      </c>
      <c r="C87" s="4">
        <v>2.2308276762882597</v>
      </c>
      <c r="D87" s="4">
        <v>20.207349541076667</v>
      </c>
      <c r="E87" s="4">
        <f t="shared" si="7"/>
        <v>0.2107043440563478</v>
      </c>
      <c r="F87" s="4">
        <f t="shared" si="5"/>
        <v>2.0201233322319121</v>
      </c>
      <c r="G87" s="16">
        <f t="shared" si="6"/>
        <v>9.4451196879055274E-2</v>
      </c>
      <c r="H87" s="16">
        <f t="shared" si="4"/>
        <v>0.90554880312094477</v>
      </c>
    </row>
    <row r="88" spans="2:8" x14ac:dyDescent="0.25">
      <c r="B88" s="1">
        <v>11</v>
      </c>
      <c r="C88" s="4">
        <v>1.6933277225943453</v>
      </c>
      <c r="D88" s="4">
        <v>21.900677263671014</v>
      </c>
      <c r="E88" s="4">
        <f t="shared" si="7"/>
        <v>0.14377951376769998</v>
      </c>
      <c r="F88" s="4">
        <f t="shared" si="5"/>
        <v>1.5495482088266448</v>
      </c>
      <c r="G88" s="16">
        <f t="shared" si="6"/>
        <v>8.4909443015210057E-2</v>
      </c>
      <c r="H88" s="16">
        <f t="shared" si="4"/>
        <v>0.91509055698478969</v>
      </c>
    </row>
    <row r="89" spans="2:8" x14ac:dyDescent="0.25">
      <c r="B89" s="1">
        <v>12</v>
      </c>
      <c r="C89" s="4">
        <v>1.1790159538386504</v>
      </c>
      <c r="D89" s="4">
        <v>23.079693217509664</v>
      </c>
      <c r="E89" s="4">
        <f t="shared" si="7"/>
        <v>9.2979682089869578E-2</v>
      </c>
      <c r="F89" s="4">
        <f t="shared" si="5"/>
        <v>1.0860362717487819</v>
      </c>
      <c r="G89" s="16">
        <f t="shared" si="6"/>
        <v>7.886210681640525E-2</v>
      </c>
      <c r="H89" s="16">
        <f t="shared" si="4"/>
        <v>0.92113789318359562</v>
      </c>
    </row>
    <row r="90" spans="2:8" x14ac:dyDescent="0.25">
      <c r="B90" s="1">
        <v>13</v>
      </c>
      <c r="C90" s="4">
        <v>0.76673066624879027</v>
      </c>
      <c r="D90" s="4">
        <v>23.846423883758455</v>
      </c>
      <c r="E90" s="4">
        <f t="shared" si="7"/>
        <v>5.7609203474710068E-2</v>
      </c>
      <c r="F90" s="4">
        <f t="shared" si="5"/>
        <v>0.70912146277408017</v>
      </c>
      <c r="G90" s="16">
        <f t="shared" si="6"/>
        <v>7.5136167119233127E-2</v>
      </c>
      <c r="H90" s="16">
        <f t="shared" si="4"/>
        <v>0.92486383288076679</v>
      </c>
    </row>
    <row r="91" spans="2:8" x14ac:dyDescent="0.25">
      <c r="B91" s="1">
        <v>14</v>
      </c>
      <c r="C91" s="4">
        <v>0.47474592428845774</v>
      </c>
      <c r="D91" s="4">
        <v>24.321169808046911</v>
      </c>
      <c r="E91" s="4">
        <f t="shared" si="7"/>
        <v>3.4607283487246364E-2</v>
      </c>
      <c r="F91" s="4">
        <f t="shared" si="5"/>
        <v>0.4401386408012114</v>
      </c>
      <c r="G91" s="16">
        <f t="shared" si="6"/>
        <v>7.2896430946964436E-2</v>
      </c>
      <c r="H91" s="16">
        <f t="shared" si="4"/>
        <v>0.92710356905303559</v>
      </c>
    </row>
    <row r="92" spans="2:8" x14ac:dyDescent="0.25">
      <c r="B92" s="1">
        <v>15</v>
      </c>
      <c r="C92" s="4">
        <v>0.28452401566771535</v>
      </c>
      <c r="D92" s="4">
        <v>24.605693823714624</v>
      </c>
      <c r="E92" s="4">
        <f t="shared" si="7"/>
        <v>2.0364905758592684E-2</v>
      </c>
      <c r="F92" s="4">
        <f t="shared" si="5"/>
        <v>0.26415910990912272</v>
      </c>
      <c r="G92" s="16">
        <f t="shared" si="6"/>
        <v>7.1575349134591418E-2</v>
      </c>
      <c r="H92" s="16">
        <f t="shared" si="4"/>
        <v>0.92842465086540882</v>
      </c>
    </row>
    <row r="93" spans="2:8" x14ac:dyDescent="0.25">
      <c r="B93" s="1">
        <v>16</v>
      </c>
      <c r="C93" s="4">
        <v>0.16706401803220139</v>
      </c>
      <c r="D93" s="4">
        <v>24.772757841746824</v>
      </c>
      <c r="E93" s="4">
        <f t="shared" si="7"/>
        <v>1.1829185288561276E-2</v>
      </c>
      <c r="F93" s="4">
        <f t="shared" si="5"/>
        <v>0.15523483274364167</v>
      </c>
      <c r="G93" s="16">
        <f t="shared" si="6"/>
        <v>7.0806301847003428E-2</v>
      </c>
      <c r="H93" s="16">
        <f t="shared" si="4"/>
        <v>0.9291936981530059</v>
      </c>
    </row>
    <row r="94" spans="2:8" x14ac:dyDescent="0.25">
      <c r="B94" s="1">
        <v>17</v>
      </c>
      <c r="C94" s="4">
        <v>9.6887904073064135E-2</v>
      </c>
      <c r="D94" s="4">
        <v>24.869645745819888</v>
      </c>
      <c r="E94" s="4">
        <f t="shared" si="7"/>
        <v>6.8172647475952886E-3</v>
      </c>
      <c r="F94" s="4">
        <f t="shared" si="5"/>
        <v>9.0070639325469534E-2</v>
      </c>
      <c r="G94" s="16">
        <f t="shared" si="6"/>
        <v>7.036239263112061E-2</v>
      </c>
      <c r="H94" s="16">
        <f t="shared" si="4"/>
        <v>0.92963760736888645</v>
      </c>
    </row>
    <row r="95" spans="2:8" x14ac:dyDescent="0.25">
      <c r="B95" s="1">
        <v>18</v>
      </c>
      <c r="C95" s="4">
        <v>5.578045359212247E-2</v>
      </c>
      <c r="D95" s="4">
        <v>24.925426199412009</v>
      </c>
      <c r="E95" s="4">
        <f t="shared" si="7"/>
        <v>3.9106276254033644E-3</v>
      </c>
      <c r="F95" s="4">
        <f t="shared" si="5"/>
        <v>5.1869825966719206E-2</v>
      </c>
      <c r="G95" s="16">
        <f t="shared" si="6"/>
        <v>7.0107490591572355E-2</v>
      </c>
      <c r="H95" s="16">
        <f t="shared" si="4"/>
        <v>0.92989250940842949</v>
      </c>
    </row>
    <row r="96" spans="2:8" x14ac:dyDescent="0.25">
      <c r="B96" s="1">
        <v>19</v>
      </c>
      <c r="C96" s="4">
        <v>3.1977754225090749E-2</v>
      </c>
      <c r="D96" s="4">
        <v>24.957403953637098</v>
      </c>
      <c r="E96" s="4">
        <f>$C$72*($C$71-D95)</f>
        <v>2.2372140176397438E-3</v>
      </c>
      <c r="F96" s="4">
        <f t="shared" si="5"/>
        <v>2.9740540207450386E-2</v>
      </c>
      <c r="G96" s="16">
        <f t="shared" si="6"/>
        <v>6.9961573970831123E-2</v>
      </c>
      <c r="H96" s="16">
        <f t="shared" si="4"/>
        <v>0.93003842602914955</v>
      </c>
    </row>
    <row r="97" spans="2:8" x14ac:dyDescent="0.25">
      <c r="B97" s="1">
        <v>20</v>
      </c>
      <c r="C97" s="4">
        <v>1.828726916539658E-2</v>
      </c>
      <c r="D97" s="4">
        <v>24.975691222802496</v>
      </c>
      <c r="E97" s="4">
        <f t="shared" si="7"/>
        <v>1.2778813908870745E-3</v>
      </c>
      <c r="F97" s="4">
        <f t="shared" si="5"/>
        <v>1.7009387774508986E-2</v>
      </c>
      <c r="G97" s="16">
        <f t="shared" si="6"/>
        <v>6.9878196647594551E-2</v>
      </c>
      <c r="H97" s="16">
        <f t="shared" si="4"/>
        <v>0.93012180335237704</v>
      </c>
    </row>
    <row r="100" spans="2:8" x14ac:dyDescent="0.25">
      <c r="B100" s="3" t="s">
        <v>16</v>
      </c>
    </row>
    <row r="102" spans="2:8" x14ac:dyDescent="0.25">
      <c r="B102" s="21" t="s">
        <v>3</v>
      </c>
      <c r="C102" s="18">
        <v>25</v>
      </c>
    </row>
    <row r="103" spans="2:8" x14ac:dyDescent="0.25">
      <c r="B103" s="21" t="s">
        <v>4</v>
      </c>
      <c r="C103" s="19">
        <v>0.4</v>
      </c>
    </row>
    <row r="104" spans="2:8" x14ac:dyDescent="0.25">
      <c r="B104" s="21" t="s">
        <v>5</v>
      </c>
      <c r="C104" s="20">
        <v>0.03</v>
      </c>
    </row>
    <row r="105" spans="2:8" x14ac:dyDescent="0.25">
      <c r="B105" s="22" t="s">
        <v>8</v>
      </c>
      <c r="C105" s="1">
        <v>20</v>
      </c>
    </row>
    <row r="108" spans="2:8" ht="75" x14ac:dyDescent="0.25">
      <c r="B108" s="27" t="s">
        <v>7</v>
      </c>
      <c r="C108" s="27" t="s">
        <v>23</v>
      </c>
      <c r="D108" s="27" t="s">
        <v>24</v>
      </c>
      <c r="E108" s="27" t="s">
        <v>12</v>
      </c>
      <c r="F108" s="27" t="s">
        <v>13</v>
      </c>
      <c r="G108" s="27" t="s">
        <v>14</v>
      </c>
      <c r="H108" s="27" t="s">
        <v>15</v>
      </c>
    </row>
    <row r="109" spans="2:8" x14ac:dyDescent="0.25">
      <c r="B109" s="1">
        <v>1</v>
      </c>
      <c r="C109" s="4">
        <v>10</v>
      </c>
      <c r="D109" s="4">
        <v>10</v>
      </c>
      <c r="E109" s="4">
        <f>$C$103*($C$102)</f>
        <v>10</v>
      </c>
      <c r="F109" s="4">
        <v>0</v>
      </c>
      <c r="G109" s="16">
        <f>E109/$C109</f>
        <v>1</v>
      </c>
      <c r="H109" s="16">
        <f>F109/$C109</f>
        <v>0</v>
      </c>
    </row>
    <row r="110" spans="2:8" x14ac:dyDescent="0.25">
      <c r="B110" s="1">
        <v>2</v>
      </c>
      <c r="C110" s="4">
        <v>6.18</v>
      </c>
      <c r="D110" s="4">
        <v>16.18</v>
      </c>
      <c r="E110" s="4">
        <f>$C$103*($C$102-D109)</f>
        <v>6</v>
      </c>
      <c r="F110" s="4">
        <f>$C$104*(D109/$C$102)*($C$102-D109)</f>
        <v>0.18</v>
      </c>
      <c r="G110" s="16">
        <f t="shared" ref="G110:G128" si="8">E110/$C110</f>
        <v>0.970873786407767</v>
      </c>
      <c r="H110" s="16">
        <f t="shared" ref="H110:H128" si="9">F110/$C110</f>
        <v>2.9126213592233011E-2</v>
      </c>
    </row>
    <row r="111" spans="2:8" x14ac:dyDescent="0.25">
      <c r="B111" s="1">
        <v>3</v>
      </c>
      <c r="C111" s="4">
        <v>3.6992491199999997</v>
      </c>
      <c r="D111" s="4">
        <v>19.879249120000001</v>
      </c>
      <c r="E111" s="4">
        <f t="shared" ref="E111:E128" si="10">$C$103*($C$102-D110)</f>
        <v>3.5280000000000005</v>
      </c>
      <c r="F111" s="4">
        <f t="shared" ref="F111:F128" si="11">$C$104*(D110/$C$102)*($C$102-D110)</f>
        <v>0.17124912</v>
      </c>
      <c r="G111" s="16">
        <f t="shared" si="8"/>
        <v>0.95370705933965338</v>
      </c>
      <c r="H111" s="16">
        <f t="shared" si="9"/>
        <v>4.6292940660346775E-2</v>
      </c>
    </row>
    <row r="112" spans="2:8" x14ac:dyDescent="0.25">
      <c r="B112" s="1">
        <v>4</v>
      </c>
      <c r="C112" s="4">
        <v>2.1704563709099745</v>
      </c>
      <c r="D112" s="4">
        <v>22.049705490909975</v>
      </c>
      <c r="E112" s="4">
        <f t="shared" si="10"/>
        <v>2.0483003519999996</v>
      </c>
      <c r="F112" s="4">
        <f t="shared" si="11"/>
        <v>0.12215601890997506</v>
      </c>
      <c r="G112" s="16">
        <f t="shared" si="8"/>
        <v>0.94371874019344593</v>
      </c>
      <c r="H112" s="16">
        <f t="shared" si="9"/>
        <v>5.6281259806554206E-2</v>
      </c>
    </row>
    <row r="113" spans="2:8" x14ac:dyDescent="0.25">
      <c r="B113" s="1">
        <v>5</v>
      </c>
      <c r="C113" s="4">
        <v>1.2581815536802701</v>
      </c>
      <c r="D113" s="4">
        <v>23.307887044590245</v>
      </c>
      <c r="E113" s="4">
        <f t="shared" si="10"/>
        <v>1.18011780363601</v>
      </c>
      <c r="F113" s="4">
        <f t="shared" si="11"/>
        <v>7.8063750044260638E-2</v>
      </c>
      <c r="G113" s="16">
        <f t="shared" si="8"/>
        <v>0.937955098915639</v>
      </c>
      <c r="H113" s="16">
        <f t="shared" si="9"/>
        <v>6.204490108436151E-2</v>
      </c>
    </row>
    <row r="114" spans="2:8" x14ac:dyDescent="0.25">
      <c r="B114" s="1">
        <v>6</v>
      </c>
      <c r="C114" s="4">
        <v>0.72417267532155516</v>
      </c>
      <c r="D114" s="4">
        <v>24.0320597199118</v>
      </c>
      <c r="E114" s="4">
        <f t="shared" si="10"/>
        <v>0.67684518216390188</v>
      </c>
      <c r="F114" s="4">
        <f t="shared" si="11"/>
        <v>4.7327493157653999E-2</v>
      </c>
      <c r="G114" s="16">
        <f t="shared" si="8"/>
        <v>0.93464612133198977</v>
      </c>
      <c r="H114" s="16">
        <f t="shared" si="9"/>
        <v>6.535387866801122E-2</v>
      </c>
    </row>
    <row r="115" spans="2:8" x14ac:dyDescent="0.25">
      <c r="B115" s="1">
        <v>7</v>
      </c>
      <c r="C115" s="4">
        <v>0.41509003037494607</v>
      </c>
      <c r="D115" s="4">
        <v>24.447149750286744</v>
      </c>
      <c r="E115" s="4">
        <f t="shared" si="10"/>
        <v>0.38717611203528013</v>
      </c>
      <c r="F115" s="4">
        <f t="shared" si="11"/>
        <v>2.7913918339665337E-2</v>
      </c>
      <c r="G115" s="16">
        <f t="shared" si="8"/>
        <v>0.93275213496587328</v>
      </c>
      <c r="H115" s="16">
        <f t="shared" si="9"/>
        <v>6.7247865034125276E-2</v>
      </c>
    </row>
    <row r="116" spans="2:8" x14ac:dyDescent="0.25">
      <c r="B116" s="1">
        <v>8</v>
      </c>
      <c r="C116" s="4">
        <v>0.23735883529837032</v>
      </c>
      <c r="D116" s="4">
        <v>24.684508585585114</v>
      </c>
      <c r="E116" s="4">
        <f t="shared" si="10"/>
        <v>0.22114009988530228</v>
      </c>
      <c r="F116" s="4">
        <f t="shared" si="11"/>
        <v>1.621873541306806E-2</v>
      </c>
      <c r="G116" s="16">
        <f t="shared" si="8"/>
        <v>0.93166997389130102</v>
      </c>
      <c r="H116" s="16">
        <f t="shared" si="9"/>
        <v>6.8330026108699135E-2</v>
      </c>
    </row>
    <row r="117" spans="2:8" x14ac:dyDescent="0.25">
      <c r="B117" s="1">
        <v>9</v>
      </c>
      <c r="C117" s="4">
        <v>0.13554186639931753</v>
      </c>
      <c r="D117" s="4">
        <v>24.820050451984432</v>
      </c>
      <c r="E117" s="4">
        <f t="shared" si="10"/>
        <v>0.12619656576595448</v>
      </c>
      <c r="F117" s="4">
        <f t="shared" si="11"/>
        <v>9.345300633363177E-3</v>
      </c>
      <c r="G117" s="16">
        <f t="shared" si="8"/>
        <v>0.93105229489882457</v>
      </c>
      <c r="H117" s="16">
        <f t="shared" si="9"/>
        <v>6.894770510117626E-2</v>
      </c>
    </row>
    <row r="118" spans="2:8" x14ac:dyDescent="0.25">
      <c r="B118" s="1">
        <v>10</v>
      </c>
      <c r="C118" s="4">
        <v>7.7339447438897868E-2</v>
      </c>
      <c r="D118" s="4">
        <v>24.897389899423331</v>
      </c>
      <c r="E118" s="4">
        <f t="shared" si="10"/>
        <v>7.1979819206227091E-2</v>
      </c>
      <c r="F118" s="4">
        <f t="shared" si="11"/>
        <v>5.3596282326698235E-3</v>
      </c>
      <c r="G118" s="16">
        <f t="shared" si="8"/>
        <v>0.9306999414896886</v>
      </c>
      <c r="H118" s="16">
        <f t="shared" si="9"/>
        <v>6.9300058510299092E-2</v>
      </c>
    </row>
    <row r="119" spans="2:8" x14ac:dyDescent="0.25">
      <c r="B119" s="1">
        <v>11</v>
      </c>
      <c r="C119" s="4">
        <v>4.4109708648679358E-2</v>
      </c>
      <c r="D119" s="4">
        <v>24.941499608072011</v>
      </c>
      <c r="E119" s="4">
        <f t="shared" si="10"/>
        <v>4.1044040230667635E-2</v>
      </c>
      <c r="F119" s="4">
        <f t="shared" si="11"/>
        <v>3.0656684180116476E-3</v>
      </c>
      <c r="G119" s="16">
        <f t="shared" si="8"/>
        <v>0.93049901003815605</v>
      </c>
      <c r="H119" s="16">
        <f t="shared" si="9"/>
        <v>6.9500989961842188E-2</v>
      </c>
    </row>
    <row r="120" spans="2:8" x14ac:dyDescent="0.25">
      <c r="B120" s="1">
        <v>12</v>
      </c>
      <c r="C120" s="4">
        <v>2.5151061774007943E-2</v>
      </c>
      <c r="D120" s="4">
        <v>24.966650669846018</v>
      </c>
      <c r="E120" s="4">
        <f t="shared" si="10"/>
        <v>2.3400156771195668E-2</v>
      </c>
      <c r="F120" s="4">
        <f t="shared" si="11"/>
        <v>1.7509050028128009E-3</v>
      </c>
      <c r="G120" s="16">
        <f t="shared" si="8"/>
        <v>0.93038444982781099</v>
      </c>
      <c r="H120" s="16">
        <f t="shared" si="9"/>
        <v>6.9615550172209911E-2</v>
      </c>
    </row>
    <row r="121" spans="2:8" x14ac:dyDescent="0.25">
      <c r="B121" s="1">
        <v>13</v>
      </c>
      <c r="C121" s="4">
        <v>1.433887735282624E-2</v>
      </c>
      <c r="D121" s="4">
        <v>24.980989547198845</v>
      </c>
      <c r="E121" s="4">
        <f t="shared" si="10"/>
        <v>1.3339732061592714E-2</v>
      </c>
      <c r="F121" s="4">
        <f t="shared" si="11"/>
        <v>9.9914529123339016E-4</v>
      </c>
      <c r="G121" s="16">
        <f t="shared" si="8"/>
        <v>0.93031914098654367</v>
      </c>
      <c r="H121" s="16">
        <f t="shared" si="9"/>
        <v>6.9680859013446769E-2</v>
      </c>
    </row>
    <row r="122" spans="2:8" x14ac:dyDescent="0.25">
      <c r="B122" s="1">
        <v>14</v>
      </c>
      <c r="C122" s="4">
        <v>8.1740610277171166E-3</v>
      </c>
      <c r="D122" s="4">
        <v>24.989163608226562</v>
      </c>
      <c r="E122" s="4">
        <f t="shared" si="10"/>
        <v>7.6041811204618174E-3</v>
      </c>
      <c r="F122" s="4">
        <f t="shared" si="11"/>
        <v>5.6987990725579037E-4</v>
      </c>
      <c r="G122" s="16">
        <f t="shared" si="8"/>
        <v>0.93028191185227083</v>
      </c>
      <c r="H122" s="16">
        <f t="shared" si="9"/>
        <v>6.9718088147789209E-2</v>
      </c>
    </row>
    <row r="123" spans="2:8" x14ac:dyDescent="0.25">
      <c r="B123" s="1">
        <v>15</v>
      </c>
      <c r="C123" s="4">
        <v>4.659507549715336E-3</v>
      </c>
      <c r="D123" s="4">
        <v>24.993823115776276</v>
      </c>
      <c r="E123" s="4">
        <f t="shared" si="10"/>
        <v>4.334556709375193E-3</v>
      </c>
      <c r="F123" s="4">
        <f t="shared" si="11"/>
        <v>3.2495084033913846E-4</v>
      </c>
      <c r="G123" s="16">
        <f t="shared" si="8"/>
        <v>0.93026069023968094</v>
      </c>
      <c r="H123" s="16">
        <f t="shared" si="9"/>
        <v>6.9739309760103452E-2</v>
      </c>
    </row>
    <row r="124" spans="2:8" x14ac:dyDescent="0.25">
      <c r="B124" s="1">
        <v>16</v>
      </c>
      <c r="C124" s="4">
        <v>2.6560144315235235E-3</v>
      </c>
      <c r="D124" s="4">
        <v>24.996479130207799</v>
      </c>
      <c r="E124" s="4">
        <f t="shared" si="10"/>
        <v>2.4707536894894135E-3</v>
      </c>
      <c r="F124" s="4">
        <f t="shared" si="11"/>
        <v>1.8526074203325003E-4</v>
      </c>
      <c r="G124" s="16">
        <f t="shared" si="8"/>
        <v>0.93024859359373202</v>
      </c>
      <c r="H124" s="16">
        <f t="shared" si="9"/>
        <v>6.9751406405944155E-2</v>
      </c>
    </row>
    <row r="125" spans="2:8" x14ac:dyDescent="0.25">
      <c r="B125" s="1">
        <v>17</v>
      </c>
      <c r="C125" s="4">
        <v>1.5139591348173331E-3</v>
      </c>
      <c r="D125" s="4">
        <v>24.997993089342618</v>
      </c>
      <c r="E125" s="4">
        <f t="shared" si="10"/>
        <v>1.4083479168803593E-3</v>
      </c>
      <c r="F125" s="4">
        <f t="shared" si="11"/>
        <v>1.0561121793711458E-4</v>
      </c>
      <c r="G125" s="16">
        <f t="shared" si="8"/>
        <v>0.93024169839979443</v>
      </c>
      <c r="H125" s="16">
        <f t="shared" si="9"/>
        <v>6.9758301600298556E-2</v>
      </c>
    </row>
    <row r="126" spans="2:8" x14ac:dyDescent="0.25">
      <c r="B126" s="1">
        <v>18</v>
      </c>
      <c r="C126" s="4">
        <v>8.6296674944630336E-4</v>
      </c>
      <c r="D126" s="4">
        <v>24.998856056092063</v>
      </c>
      <c r="E126" s="4">
        <f t="shared" si="10"/>
        <v>8.027642629528487E-4</v>
      </c>
      <c r="F126" s="4">
        <f t="shared" si="11"/>
        <v>6.0202486492999589E-5</v>
      </c>
      <c r="G126" s="16">
        <f t="shared" si="8"/>
        <v>0.93023776810394865</v>
      </c>
      <c r="H126" s="16">
        <f t="shared" si="9"/>
        <v>6.9762231895524024E-2</v>
      </c>
    </row>
    <row r="127" spans="2:8" x14ac:dyDescent="0.25">
      <c r="B127" s="1">
        <v>19</v>
      </c>
      <c r="C127" s="4">
        <v>4.9189431008356266E-4</v>
      </c>
      <c r="D127" s="4">
        <v>24.999347950402147</v>
      </c>
      <c r="E127" s="4">
        <f t="shared" si="10"/>
        <v>4.5757756317499343E-4</v>
      </c>
      <c r="F127" s="4">
        <f t="shared" si="11"/>
        <v>3.4316746908927097E-5</v>
      </c>
      <c r="G127" s="16">
        <f t="shared" si="8"/>
        <v>0.93023552782560237</v>
      </c>
      <c r="H127" s="16">
        <f t="shared" si="9"/>
        <v>6.9764472175125158E-2</v>
      </c>
    </row>
    <row r="128" spans="2:8" x14ac:dyDescent="0.25">
      <c r="B128" s="1">
        <v>20</v>
      </c>
      <c r="C128" s="4">
        <v>2.8038081687498106E-4</v>
      </c>
      <c r="D128" s="4">
        <v>24.999628331219022</v>
      </c>
      <c r="E128" s="4">
        <f t="shared" si="10"/>
        <v>2.6081983914139073E-4</v>
      </c>
      <c r="F128" s="4">
        <f t="shared" si="11"/>
        <v>1.956097773319063E-5</v>
      </c>
      <c r="G128" s="16">
        <f t="shared" si="8"/>
        <v>0.93023425086063438</v>
      </c>
      <c r="H128" s="16">
        <f t="shared" si="9"/>
        <v>6.9765749137940022E-2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3</xdr:col>
                <xdr:colOff>561975</xdr:colOff>
                <xdr:row>5</xdr:row>
                <xdr:rowOff>28575</xdr:rowOff>
              </from>
              <to>
                <xdr:col>10</xdr:col>
                <xdr:colOff>19050</xdr:colOff>
                <xdr:row>9</xdr:row>
                <xdr:rowOff>38100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5">
            <anchor moveWithCells="1" sizeWithCells="1">
              <from>
                <xdr:col>3</xdr:col>
                <xdr:colOff>561975</xdr:colOff>
                <xdr:row>37</xdr:row>
                <xdr:rowOff>28575</xdr:rowOff>
              </from>
              <to>
                <xdr:col>10</xdr:col>
                <xdr:colOff>19050</xdr:colOff>
                <xdr:row>41</xdr:row>
                <xdr:rowOff>95250</xdr:rowOff>
              </to>
            </anchor>
          </objectPr>
        </oleObject>
      </mc:Choice>
      <mc:Fallback>
        <oleObject progId="Equation.DSMT4" shapeId="2050" r:id="rId6"/>
      </mc:Fallback>
    </mc:AlternateContent>
    <mc:AlternateContent xmlns:mc="http://schemas.openxmlformats.org/markup-compatibility/2006">
      <mc:Choice Requires="x14">
        <oleObject progId="Equation.DSMT4" shapeId="2051" r:id="rId7">
          <objectPr defaultSize="0" autoPict="0" r:id="rId8">
            <anchor moveWithCells="1">
              <from>
                <xdr:col>3</xdr:col>
                <xdr:colOff>419100</xdr:colOff>
                <xdr:row>71</xdr:row>
                <xdr:rowOff>19050</xdr:rowOff>
              </from>
              <to>
                <xdr:col>13</xdr:col>
                <xdr:colOff>66675</xdr:colOff>
                <xdr:row>74</xdr:row>
                <xdr:rowOff>104775</xdr:rowOff>
              </to>
            </anchor>
          </objectPr>
        </oleObject>
      </mc:Choice>
      <mc:Fallback>
        <oleObject progId="Equation.DSMT4" shapeId="2051" r:id="rId7"/>
      </mc:Fallback>
    </mc:AlternateContent>
    <mc:AlternateContent xmlns:mc="http://schemas.openxmlformats.org/markup-compatibility/2006">
      <mc:Choice Requires="x14">
        <oleObject progId="Equation.DSMT4" shapeId="2052" r:id="rId9">
          <objectPr defaultSize="0" autoPict="0" r:id="rId8">
            <anchor moveWithCells="1">
              <from>
                <xdr:col>3</xdr:col>
                <xdr:colOff>419100</xdr:colOff>
                <xdr:row>102</xdr:row>
                <xdr:rowOff>19050</xdr:rowOff>
              </from>
              <to>
                <xdr:col>13</xdr:col>
                <xdr:colOff>66675</xdr:colOff>
                <xdr:row>105</xdr:row>
                <xdr:rowOff>104775</xdr:rowOff>
              </to>
            </anchor>
          </objectPr>
        </oleObject>
      </mc:Choice>
      <mc:Fallback>
        <oleObject progId="Equation.DSMT4" shapeId="2052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workbookViewId="0">
      <selection activeCell="B3" sqref="B3:B6"/>
    </sheetView>
  </sheetViews>
  <sheetFormatPr defaultRowHeight="15" x14ac:dyDescent="0.25"/>
  <sheetData>
    <row r="1" spans="1:3" x14ac:dyDescent="0.25">
      <c r="A1" s="43" t="s">
        <v>1</v>
      </c>
      <c r="B1" s="43" t="s">
        <v>2</v>
      </c>
      <c r="C1" s="44" t="s">
        <v>0</v>
      </c>
    </row>
    <row r="2" spans="1:3" x14ac:dyDescent="0.25">
      <c r="A2" s="1">
        <v>19794</v>
      </c>
      <c r="B2" s="1">
        <v>19.539999959999999</v>
      </c>
      <c r="C2" s="1">
        <v>1</v>
      </c>
    </row>
    <row r="3" spans="1:3" x14ac:dyDescent="0.25">
      <c r="A3" s="1">
        <v>19801</v>
      </c>
      <c r="B3" s="1">
        <v>23.54999995</v>
      </c>
      <c r="C3" s="1">
        <v>2</v>
      </c>
    </row>
    <row r="4" spans="1:3" x14ac:dyDescent="0.25">
      <c r="A4" s="1">
        <v>19802</v>
      </c>
      <c r="B4" s="1">
        <v>32.568999890000001</v>
      </c>
      <c r="C4" s="1">
        <v>3</v>
      </c>
    </row>
    <row r="5" spans="1:3" x14ac:dyDescent="0.25">
      <c r="A5" s="1">
        <v>19803</v>
      </c>
      <c r="B5" s="1">
        <v>41.466999889999997</v>
      </c>
      <c r="C5" s="1">
        <v>4</v>
      </c>
    </row>
    <row r="6" spans="1:3" x14ac:dyDescent="0.25">
      <c r="A6" s="1">
        <v>19804</v>
      </c>
      <c r="B6" s="1">
        <v>67.620999810000001</v>
      </c>
      <c r="C6" s="1">
        <v>5</v>
      </c>
    </row>
    <row r="7" spans="1:3" x14ac:dyDescent="0.25">
      <c r="A7" s="1">
        <v>19811</v>
      </c>
      <c r="B7" s="1">
        <v>78.764999869999997</v>
      </c>
      <c r="C7" s="1">
        <v>6</v>
      </c>
    </row>
    <row r="8" spans="1:3" x14ac:dyDescent="0.25">
      <c r="A8" s="1">
        <v>19812</v>
      </c>
      <c r="B8" s="1">
        <v>90.718999859999997</v>
      </c>
      <c r="C8" s="1">
        <v>7</v>
      </c>
    </row>
    <row r="9" spans="1:3" x14ac:dyDescent="0.25">
      <c r="A9" s="1">
        <v>19813</v>
      </c>
      <c r="B9" s="1">
        <v>97.677999970000002</v>
      </c>
      <c r="C9" s="1">
        <v>8</v>
      </c>
    </row>
    <row r="10" spans="1:3" x14ac:dyDescent="0.25">
      <c r="A10" s="1">
        <v>19814</v>
      </c>
      <c r="B10" s="1">
        <v>133.553</v>
      </c>
      <c r="C10" s="1">
        <v>9</v>
      </c>
    </row>
    <row r="11" spans="1:3" x14ac:dyDescent="0.25">
      <c r="A11" s="1">
        <v>19821</v>
      </c>
      <c r="B11" s="1">
        <v>131.0189996</v>
      </c>
      <c r="C11" s="1">
        <v>10</v>
      </c>
    </row>
    <row r="12" spans="1:3" x14ac:dyDescent="0.25">
      <c r="A12" s="1">
        <v>19822</v>
      </c>
      <c r="B12" s="1">
        <v>142.6809998</v>
      </c>
      <c r="C12" s="1">
        <v>11</v>
      </c>
    </row>
    <row r="13" spans="1:3" x14ac:dyDescent="0.25">
      <c r="A13" s="1">
        <v>19823</v>
      </c>
      <c r="B13" s="1">
        <v>175.80799959999999</v>
      </c>
      <c r="C13" s="1">
        <v>12</v>
      </c>
    </row>
    <row r="14" spans="1:3" x14ac:dyDescent="0.25">
      <c r="A14" s="1">
        <v>19824</v>
      </c>
      <c r="B14" s="1">
        <v>214.2929997</v>
      </c>
      <c r="C14" s="1">
        <v>13</v>
      </c>
    </row>
    <row r="15" spans="1:3" x14ac:dyDescent="0.25">
      <c r="A15" s="1">
        <v>19831</v>
      </c>
      <c r="B15" s="1">
        <v>227.98199990000001</v>
      </c>
      <c r="C15" s="1">
        <v>14</v>
      </c>
    </row>
    <row r="16" spans="1:3" x14ac:dyDescent="0.25">
      <c r="A16" s="1">
        <v>19832</v>
      </c>
      <c r="B16" s="1">
        <v>267.28399940000003</v>
      </c>
      <c r="C16" s="1">
        <v>15</v>
      </c>
    </row>
    <row r="17" spans="1:3" x14ac:dyDescent="0.25">
      <c r="A17" s="1">
        <v>19833</v>
      </c>
      <c r="B17" s="1">
        <v>273.2099991</v>
      </c>
      <c r="C17" s="1">
        <v>16</v>
      </c>
    </row>
    <row r="18" spans="1:3" x14ac:dyDescent="0.25">
      <c r="A18" s="1">
        <v>19834</v>
      </c>
      <c r="B18" s="1">
        <v>316.2279997</v>
      </c>
      <c r="C18" s="1">
        <v>17</v>
      </c>
    </row>
    <row r="19" spans="1:3" x14ac:dyDescent="0.25">
      <c r="A19" s="1">
        <v>19841</v>
      </c>
      <c r="B19" s="1">
        <v>300.10199929999999</v>
      </c>
      <c r="C19" s="1">
        <v>18</v>
      </c>
    </row>
    <row r="20" spans="1:3" x14ac:dyDescent="0.25">
      <c r="A20" s="1">
        <v>19842</v>
      </c>
      <c r="B20" s="1">
        <v>422.14299970000002</v>
      </c>
      <c r="C20" s="1">
        <v>19</v>
      </c>
    </row>
    <row r="21" spans="1:3" x14ac:dyDescent="0.25">
      <c r="A21" s="1">
        <v>19843</v>
      </c>
      <c r="B21" s="1">
        <v>477.39899919999999</v>
      </c>
      <c r="C21" s="1">
        <v>20</v>
      </c>
    </row>
    <row r="22" spans="1:3" x14ac:dyDescent="0.25">
      <c r="A22" s="1">
        <v>19844</v>
      </c>
      <c r="B22" s="1">
        <v>698.29599949999999</v>
      </c>
      <c r="C22" s="1">
        <v>21</v>
      </c>
    </row>
    <row r="23" spans="1:3" x14ac:dyDescent="0.25">
      <c r="A23" s="1">
        <v>19851</v>
      </c>
      <c r="B23" s="1">
        <v>435.34399989999997</v>
      </c>
      <c r="C23" s="1">
        <v>22</v>
      </c>
    </row>
    <row r="24" spans="1:3" x14ac:dyDescent="0.25">
      <c r="A24" s="1">
        <v>19852</v>
      </c>
      <c r="B24" s="1">
        <v>374.92899990000001</v>
      </c>
      <c r="C24" s="1">
        <v>23</v>
      </c>
    </row>
    <row r="25" spans="1:3" x14ac:dyDescent="0.25">
      <c r="A25" s="1">
        <v>19853</v>
      </c>
      <c r="B25" s="1">
        <v>409.70899960000003</v>
      </c>
      <c r="C25" s="1">
        <v>24</v>
      </c>
    </row>
    <row r="26" spans="1:3" x14ac:dyDescent="0.25">
      <c r="A26" s="1">
        <v>19854</v>
      </c>
      <c r="B26" s="1">
        <v>533.88999939999997</v>
      </c>
      <c r="C26" s="1">
        <v>25</v>
      </c>
    </row>
    <row r="27" spans="1:3" x14ac:dyDescent="0.25">
      <c r="A27" s="1">
        <v>19861</v>
      </c>
      <c r="B27" s="1">
        <v>408.9429998</v>
      </c>
      <c r="C27" s="1">
        <v>26</v>
      </c>
    </row>
    <row r="28" spans="1:3" x14ac:dyDescent="0.25">
      <c r="A28" s="1">
        <v>19862</v>
      </c>
      <c r="B28" s="1">
        <v>448.27899930000001</v>
      </c>
      <c r="C28" s="1">
        <v>27</v>
      </c>
    </row>
    <row r="29" spans="1:3" x14ac:dyDescent="0.25">
      <c r="A29" s="1">
        <v>19863</v>
      </c>
      <c r="B29" s="1">
        <v>510.78599930000001</v>
      </c>
      <c r="C29" s="1">
        <v>28</v>
      </c>
    </row>
    <row r="30" spans="1:3" x14ac:dyDescent="0.25">
      <c r="A30" s="1">
        <v>19864</v>
      </c>
      <c r="B30" s="1">
        <v>662.25299840000002</v>
      </c>
      <c r="C30" s="1">
        <v>29</v>
      </c>
    </row>
    <row r="31" spans="1:3" x14ac:dyDescent="0.25">
      <c r="A31" s="1">
        <v>19871</v>
      </c>
      <c r="B31" s="1">
        <v>575.32699969999999</v>
      </c>
      <c r="C31" s="1">
        <v>30</v>
      </c>
    </row>
    <row r="32" spans="1:3" x14ac:dyDescent="0.25">
      <c r="A32" s="1">
        <v>19872</v>
      </c>
      <c r="B32" s="1">
        <v>637.06399920000001</v>
      </c>
      <c r="C32" s="1">
        <v>31</v>
      </c>
    </row>
    <row r="33" spans="1:3" x14ac:dyDescent="0.25">
      <c r="A33" s="1">
        <v>19873</v>
      </c>
      <c r="B33" s="1">
        <v>786.42399980000005</v>
      </c>
      <c r="C33" s="1">
        <v>32</v>
      </c>
    </row>
    <row r="34" spans="1:3" x14ac:dyDescent="0.25">
      <c r="A34" s="1">
        <v>19874</v>
      </c>
      <c r="B34" s="1">
        <v>1042.441998</v>
      </c>
      <c r="C34" s="1">
        <v>33</v>
      </c>
    </row>
    <row r="35" spans="1:3" x14ac:dyDescent="0.25">
      <c r="A35" s="1">
        <v>19881</v>
      </c>
      <c r="B35" s="1">
        <v>867.16099929999996</v>
      </c>
      <c r="C35" s="1">
        <v>34</v>
      </c>
    </row>
    <row r="36" spans="1:3" x14ac:dyDescent="0.25">
      <c r="A36" s="1">
        <v>19882</v>
      </c>
      <c r="B36" s="1">
        <v>993.05099870000004</v>
      </c>
      <c r="C36" s="1">
        <v>35</v>
      </c>
    </row>
    <row r="37" spans="1:3" x14ac:dyDescent="0.25">
      <c r="A37" s="1">
        <v>19883</v>
      </c>
      <c r="B37" s="1">
        <v>1168.7189980000001</v>
      </c>
      <c r="C37" s="1">
        <v>36</v>
      </c>
    </row>
    <row r="38" spans="1:3" x14ac:dyDescent="0.25">
      <c r="A38" s="1">
        <v>19884</v>
      </c>
      <c r="B38" s="1">
        <v>1405.1369970000001</v>
      </c>
      <c r="C38" s="1">
        <v>37</v>
      </c>
    </row>
    <row r="39" spans="1:3" x14ac:dyDescent="0.25">
      <c r="A39" s="1">
        <v>19891</v>
      </c>
      <c r="B39" s="1">
        <v>1246.9169999999999</v>
      </c>
      <c r="C39" s="1">
        <v>38</v>
      </c>
    </row>
    <row r="40" spans="1:3" x14ac:dyDescent="0.25">
      <c r="A40" s="1">
        <v>19892</v>
      </c>
      <c r="B40" s="1">
        <v>1248.211998</v>
      </c>
      <c r="C40" s="1">
        <v>39</v>
      </c>
    </row>
    <row r="41" spans="1:3" x14ac:dyDescent="0.25">
      <c r="A41" s="1">
        <v>19893</v>
      </c>
      <c r="B41" s="1">
        <v>1383.7469980000001</v>
      </c>
      <c r="C41" s="1">
        <v>40</v>
      </c>
    </row>
    <row r="42" spans="1:3" x14ac:dyDescent="0.25">
      <c r="A42" s="1">
        <v>19894</v>
      </c>
      <c r="B42" s="1">
        <v>1493.3829989999999</v>
      </c>
      <c r="C42" s="1">
        <v>41</v>
      </c>
    </row>
    <row r="43" spans="1:3" x14ac:dyDescent="0.25">
      <c r="A43" s="1">
        <v>19901</v>
      </c>
      <c r="B43" s="1">
        <v>1346.202</v>
      </c>
      <c r="C43" s="1">
        <v>42</v>
      </c>
    </row>
    <row r="44" spans="1:3" x14ac:dyDescent="0.25">
      <c r="A44" s="1">
        <v>19902</v>
      </c>
      <c r="B44" s="1">
        <v>1364.759998</v>
      </c>
      <c r="C44" s="1">
        <v>43</v>
      </c>
    </row>
    <row r="45" spans="1:3" x14ac:dyDescent="0.25">
      <c r="A45" s="1">
        <v>19903</v>
      </c>
      <c r="B45" s="1">
        <v>1354.0899959999999</v>
      </c>
      <c r="C45" s="1">
        <v>44</v>
      </c>
    </row>
    <row r="46" spans="1:3" x14ac:dyDescent="0.25">
      <c r="A46" s="1">
        <v>19904</v>
      </c>
      <c r="B46" s="1">
        <v>1675.505997</v>
      </c>
      <c r="C46" s="1">
        <v>45</v>
      </c>
    </row>
    <row r="47" spans="1:3" x14ac:dyDescent="0.25">
      <c r="A47" s="1">
        <v>19911</v>
      </c>
      <c r="B47" s="1">
        <v>1597.6779979999999</v>
      </c>
      <c r="C47" s="1">
        <v>46</v>
      </c>
    </row>
    <row r="48" spans="1:3" x14ac:dyDescent="0.25">
      <c r="A48" s="1">
        <v>19912</v>
      </c>
      <c r="B48" s="1">
        <v>1528.6039960000001</v>
      </c>
      <c r="C48" s="1">
        <v>47</v>
      </c>
    </row>
    <row r="49" spans="1:3" x14ac:dyDescent="0.25">
      <c r="A49" s="1">
        <v>19913</v>
      </c>
      <c r="B49" s="1">
        <v>1507.060997</v>
      </c>
      <c r="C49" s="1">
        <v>48</v>
      </c>
    </row>
    <row r="50" spans="1:3" x14ac:dyDescent="0.25">
      <c r="A50" s="1">
        <v>19914</v>
      </c>
      <c r="B50" s="1">
        <v>1862.6120000000001</v>
      </c>
      <c r="C50" s="1">
        <v>49</v>
      </c>
    </row>
    <row r="51" spans="1:3" x14ac:dyDescent="0.25">
      <c r="A51" s="1">
        <v>19921</v>
      </c>
      <c r="B51" s="1">
        <v>1716.0249980000001</v>
      </c>
      <c r="C51" s="1">
        <v>50</v>
      </c>
    </row>
    <row r="52" spans="1:3" x14ac:dyDescent="0.25">
      <c r="A52" s="1">
        <v>19922</v>
      </c>
      <c r="B52" s="1">
        <v>1740.1709980000001</v>
      </c>
      <c r="C52" s="1">
        <v>51</v>
      </c>
    </row>
    <row r="53" spans="1:3" x14ac:dyDescent="0.25">
      <c r="A53" s="1">
        <v>19923</v>
      </c>
      <c r="B53" s="1">
        <v>1767.733997</v>
      </c>
      <c r="C53" s="1">
        <v>52</v>
      </c>
    </row>
    <row r="54" spans="1:3" x14ac:dyDescent="0.25">
      <c r="A54" s="1">
        <v>19924</v>
      </c>
      <c r="B54" s="1">
        <v>2000.2919999999999</v>
      </c>
      <c r="C54" s="1">
        <v>53</v>
      </c>
    </row>
    <row r="55" spans="1:3" x14ac:dyDescent="0.25">
      <c r="A55" s="1">
        <v>19931</v>
      </c>
      <c r="B55" s="1">
        <v>1973.8939969999999</v>
      </c>
      <c r="C55" s="1">
        <v>54</v>
      </c>
    </row>
    <row r="56" spans="1:3" x14ac:dyDescent="0.25">
      <c r="A56" s="1">
        <v>19932</v>
      </c>
      <c r="B56" s="1">
        <v>1861.9789960000001</v>
      </c>
      <c r="C56" s="1">
        <v>55</v>
      </c>
    </row>
    <row r="57" spans="1:3" x14ac:dyDescent="0.25">
      <c r="A57" s="1">
        <v>19933</v>
      </c>
      <c r="B57" s="1">
        <v>2140.788994</v>
      </c>
      <c r="C57" s="1">
        <v>56</v>
      </c>
    </row>
    <row r="58" spans="1:3" x14ac:dyDescent="0.25">
      <c r="A58" s="1">
        <v>19934</v>
      </c>
      <c r="B58" s="1">
        <v>2468.8539959999998</v>
      </c>
      <c r="C58" s="1">
        <v>57</v>
      </c>
    </row>
    <row r="59" spans="1:3" x14ac:dyDescent="0.25">
      <c r="A59" s="1">
        <v>19941</v>
      </c>
      <c r="B59" s="1">
        <v>2076.6999970000002</v>
      </c>
      <c r="C59" s="1">
        <v>58</v>
      </c>
    </row>
    <row r="60" spans="1:3" x14ac:dyDescent="0.25">
      <c r="A60" s="1">
        <v>19942</v>
      </c>
      <c r="B60" s="1">
        <v>2149.9079969999998</v>
      </c>
      <c r="C60" s="1">
        <v>59</v>
      </c>
    </row>
    <row r="61" spans="1:3" x14ac:dyDescent="0.25">
      <c r="A61" s="1">
        <v>19943</v>
      </c>
      <c r="B61" s="1">
        <v>2493.2859960000001</v>
      </c>
      <c r="C61" s="1">
        <v>60</v>
      </c>
    </row>
    <row r="62" spans="1:3" x14ac:dyDescent="0.25">
      <c r="A62" s="1">
        <v>19944</v>
      </c>
      <c r="B62" s="1">
        <v>2832</v>
      </c>
      <c r="C62" s="1">
        <v>61</v>
      </c>
    </row>
    <row r="63" spans="1:3" x14ac:dyDescent="0.25">
      <c r="A63" s="1">
        <v>19951</v>
      </c>
      <c r="B63" s="1">
        <v>2652</v>
      </c>
      <c r="C63" s="1">
        <v>62</v>
      </c>
    </row>
    <row r="64" spans="1:3" x14ac:dyDescent="0.25">
      <c r="A64" s="1">
        <v>19952</v>
      </c>
      <c r="B64" s="1">
        <v>2575</v>
      </c>
      <c r="C64" s="1">
        <v>63</v>
      </c>
    </row>
    <row r="65" spans="1:3" x14ac:dyDescent="0.25">
      <c r="A65" s="1">
        <v>19953</v>
      </c>
      <c r="B65" s="1">
        <v>3003</v>
      </c>
      <c r="C65" s="1">
        <v>64</v>
      </c>
    </row>
    <row r="66" spans="1:3" x14ac:dyDescent="0.25">
      <c r="A66" s="1">
        <v>19954</v>
      </c>
      <c r="B66" s="1">
        <v>3148</v>
      </c>
      <c r="C66" s="1">
        <v>65</v>
      </c>
    </row>
    <row r="67" spans="1:3" x14ac:dyDescent="0.25">
      <c r="A67" s="1">
        <v>19961</v>
      </c>
      <c r="B67" s="1">
        <v>2185</v>
      </c>
      <c r="C67" s="1">
        <v>66</v>
      </c>
    </row>
    <row r="68" spans="1:3" x14ac:dyDescent="0.25">
      <c r="A68" s="1">
        <v>19962</v>
      </c>
      <c r="B68" s="1">
        <v>2179</v>
      </c>
      <c r="C68" s="1">
        <v>67</v>
      </c>
    </row>
    <row r="69" spans="1:3" x14ac:dyDescent="0.25">
      <c r="A69" s="1">
        <v>19963</v>
      </c>
      <c r="B69" s="1">
        <v>2321</v>
      </c>
      <c r="C69" s="1">
        <v>68</v>
      </c>
    </row>
    <row r="70" spans="1:3" x14ac:dyDescent="0.25">
      <c r="A70" s="1">
        <v>19964</v>
      </c>
      <c r="B70" s="1">
        <v>2129</v>
      </c>
      <c r="C70" s="1">
        <v>69</v>
      </c>
    </row>
    <row r="71" spans="1:3" x14ac:dyDescent="0.25">
      <c r="A71" s="1">
        <v>19971</v>
      </c>
      <c r="B71" s="1">
        <v>1601</v>
      </c>
      <c r="C71" s="1">
        <v>70</v>
      </c>
    </row>
    <row r="72" spans="1:3" x14ac:dyDescent="0.25">
      <c r="A72" s="1">
        <v>19972</v>
      </c>
      <c r="B72" s="1">
        <v>1737</v>
      </c>
      <c r="C72" s="1">
        <v>71</v>
      </c>
    </row>
    <row r="73" spans="1:3" x14ac:dyDescent="0.25">
      <c r="A73" s="1">
        <v>19973</v>
      </c>
      <c r="B73" s="1">
        <v>1614</v>
      </c>
      <c r="C73" s="1">
        <v>72</v>
      </c>
    </row>
    <row r="74" spans="1:3" x14ac:dyDescent="0.25">
      <c r="A74" s="1">
        <v>19974</v>
      </c>
      <c r="B74" s="1">
        <v>1578</v>
      </c>
      <c r="C74" s="1">
        <v>73</v>
      </c>
    </row>
    <row r="75" spans="1:3" x14ac:dyDescent="0.25">
      <c r="A75" s="1">
        <v>19981</v>
      </c>
      <c r="B75" s="1">
        <v>1405</v>
      </c>
      <c r="C75" s="1">
        <v>74</v>
      </c>
    </row>
    <row r="76" spans="1:3" x14ac:dyDescent="0.25">
      <c r="A76" s="1">
        <v>19982</v>
      </c>
      <c r="B76" s="1">
        <v>1402</v>
      </c>
      <c r="C76" s="1">
        <v>75</v>
      </c>
    </row>
    <row r="77" spans="1:3" x14ac:dyDescent="0.25">
      <c r="A77" s="1">
        <v>19983</v>
      </c>
      <c r="B77" s="1">
        <v>1556</v>
      </c>
      <c r="C77" s="1">
        <v>76</v>
      </c>
    </row>
    <row r="78" spans="1:3" x14ac:dyDescent="0.25">
      <c r="A78" s="1">
        <v>19984</v>
      </c>
      <c r="B78" s="1">
        <v>1710</v>
      </c>
      <c r="C78" s="1">
        <v>77</v>
      </c>
    </row>
    <row r="79" spans="1:3" x14ac:dyDescent="0.25">
      <c r="A79" s="1">
        <v>19991</v>
      </c>
      <c r="B79" s="1">
        <v>1530</v>
      </c>
      <c r="C79" s="1">
        <v>78</v>
      </c>
    </row>
    <row r="80" spans="1:3" x14ac:dyDescent="0.25">
      <c r="A80" s="1">
        <v>19992</v>
      </c>
      <c r="B80" s="1">
        <v>1558</v>
      </c>
      <c r="C80" s="1">
        <v>79</v>
      </c>
    </row>
    <row r="81" spans="1:3" x14ac:dyDescent="0.25">
      <c r="A81" s="1">
        <v>19993</v>
      </c>
      <c r="B81" s="1">
        <v>1336</v>
      </c>
      <c r="C81" s="1">
        <v>80</v>
      </c>
    </row>
    <row r="82" spans="1:3" x14ac:dyDescent="0.25">
      <c r="A82" s="1">
        <v>19994</v>
      </c>
      <c r="B82" s="1">
        <v>2343</v>
      </c>
      <c r="C82" s="1">
        <v>81</v>
      </c>
    </row>
    <row r="83" spans="1:3" x14ac:dyDescent="0.25">
      <c r="A83" s="1">
        <v>20001</v>
      </c>
      <c r="B83" s="1">
        <v>1945</v>
      </c>
      <c r="C83" s="1">
        <v>82</v>
      </c>
    </row>
    <row r="84" spans="1:3" x14ac:dyDescent="0.25">
      <c r="A84" s="1">
        <v>20002</v>
      </c>
      <c r="B84" s="1">
        <v>1825</v>
      </c>
      <c r="C84" s="1">
        <v>83</v>
      </c>
    </row>
    <row r="85" spans="1:3" x14ac:dyDescent="0.25">
      <c r="A85" s="1">
        <v>20003</v>
      </c>
      <c r="B85" s="1">
        <v>1870</v>
      </c>
      <c r="C85" s="1">
        <v>84</v>
      </c>
    </row>
    <row r="86" spans="1:3" x14ac:dyDescent="0.25">
      <c r="A86" s="1">
        <v>20004</v>
      </c>
      <c r="B86" s="1">
        <v>1007</v>
      </c>
      <c r="C86" s="1">
        <v>85</v>
      </c>
    </row>
    <row r="87" spans="1:3" x14ac:dyDescent="0.25">
      <c r="A87" s="1">
        <v>20011</v>
      </c>
      <c r="B87" s="1">
        <v>1431</v>
      </c>
      <c r="C87" s="1">
        <v>86</v>
      </c>
    </row>
    <row r="88" spans="1:3" x14ac:dyDescent="0.25">
      <c r="A88" s="1">
        <v>20012</v>
      </c>
      <c r="B88" s="1">
        <v>1475</v>
      </c>
      <c r="C88" s="1">
        <v>87</v>
      </c>
    </row>
    <row r="89" spans="1:3" x14ac:dyDescent="0.25">
      <c r="A89" s="1">
        <v>20013</v>
      </c>
      <c r="B89" s="1">
        <v>1450</v>
      </c>
      <c r="C89" s="1">
        <v>88</v>
      </c>
    </row>
    <row r="90" spans="1:3" x14ac:dyDescent="0.25">
      <c r="A90" s="1">
        <v>20014</v>
      </c>
      <c r="B90" s="1">
        <v>1375</v>
      </c>
      <c r="C90" s="1">
        <v>89</v>
      </c>
    </row>
    <row r="91" spans="1:3" x14ac:dyDescent="0.25">
      <c r="A91" s="1">
        <v>20021</v>
      </c>
      <c r="B91" s="1">
        <v>1495</v>
      </c>
      <c r="C91" s="1">
        <v>90</v>
      </c>
    </row>
    <row r="92" spans="1:3" x14ac:dyDescent="0.25">
      <c r="A92" s="1">
        <v>20022</v>
      </c>
      <c r="B92" s="1">
        <v>1429</v>
      </c>
      <c r="C92" s="1">
        <v>91</v>
      </c>
    </row>
    <row r="93" spans="1:3" x14ac:dyDescent="0.25">
      <c r="A93" s="1">
        <v>20023</v>
      </c>
      <c r="B93" s="1">
        <v>1443</v>
      </c>
      <c r="C93" s="1">
        <v>92</v>
      </c>
    </row>
    <row r="94" spans="1:3" x14ac:dyDescent="0.25">
      <c r="A94" s="1">
        <v>20024</v>
      </c>
      <c r="B94" s="1">
        <v>1472</v>
      </c>
      <c r="C94" s="1">
        <v>93</v>
      </c>
    </row>
    <row r="95" spans="1:3" x14ac:dyDescent="0.25">
      <c r="A95" s="1">
        <v>20031</v>
      </c>
      <c r="B95" s="1">
        <v>1475</v>
      </c>
      <c r="C95" s="1">
        <v>94</v>
      </c>
    </row>
    <row r="96" spans="1:3" x14ac:dyDescent="0.25">
      <c r="A96" s="1">
        <v>20032</v>
      </c>
      <c r="B96" s="1">
        <v>1545</v>
      </c>
      <c r="C96" s="1">
        <v>95</v>
      </c>
    </row>
    <row r="97" spans="1:3" x14ac:dyDescent="0.25">
      <c r="A97" s="1">
        <v>20033</v>
      </c>
      <c r="B97" s="1">
        <v>1715</v>
      </c>
      <c r="C97" s="1">
        <v>96</v>
      </c>
    </row>
    <row r="98" spans="1:3" x14ac:dyDescent="0.25">
      <c r="A98" s="1">
        <v>20034</v>
      </c>
      <c r="B98" s="1">
        <v>2006</v>
      </c>
      <c r="C98" s="1">
        <v>97</v>
      </c>
    </row>
    <row r="99" spans="1:3" x14ac:dyDescent="0.25">
      <c r="A99" s="1">
        <v>20041</v>
      </c>
      <c r="B99" s="1">
        <v>1909</v>
      </c>
      <c r="C99" s="1">
        <v>98</v>
      </c>
    </row>
    <row r="100" spans="1:3" x14ac:dyDescent="0.25">
      <c r="A100" s="1">
        <v>20042</v>
      </c>
      <c r="B100" s="1">
        <v>2014</v>
      </c>
      <c r="C100" s="1">
        <v>99</v>
      </c>
    </row>
    <row r="101" spans="1:3" x14ac:dyDescent="0.25">
      <c r="A101" s="1">
        <v>20043</v>
      </c>
      <c r="B101" s="1">
        <v>2350</v>
      </c>
      <c r="C101" s="1">
        <v>100</v>
      </c>
    </row>
    <row r="102" spans="1:3" x14ac:dyDescent="0.25">
      <c r="A102" s="1">
        <v>20044</v>
      </c>
      <c r="B102" s="1">
        <v>3490</v>
      </c>
      <c r="C102" s="1">
        <v>101</v>
      </c>
    </row>
    <row r="103" spans="1:3" x14ac:dyDescent="0.25">
      <c r="A103" s="1">
        <v>20051</v>
      </c>
      <c r="B103" s="1">
        <v>3243</v>
      </c>
      <c r="C103" s="1">
        <v>102</v>
      </c>
    </row>
    <row r="104" spans="1:3" x14ac:dyDescent="0.25">
      <c r="A104" s="1">
        <v>20052</v>
      </c>
      <c r="B104" s="1">
        <v>3520</v>
      </c>
      <c r="C104" s="1">
        <v>103</v>
      </c>
    </row>
    <row r="105" spans="1:3" x14ac:dyDescent="0.25">
      <c r="A105" s="1">
        <v>20053</v>
      </c>
      <c r="B105" s="1">
        <v>3678</v>
      </c>
      <c r="C105" s="1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B609-99F7-4499-A268-53EE0123FBFA}">
  <dimension ref="A1:J105"/>
  <sheetViews>
    <sheetView workbookViewId="0">
      <selection activeCell="M1" sqref="M1"/>
    </sheetView>
  </sheetViews>
  <sheetFormatPr defaultRowHeight="15" x14ac:dyDescent="0.25"/>
  <cols>
    <col min="4" max="4" width="15.5703125" customWidth="1"/>
    <col min="5" max="5" width="14.85546875" customWidth="1"/>
    <col min="6" max="6" width="16.42578125" customWidth="1"/>
    <col min="7" max="7" width="18.140625" customWidth="1"/>
    <col min="8" max="8" width="21.28515625" customWidth="1"/>
    <col min="9" max="9" width="9.7109375" customWidth="1"/>
    <col min="10" max="10" width="21.85546875" bestFit="1" customWidth="1"/>
  </cols>
  <sheetData>
    <row r="1" spans="1:10" ht="60.75" thickBot="1" x14ac:dyDescent="0.3">
      <c r="A1" s="27" t="s">
        <v>1</v>
      </c>
      <c r="B1" s="27" t="s">
        <v>2</v>
      </c>
      <c r="C1" s="27" t="s">
        <v>0</v>
      </c>
      <c r="D1" s="27" t="s">
        <v>17</v>
      </c>
      <c r="E1" s="27" t="s">
        <v>18</v>
      </c>
      <c r="F1" s="27" t="s">
        <v>28</v>
      </c>
      <c r="G1" s="27" t="s">
        <v>27</v>
      </c>
      <c r="H1" s="27" t="s">
        <v>21</v>
      </c>
    </row>
    <row r="2" spans="1:10" x14ac:dyDescent="0.25">
      <c r="A2" s="1">
        <v>19794</v>
      </c>
      <c r="B2" s="1">
        <v>19.539999959999999</v>
      </c>
      <c r="C2" s="1">
        <v>1</v>
      </c>
      <c r="D2" s="1"/>
      <c r="E2" s="1"/>
      <c r="F2" s="1"/>
      <c r="G2" s="1"/>
      <c r="H2" s="1"/>
      <c r="J2" s="29" t="s">
        <v>19</v>
      </c>
    </row>
    <row r="3" spans="1:10" x14ac:dyDescent="0.25">
      <c r="A3" s="1">
        <v>19801</v>
      </c>
      <c r="B3" s="1">
        <v>23.54999995</v>
      </c>
      <c r="C3" s="1">
        <v>2</v>
      </c>
      <c r="D3" s="6">
        <f>AVERAGE(B2:B3)</f>
        <v>21.544999955000002</v>
      </c>
      <c r="E3" s="1"/>
      <c r="F3" s="1"/>
      <c r="G3" s="1"/>
      <c r="H3" s="1"/>
      <c r="J3" s="30">
        <v>0.81240526580373251</v>
      </c>
    </row>
    <row r="4" spans="1:10" x14ac:dyDescent="0.25">
      <c r="A4" s="1">
        <v>19802</v>
      </c>
      <c r="B4" s="1">
        <v>32.568999890000001</v>
      </c>
      <c r="C4" s="1">
        <v>3</v>
      </c>
      <c r="D4" s="6">
        <f t="shared" ref="D4:D67" si="0">AVERAGE(B3:B4)</f>
        <v>28.05949992</v>
      </c>
      <c r="E4" s="6">
        <f>D3</f>
        <v>21.544999955000002</v>
      </c>
      <c r="F4" s="6">
        <f>E4</f>
        <v>21.544999955000002</v>
      </c>
      <c r="G4" s="6">
        <f t="shared" ref="G4:G68" si="1">B4-F4</f>
        <v>11.023999934999999</v>
      </c>
      <c r="H4" s="7">
        <f>G4^2</f>
        <v>121.52857456687998</v>
      </c>
      <c r="J4" s="30" t="s">
        <v>22</v>
      </c>
    </row>
    <row r="5" spans="1:10" ht="15.75" thickBot="1" x14ac:dyDescent="0.3">
      <c r="A5" s="1">
        <v>19803</v>
      </c>
      <c r="B5" s="1">
        <v>41.466999889999997</v>
      </c>
      <c r="C5" s="1">
        <v>4</v>
      </c>
      <c r="D5" s="6">
        <f t="shared" si="0"/>
        <v>37.017999889999999</v>
      </c>
      <c r="E5" s="6">
        <f t="shared" ref="E5:E68" si="2">D4</f>
        <v>28.05949992</v>
      </c>
      <c r="F5" s="1">
        <f>$J$3*B4+(1-$J$3)*F4</f>
        <v>30.500955552414005</v>
      </c>
      <c r="G5" s="6">
        <f t="shared" si="1"/>
        <v>10.966044337585991</v>
      </c>
      <c r="H5" s="7">
        <f t="shared" ref="H5:H68" si="3">G5^2</f>
        <v>120.25412841390178</v>
      </c>
      <c r="J5" s="31">
        <f>SUM(H4:H105)</f>
        <v>6768526.1407380337</v>
      </c>
    </row>
    <row r="6" spans="1:10" x14ac:dyDescent="0.25">
      <c r="A6" s="1">
        <v>19804</v>
      </c>
      <c r="B6" s="1">
        <v>67.620999810000001</v>
      </c>
      <c r="C6" s="1">
        <v>5</v>
      </c>
      <c r="D6" s="6">
        <f t="shared" si="0"/>
        <v>54.543999849999999</v>
      </c>
      <c r="E6" s="6">
        <f t="shared" si="2"/>
        <v>37.017999889999999</v>
      </c>
      <c r="F6" s="1">
        <f t="shared" ref="F6:F69" si="4">$J$3*B5+(1-$J$3)*F5</f>
        <v>39.409827717306072</v>
      </c>
      <c r="G6" s="6">
        <f t="shared" si="1"/>
        <v>28.211172092693928</v>
      </c>
      <c r="H6" s="7">
        <f t="shared" si="3"/>
        <v>795.87023084359271</v>
      </c>
    </row>
    <row r="7" spans="1:10" x14ac:dyDescent="0.25">
      <c r="A7" s="1">
        <v>19811</v>
      </c>
      <c r="B7" s="1">
        <v>78.764999869999997</v>
      </c>
      <c r="C7" s="1">
        <v>6</v>
      </c>
      <c r="D7" s="6">
        <f t="shared" si="0"/>
        <v>73.192999839999999</v>
      </c>
      <c r="E7" s="6">
        <f t="shared" si="2"/>
        <v>54.543999849999999</v>
      </c>
      <c r="F7" s="1">
        <f t="shared" si="4"/>
        <v>62.328732479905923</v>
      </c>
      <c r="G7" s="6">
        <f t="shared" si="1"/>
        <v>16.436267390094073</v>
      </c>
      <c r="H7" s="7">
        <f t="shared" si="3"/>
        <v>270.15088571866983</v>
      </c>
    </row>
    <row r="8" spans="1:10" x14ac:dyDescent="0.25">
      <c r="A8" s="1">
        <v>19812</v>
      </c>
      <c r="B8" s="1">
        <v>90.718999859999997</v>
      </c>
      <c r="C8" s="1">
        <v>7</v>
      </c>
      <c r="D8" s="6">
        <f t="shared" si="0"/>
        <v>84.741999864999997</v>
      </c>
      <c r="E8" s="6">
        <f t="shared" si="2"/>
        <v>73.192999839999999</v>
      </c>
      <c r="F8" s="1">
        <f t="shared" si="4"/>
        <v>75.681642657776521</v>
      </c>
      <c r="G8" s="6">
        <f t="shared" si="1"/>
        <v>15.037357202223475</v>
      </c>
      <c r="H8" s="7">
        <f t="shared" si="3"/>
        <v>226.12211162726223</v>
      </c>
    </row>
    <row r="9" spans="1:10" x14ac:dyDescent="0.25">
      <c r="A9" s="1">
        <v>19813</v>
      </c>
      <c r="B9" s="1">
        <v>97.677999970000002</v>
      </c>
      <c r="C9" s="1">
        <v>8</v>
      </c>
      <c r="D9" s="6">
        <f t="shared" si="0"/>
        <v>94.198499914999999</v>
      </c>
      <c r="E9" s="6">
        <f t="shared" si="2"/>
        <v>84.741999864999997</v>
      </c>
      <c r="F9" s="1">
        <f t="shared" si="4"/>
        <v>87.898070832634559</v>
      </c>
      <c r="G9" s="6">
        <f t="shared" si="1"/>
        <v>9.7799291373654427</v>
      </c>
      <c r="H9" s="7">
        <f t="shared" si="3"/>
        <v>95.647013931889575</v>
      </c>
    </row>
    <row r="10" spans="1:10" x14ac:dyDescent="0.25">
      <c r="A10" s="1">
        <v>19814</v>
      </c>
      <c r="B10" s="1">
        <v>133.553</v>
      </c>
      <c r="C10" s="1">
        <v>9</v>
      </c>
      <c r="D10" s="6">
        <f t="shared" si="0"/>
        <v>115.615499985</v>
      </c>
      <c r="E10" s="6">
        <f t="shared" si="2"/>
        <v>94.198499914999999</v>
      </c>
      <c r="F10" s="1">
        <f t="shared" si="4"/>
        <v>95.843336763017589</v>
      </c>
      <c r="G10" s="6">
        <f t="shared" si="1"/>
        <v>37.709663236982408</v>
      </c>
      <c r="H10" s="7">
        <f t="shared" si="3"/>
        <v>1422.0187014466226</v>
      </c>
    </row>
    <row r="11" spans="1:10" x14ac:dyDescent="0.25">
      <c r="A11" s="1">
        <v>19821</v>
      </c>
      <c r="B11" s="1">
        <v>131.0189996</v>
      </c>
      <c r="C11" s="1">
        <v>10</v>
      </c>
      <c r="D11" s="6">
        <f t="shared" si="0"/>
        <v>132.28599980000001</v>
      </c>
      <c r="E11" s="6">
        <f t="shared" si="2"/>
        <v>115.615499985</v>
      </c>
      <c r="F11" s="1">
        <f t="shared" si="4"/>
        <v>126.47886574842752</v>
      </c>
      <c r="G11" s="6">
        <f t="shared" si="1"/>
        <v>4.5401338515724774</v>
      </c>
      <c r="H11" s="7">
        <f t="shared" si="3"/>
        <v>20.612815390194339</v>
      </c>
    </row>
    <row r="12" spans="1:10" x14ac:dyDescent="0.25">
      <c r="A12" s="1">
        <v>19822</v>
      </c>
      <c r="B12" s="1">
        <v>142.6809998</v>
      </c>
      <c r="C12" s="1">
        <v>11</v>
      </c>
      <c r="D12" s="6">
        <f t="shared" si="0"/>
        <v>136.84999970000001</v>
      </c>
      <c r="E12" s="6">
        <f t="shared" si="2"/>
        <v>132.28599980000001</v>
      </c>
      <c r="F12" s="1">
        <f t="shared" si="4"/>
        <v>130.1672943968988</v>
      </c>
      <c r="G12" s="6">
        <f t="shared" si="1"/>
        <v>12.513705403101198</v>
      </c>
      <c r="H12" s="7">
        <f t="shared" si="3"/>
        <v>156.59282291560413</v>
      </c>
    </row>
    <row r="13" spans="1:10" x14ac:dyDescent="0.25">
      <c r="A13" s="1">
        <v>19823</v>
      </c>
      <c r="B13" s="1">
        <v>175.80799959999999</v>
      </c>
      <c r="C13" s="1">
        <v>12</v>
      </c>
      <c r="D13" s="6">
        <f t="shared" si="0"/>
        <v>159.24449970000001</v>
      </c>
      <c r="E13" s="6">
        <f t="shared" si="2"/>
        <v>136.84999970000001</v>
      </c>
      <c r="F13" s="1">
        <f t="shared" si="4"/>
        <v>140.33349456109482</v>
      </c>
      <c r="G13" s="6">
        <f t="shared" si="1"/>
        <v>35.474505038905164</v>
      </c>
      <c r="H13" s="7">
        <f t="shared" si="3"/>
        <v>1258.4405077553079</v>
      </c>
    </row>
    <row r="14" spans="1:10" x14ac:dyDescent="0.25">
      <c r="A14" s="1">
        <v>19824</v>
      </c>
      <c r="B14" s="1">
        <v>214.2929997</v>
      </c>
      <c r="C14" s="1">
        <v>13</v>
      </c>
      <c r="D14" s="6">
        <f t="shared" si="0"/>
        <v>195.05049965000001</v>
      </c>
      <c r="E14" s="6">
        <f t="shared" si="2"/>
        <v>159.24449970000001</v>
      </c>
      <c r="F14" s="1">
        <f t="shared" si="4"/>
        <v>169.15316925648244</v>
      </c>
      <c r="G14" s="6">
        <f t="shared" si="1"/>
        <v>45.139830443517553</v>
      </c>
      <c r="H14" s="7">
        <f t="shared" si="3"/>
        <v>2037.6042924695141</v>
      </c>
    </row>
    <row r="15" spans="1:10" x14ac:dyDescent="0.25">
      <c r="A15" s="1">
        <v>19831</v>
      </c>
      <c r="B15" s="1">
        <v>227.98199990000001</v>
      </c>
      <c r="C15" s="1">
        <v>14</v>
      </c>
      <c r="D15" s="6">
        <f t="shared" si="0"/>
        <v>221.1374998</v>
      </c>
      <c r="E15" s="6">
        <f t="shared" si="2"/>
        <v>195.05049965000001</v>
      </c>
      <c r="F15" s="1">
        <f t="shared" si="4"/>
        <v>205.82500520628372</v>
      </c>
      <c r="G15" s="6">
        <f t="shared" si="1"/>
        <v>22.156994693716285</v>
      </c>
      <c r="H15" s="7">
        <f t="shared" si="3"/>
        <v>490.93241385737161</v>
      </c>
    </row>
    <row r="16" spans="1:10" x14ac:dyDescent="0.25">
      <c r="A16" s="1">
        <v>19832</v>
      </c>
      <c r="B16" s="1">
        <v>267.28399940000003</v>
      </c>
      <c r="C16" s="1">
        <v>15</v>
      </c>
      <c r="D16" s="6">
        <f t="shared" si="0"/>
        <v>247.63299965000002</v>
      </c>
      <c r="E16" s="6">
        <f t="shared" si="2"/>
        <v>221.1374998</v>
      </c>
      <c r="F16" s="1">
        <f t="shared" si="4"/>
        <v>223.82546436984418</v>
      </c>
      <c r="G16" s="6">
        <f t="shared" si="1"/>
        <v>43.458535030155844</v>
      </c>
      <c r="H16" s="7">
        <f t="shared" si="3"/>
        <v>1888.6442669672826</v>
      </c>
    </row>
    <row r="17" spans="1:8" x14ac:dyDescent="0.25">
      <c r="A17" s="1">
        <v>19833</v>
      </c>
      <c r="B17" s="1">
        <v>273.2099991</v>
      </c>
      <c r="C17" s="1">
        <v>16</v>
      </c>
      <c r="D17" s="6">
        <f t="shared" si="0"/>
        <v>270.24699925000004</v>
      </c>
      <c r="E17" s="6">
        <f t="shared" si="2"/>
        <v>247.63299965000002</v>
      </c>
      <c r="F17" s="1">
        <f t="shared" si="4"/>
        <v>259.13140707245873</v>
      </c>
      <c r="G17" s="6">
        <f t="shared" si="1"/>
        <v>14.078592027541276</v>
      </c>
      <c r="H17" s="7">
        <f t="shared" si="3"/>
        <v>198.20675347794878</v>
      </c>
    </row>
    <row r="18" spans="1:8" x14ac:dyDescent="0.25">
      <c r="A18" s="1">
        <v>19834</v>
      </c>
      <c r="B18" s="1">
        <v>316.2279997</v>
      </c>
      <c r="C18" s="1">
        <v>17</v>
      </c>
      <c r="D18" s="6">
        <f t="shared" si="0"/>
        <v>294.71899940000003</v>
      </c>
      <c r="E18" s="6">
        <f t="shared" si="2"/>
        <v>270.24699925000004</v>
      </c>
      <c r="F18" s="1">
        <f t="shared" si="4"/>
        <v>270.5689293707357</v>
      </c>
      <c r="G18" s="6">
        <f t="shared" si="1"/>
        <v>45.659070329264296</v>
      </c>
      <c r="H18" s="7">
        <f t="shared" si="3"/>
        <v>2084.7507033327033</v>
      </c>
    </row>
    <row r="19" spans="1:8" x14ac:dyDescent="0.25">
      <c r="A19" s="1">
        <v>19841</v>
      </c>
      <c r="B19" s="1">
        <v>300.10199929999999</v>
      </c>
      <c r="C19" s="1">
        <v>18</v>
      </c>
      <c r="D19" s="6">
        <f t="shared" si="0"/>
        <v>308.16499950000002</v>
      </c>
      <c r="E19" s="6">
        <f t="shared" si="2"/>
        <v>294.71899940000003</v>
      </c>
      <c r="F19" s="1">
        <f t="shared" si="4"/>
        <v>307.66259853793298</v>
      </c>
      <c r="G19" s="6">
        <f t="shared" si="1"/>
        <v>-7.5605992379329905</v>
      </c>
      <c r="H19" s="7">
        <f t="shared" si="3"/>
        <v>57.162660836632917</v>
      </c>
    </row>
    <row r="20" spans="1:8" x14ac:dyDescent="0.25">
      <c r="A20" s="1">
        <v>19842</v>
      </c>
      <c r="B20" s="1">
        <v>422.14299970000002</v>
      </c>
      <c r="C20" s="1">
        <v>19</v>
      </c>
      <c r="D20" s="6">
        <f t="shared" si="0"/>
        <v>361.1224995</v>
      </c>
      <c r="E20" s="6">
        <f t="shared" si="2"/>
        <v>308.16499950000002</v>
      </c>
      <c r="F20" s="1">
        <f t="shared" si="4"/>
        <v>301.52032790440455</v>
      </c>
      <c r="G20" s="6">
        <f t="shared" si="1"/>
        <v>120.62267179559547</v>
      </c>
      <c r="H20" s="7">
        <f t="shared" si="3"/>
        <v>14549.828951107942</v>
      </c>
    </row>
    <row r="21" spans="1:8" x14ac:dyDescent="0.25">
      <c r="A21" s="1">
        <v>19843</v>
      </c>
      <c r="B21" s="1">
        <v>477.39899919999999</v>
      </c>
      <c r="C21" s="1">
        <v>20</v>
      </c>
      <c r="D21" s="6">
        <f t="shared" si="0"/>
        <v>449.77099944999998</v>
      </c>
      <c r="E21" s="6">
        <f t="shared" si="2"/>
        <v>361.1224995</v>
      </c>
      <c r="F21" s="1">
        <f t="shared" si="4"/>
        <v>399.51482164646166</v>
      </c>
      <c r="G21" s="6">
        <f t="shared" si="1"/>
        <v>77.884177553538336</v>
      </c>
      <c r="H21" s="7">
        <f t="shared" si="3"/>
        <v>6065.9451131910846</v>
      </c>
    </row>
    <row r="22" spans="1:8" x14ac:dyDescent="0.25">
      <c r="A22" s="1">
        <v>19844</v>
      </c>
      <c r="B22" s="1">
        <v>698.29599949999999</v>
      </c>
      <c r="C22" s="1">
        <v>21</v>
      </c>
      <c r="D22" s="6">
        <f t="shared" si="0"/>
        <v>587.84749935000002</v>
      </c>
      <c r="E22" s="6">
        <f t="shared" si="2"/>
        <v>449.77099944999998</v>
      </c>
      <c r="F22" s="1">
        <f t="shared" si="4"/>
        <v>462.78833761374904</v>
      </c>
      <c r="G22" s="6">
        <f t="shared" si="1"/>
        <v>235.50766188625096</v>
      </c>
      <c r="H22" s="7">
        <f t="shared" si="3"/>
        <v>55463.858807128701</v>
      </c>
    </row>
    <row r="23" spans="1:8" x14ac:dyDescent="0.25">
      <c r="A23" s="1">
        <v>19851</v>
      </c>
      <c r="B23" s="1">
        <v>435.34399989999997</v>
      </c>
      <c r="C23" s="1">
        <v>22</v>
      </c>
      <c r="D23" s="6">
        <f t="shared" si="0"/>
        <v>566.81999969999993</v>
      </c>
      <c r="E23" s="6">
        <f t="shared" si="2"/>
        <v>587.84749935000002</v>
      </c>
      <c r="F23" s="1">
        <f t="shared" si="4"/>
        <v>654.11600226726432</v>
      </c>
      <c r="G23" s="6">
        <f t="shared" si="1"/>
        <v>-218.77200236726435</v>
      </c>
      <c r="H23" s="7">
        <f t="shared" si="3"/>
        <v>47861.189019782316</v>
      </c>
    </row>
    <row r="24" spans="1:8" x14ac:dyDescent="0.25">
      <c r="A24" s="1">
        <v>19852</v>
      </c>
      <c r="B24" s="1">
        <v>374.92899990000001</v>
      </c>
      <c r="C24" s="1">
        <v>23</v>
      </c>
      <c r="D24" s="6">
        <f t="shared" si="0"/>
        <v>405.13649989999999</v>
      </c>
      <c r="E24" s="6">
        <f t="shared" si="2"/>
        <v>566.81999969999993</v>
      </c>
      <c r="F24" s="1">
        <f t="shared" si="4"/>
        <v>476.38447553367212</v>
      </c>
      <c r="G24" s="6">
        <f t="shared" si="1"/>
        <v>-101.45547563367211</v>
      </c>
      <c r="H24" s="7">
        <f t="shared" si="3"/>
        <v>10293.213536054634</v>
      </c>
    </row>
    <row r="25" spans="1:8" x14ac:dyDescent="0.25">
      <c r="A25" s="1">
        <v>19853</v>
      </c>
      <c r="B25" s="1">
        <v>409.70899960000003</v>
      </c>
      <c r="C25" s="1">
        <v>24</v>
      </c>
      <c r="D25" s="6">
        <f t="shared" si="0"/>
        <v>392.31899974999999</v>
      </c>
      <c r="E25" s="6">
        <f t="shared" si="2"/>
        <v>405.13649989999999</v>
      </c>
      <c r="F25" s="1">
        <f t="shared" si="4"/>
        <v>393.9615128842546</v>
      </c>
      <c r="G25" s="6">
        <f t="shared" si="1"/>
        <v>15.747486715745424</v>
      </c>
      <c r="H25" s="7">
        <f t="shared" si="3"/>
        <v>247.98333786257859</v>
      </c>
    </row>
    <row r="26" spans="1:8" x14ac:dyDescent="0.25">
      <c r="A26" s="1">
        <v>19854</v>
      </c>
      <c r="B26" s="1">
        <v>533.88999939999997</v>
      </c>
      <c r="C26" s="1">
        <v>25</v>
      </c>
      <c r="D26" s="6">
        <f t="shared" si="0"/>
        <v>471.79949950000002</v>
      </c>
      <c r="E26" s="6">
        <f t="shared" si="2"/>
        <v>392.31899974999999</v>
      </c>
      <c r="F26" s="1">
        <f t="shared" si="4"/>
        <v>406.75485401530051</v>
      </c>
      <c r="G26" s="6">
        <f t="shared" si="1"/>
        <v>127.13514538469946</v>
      </c>
      <c r="H26" s="7">
        <f t="shared" si="3"/>
        <v>16163.345191988667</v>
      </c>
    </row>
    <row r="27" spans="1:8" x14ac:dyDescent="0.25">
      <c r="A27" s="1">
        <v>19861</v>
      </c>
      <c r="B27" s="1">
        <v>408.9429998</v>
      </c>
      <c r="C27" s="1">
        <v>26</v>
      </c>
      <c r="D27" s="6">
        <f t="shared" si="0"/>
        <v>471.41649959999995</v>
      </c>
      <c r="E27" s="6">
        <f t="shared" si="2"/>
        <v>471.79949950000002</v>
      </c>
      <c r="F27" s="1">
        <f t="shared" si="4"/>
        <v>510.04011559455347</v>
      </c>
      <c r="G27" s="6">
        <f t="shared" si="1"/>
        <v>-101.09711579455347</v>
      </c>
      <c r="H27" s="7">
        <f t="shared" si="3"/>
        <v>10220.626821977354</v>
      </c>
    </row>
    <row r="28" spans="1:8" x14ac:dyDescent="0.25">
      <c r="A28" s="1">
        <v>19862</v>
      </c>
      <c r="B28" s="1">
        <v>448.27899930000001</v>
      </c>
      <c r="C28" s="1">
        <v>27</v>
      </c>
      <c r="D28" s="6">
        <f t="shared" si="0"/>
        <v>428.61099954999997</v>
      </c>
      <c r="E28" s="6">
        <f t="shared" si="2"/>
        <v>471.41649959999995</v>
      </c>
      <c r="F28" s="1">
        <f t="shared" si="4"/>
        <v>427.90828636548855</v>
      </c>
      <c r="G28" s="6">
        <f t="shared" si="1"/>
        <v>20.370712934511459</v>
      </c>
      <c r="H28" s="7">
        <f t="shared" si="3"/>
        <v>414.96594546027245</v>
      </c>
    </row>
    <row r="29" spans="1:8" x14ac:dyDescent="0.25">
      <c r="A29" s="1">
        <v>19863</v>
      </c>
      <c r="B29" s="1">
        <v>510.78599930000001</v>
      </c>
      <c r="C29" s="1">
        <v>28</v>
      </c>
      <c r="D29" s="6">
        <f t="shared" si="0"/>
        <v>479.53249930000004</v>
      </c>
      <c r="E29" s="6">
        <f t="shared" si="2"/>
        <v>428.61099954999997</v>
      </c>
      <c r="F29" s="1">
        <f t="shared" si="4"/>
        <v>444.4575608216619</v>
      </c>
      <c r="G29" s="6">
        <f t="shared" si="1"/>
        <v>66.328438478338114</v>
      </c>
      <c r="H29" s="7">
        <f t="shared" si="3"/>
        <v>4399.461750974684</v>
      </c>
    </row>
    <row r="30" spans="1:8" x14ac:dyDescent="0.25">
      <c r="A30" s="1">
        <v>19864</v>
      </c>
      <c r="B30" s="1">
        <v>662.25299840000002</v>
      </c>
      <c r="C30" s="1">
        <v>29</v>
      </c>
      <c r="D30" s="6">
        <f t="shared" si="0"/>
        <v>586.51949884999999</v>
      </c>
      <c r="E30" s="6">
        <f t="shared" si="2"/>
        <v>479.53249930000004</v>
      </c>
      <c r="F30" s="1">
        <f t="shared" si="4"/>
        <v>498.34313351400272</v>
      </c>
      <c r="G30" s="6">
        <f t="shared" si="1"/>
        <v>163.90986488599731</v>
      </c>
      <c r="H30" s="7">
        <f t="shared" si="3"/>
        <v>26866.443806945892</v>
      </c>
    </row>
    <row r="31" spans="1:8" x14ac:dyDescent="0.25">
      <c r="A31" s="1">
        <v>19871</v>
      </c>
      <c r="B31" s="1">
        <v>575.32699969999999</v>
      </c>
      <c r="C31" s="1">
        <v>30</v>
      </c>
      <c r="D31" s="6">
        <f t="shared" si="0"/>
        <v>618.78999905000001</v>
      </c>
      <c r="E31" s="6">
        <f t="shared" si="2"/>
        <v>586.51949884999999</v>
      </c>
      <c r="F31" s="1">
        <f t="shared" si="4"/>
        <v>631.50437086456532</v>
      </c>
      <c r="G31" s="6">
        <f t="shared" si="1"/>
        <v>-56.177371164565329</v>
      </c>
      <c r="H31" s="7">
        <f t="shared" si="3"/>
        <v>3155.897030961336</v>
      </c>
    </row>
    <row r="32" spans="1:8" x14ac:dyDescent="0.25">
      <c r="A32" s="1">
        <v>19872</v>
      </c>
      <c r="B32" s="1">
        <v>637.06399920000001</v>
      </c>
      <c r="C32" s="1">
        <v>31</v>
      </c>
      <c r="D32" s="6">
        <f t="shared" si="0"/>
        <v>606.19549944999994</v>
      </c>
      <c r="E32" s="6">
        <f t="shared" si="2"/>
        <v>618.78999905000001</v>
      </c>
      <c r="F32" s="1">
        <f t="shared" si="4"/>
        <v>585.86557871146169</v>
      </c>
      <c r="G32" s="6">
        <f t="shared" si="1"/>
        <v>51.198420488538318</v>
      </c>
      <c r="H32" s="7">
        <f t="shared" si="3"/>
        <v>2621.2782605211801</v>
      </c>
    </row>
    <row r="33" spans="1:8" x14ac:dyDescent="0.25">
      <c r="A33" s="1">
        <v>19873</v>
      </c>
      <c r="B33" s="1">
        <v>786.42399980000005</v>
      </c>
      <c r="C33" s="1">
        <v>32</v>
      </c>
      <c r="D33" s="6">
        <f t="shared" si="0"/>
        <v>711.74399949999997</v>
      </c>
      <c r="E33" s="6">
        <f t="shared" si="2"/>
        <v>606.19549944999994</v>
      </c>
      <c r="F33" s="1">
        <f t="shared" si="4"/>
        <v>627.45944511718392</v>
      </c>
      <c r="G33" s="6">
        <f t="shared" si="1"/>
        <v>158.96455468281613</v>
      </c>
      <c r="H33" s="7">
        <f t="shared" si="3"/>
        <v>25269.729645506039</v>
      </c>
    </row>
    <row r="34" spans="1:8" x14ac:dyDescent="0.25">
      <c r="A34" s="1">
        <v>19874</v>
      </c>
      <c r="B34" s="1">
        <v>1042.441998</v>
      </c>
      <c r="C34" s="1">
        <v>33</v>
      </c>
      <c r="D34" s="6">
        <f t="shared" si="0"/>
        <v>914.43299890000003</v>
      </c>
      <c r="E34" s="6">
        <f t="shared" si="2"/>
        <v>711.74399949999997</v>
      </c>
      <c r="F34" s="1">
        <f t="shared" si="4"/>
        <v>756.60308641764914</v>
      </c>
      <c r="G34" s="6">
        <f t="shared" si="1"/>
        <v>285.83891158235087</v>
      </c>
      <c r="H34" s="7">
        <f t="shared" si="3"/>
        <v>81703.883374583005</v>
      </c>
    </row>
    <row r="35" spans="1:8" x14ac:dyDescent="0.25">
      <c r="A35" s="1">
        <v>19881</v>
      </c>
      <c r="B35" s="1">
        <v>867.16099929999996</v>
      </c>
      <c r="C35" s="1">
        <v>34</v>
      </c>
      <c r="D35" s="6">
        <f t="shared" si="0"/>
        <v>954.80149864999998</v>
      </c>
      <c r="E35" s="6">
        <f t="shared" si="2"/>
        <v>914.43299890000003</v>
      </c>
      <c r="F35" s="1">
        <f t="shared" si="4"/>
        <v>988.82012335875856</v>
      </c>
      <c r="G35" s="6">
        <f t="shared" si="1"/>
        <v>-121.65912405875861</v>
      </c>
      <c r="H35" s="7">
        <f t="shared" si="3"/>
        <v>14800.942466744418</v>
      </c>
    </row>
    <row r="36" spans="1:8" x14ac:dyDescent="0.25">
      <c r="A36" s="1">
        <v>19882</v>
      </c>
      <c r="B36" s="1">
        <v>993.05099870000004</v>
      </c>
      <c r="C36" s="1">
        <v>35</v>
      </c>
      <c r="D36" s="6">
        <f t="shared" si="0"/>
        <v>930.105999</v>
      </c>
      <c r="E36" s="6">
        <f t="shared" si="2"/>
        <v>954.80149864999998</v>
      </c>
      <c r="F36" s="1">
        <f t="shared" si="4"/>
        <v>889.98361034035361</v>
      </c>
      <c r="G36" s="6">
        <f t="shared" si="1"/>
        <v>103.06738835964643</v>
      </c>
      <c r="H36" s="7">
        <f t="shared" si="3"/>
        <v>10622.88654327818</v>
      </c>
    </row>
    <row r="37" spans="1:8" x14ac:dyDescent="0.25">
      <c r="A37" s="1">
        <v>19883</v>
      </c>
      <c r="B37" s="1">
        <v>1168.7189980000001</v>
      </c>
      <c r="C37" s="1">
        <v>36</v>
      </c>
      <c r="D37" s="6">
        <f t="shared" si="0"/>
        <v>1080.8849983499999</v>
      </c>
      <c r="E37" s="6">
        <f t="shared" si="2"/>
        <v>930.105999</v>
      </c>
      <c r="F37" s="1">
        <f t="shared" si="4"/>
        <v>973.71609937636867</v>
      </c>
      <c r="G37" s="6">
        <f t="shared" si="1"/>
        <v>195.00289862363138</v>
      </c>
      <c r="H37" s="7">
        <f t="shared" si="3"/>
        <v>38026.130471618257</v>
      </c>
    </row>
    <row r="38" spans="1:8" x14ac:dyDescent="0.25">
      <c r="A38" s="1">
        <v>19884</v>
      </c>
      <c r="B38" s="1">
        <v>1405.1369970000001</v>
      </c>
      <c r="C38" s="1">
        <v>37</v>
      </c>
      <c r="D38" s="6">
        <f t="shared" si="0"/>
        <v>1286.9279974999999</v>
      </c>
      <c r="E38" s="6">
        <f t="shared" si="2"/>
        <v>1080.8849983499999</v>
      </c>
      <c r="F38" s="1">
        <f t="shared" si="4"/>
        <v>1132.1374810651982</v>
      </c>
      <c r="G38" s="6">
        <f t="shared" si="1"/>
        <v>272.99951593480182</v>
      </c>
      <c r="H38" s="7">
        <f t="shared" si="3"/>
        <v>74528.735700636113</v>
      </c>
    </row>
    <row r="39" spans="1:8" x14ac:dyDescent="0.25">
      <c r="A39" s="1">
        <v>19891</v>
      </c>
      <c r="B39" s="1">
        <v>1246.9169999999999</v>
      </c>
      <c r="C39" s="1">
        <v>38</v>
      </c>
      <c r="D39" s="6">
        <f t="shared" si="0"/>
        <v>1326.0269985</v>
      </c>
      <c r="E39" s="6">
        <f t="shared" si="2"/>
        <v>1286.9279974999999</v>
      </c>
      <c r="F39" s="1">
        <f t="shared" si="4"/>
        <v>1353.9237253725012</v>
      </c>
      <c r="G39" s="6">
        <f t="shared" si="1"/>
        <v>-107.00672537250125</v>
      </c>
      <c r="H39" s="7">
        <f t="shared" si="3"/>
        <v>11450.439274945902</v>
      </c>
    </row>
    <row r="40" spans="1:8" x14ac:dyDescent="0.25">
      <c r="A40" s="1">
        <v>19892</v>
      </c>
      <c r="B40" s="1">
        <v>1248.211998</v>
      </c>
      <c r="C40" s="1">
        <v>39</v>
      </c>
      <c r="D40" s="6">
        <f t="shared" si="0"/>
        <v>1247.5644990000001</v>
      </c>
      <c r="E40" s="6">
        <f t="shared" si="2"/>
        <v>1326.0269985</v>
      </c>
      <c r="F40" s="1">
        <f t="shared" si="4"/>
        <v>1266.9908982034672</v>
      </c>
      <c r="G40" s="6">
        <f t="shared" si="1"/>
        <v>-18.778900203467174</v>
      </c>
      <c r="H40" s="7">
        <f t="shared" si="3"/>
        <v>352.64709285177946</v>
      </c>
    </row>
    <row r="41" spans="1:8" x14ac:dyDescent="0.25">
      <c r="A41" s="1">
        <v>19893</v>
      </c>
      <c r="B41" s="1">
        <v>1383.7469980000001</v>
      </c>
      <c r="C41" s="1">
        <v>40</v>
      </c>
      <c r="D41" s="6">
        <f t="shared" si="0"/>
        <v>1315.9794980000001</v>
      </c>
      <c r="E41" s="6">
        <f t="shared" si="2"/>
        <v>1247.5644990000001</v>
      </c>
      <c r="F41" s="1">
        <f t="shared" si="4"/>
        <v>1251.7348207921677</v>
      </c>
      <c r="G41" s="6">
        <f t="shared" si="1"/>
        <v>132.01217720783234</v>
      </c>
      <c r="H41" s="7">
        <f t="shared" si="3"/>
        <v>17427.214931152128</v>
      </c>
    </row>
    <row r="42" spans="1:8" x14ac:dyDescent="0.25">
      <c r="A42" s="1">
        <v>19894</v>
      </c>
      <c r="B42" s="1">
        <v>1493.3829989999999</v>
      </c>
      <c r="C42" s="1">
        <v>41</v>
      </c>
      <c r="D42" s="6">
        <f t="shared" si="0"/>
        <v>1438.5649985</v>
      </c>
      <c r="E42" s="6">
        <f t="shared" si="2"/>
        <v>1315.9794980000001</v>
      </c>
      <c r="F42" s="1">
        <f t="shared" si="4"/>
        <v>1358.9822087060263</v>
      </c>
      <c r="G42" s="6">
        <f t="shared" si="1"/>
        <v>134.40079029397361</v>
      </c>
      <c r="H42" s="7">
        <f t="shared" si="3"/>
        <v>18063.572431644672</v>
      </c>
    </row>
    <row r="43" spans="1:8" x14ac:dyDescent="0.25">
      <c r="A43" s="1">
        <v>19901</v>
      </c>
      <c r="B43" s="1">
        <v>1346.202</v>
      </c>
      <c r="C43" s="1">
        <v>42</v>
      </c>
      <c r="D43" s="6">
        <f t="shared" si="0"/>
        <v>1419.7924994999998</v>
      </c>
      <c r="E43" s="6">
        <f t="shared" si="2"/>
        <v>1438.5649985</v>
      </c>
      <c r="F43" s="1">
        <f t="shared" si="4"/>
        <v>1468.1701184690337</v>
      </c>
      <c r="G43" s="6">
        <f t="shared" si="1"/>
        <v>-121.9681184690337</v>
      </c>
      <c r="H43" s="7">
        <f t="shared" si="3"/>
        <v>14876.221922876239</v>
      </c>
    </row>
    <row r="44" spans="1:8" x14ac:dyDescent="0.25">
      <c r="A44" s="1">
        <v>19902</v>
      </c>
      <c r="B44" s="1">
        <v>1364.759998</v>
      </c>
      <c r="C44" s="1">
        <v>43</v>
      </c>
      <c r="D44" s="6">
        <f t="shared" si="0"/>
        <v>1355.4809989999999</v>
      </c>
      <c r="E44" s="6">
        <f t="shared" si="2"/>
        <v>1419.7924994999998</v>
      </c>
      <c r="F44" s="1">
        <f t="shared" si="4"/>
        <v>1369.0825767646172</v>
      </c>
      <c r="G44" s="6">
        <f t="shared" si="1"/>
        <v>-4.3225787646172193</v>
      </c>
      <c r="H44" s="7">
        <f t="shared" si="3"/>
        <v>18.684687176319727</v>
      </c>
    </row>
    <row r="45" spans="1:8" x14ac:dyDescent="0.25">
      <c r="A45" s="1">
        <v>19903</v>
      </c>
      <c r="B45" s="1">
        <v>1354.0899959999999</v>
      </c>
      <c r="C45" s="1">
        <v>44</v>
      </c>
      <c r="D45" s="6">
        <f t="shared" si="0"/>
        <v>1359.4249970000001</v>
      </c>
      <c r="E45" s="6">
        <f t="shared" si="2"/>
        <v>1355.4809989999999</v>
      </c>
      <c r="F45" s="1">
        <f t="shared" si="4"/>
        <v>1365.5708910143908</v>
      </c>
      <c r="G45" s="6">
        <f t="shared" si="1"/>
        <v>-11.480895014390853</v>
      </c>
      <c r="H45" s="7">
        <f t="shared" si="3"/>
        <v>131.81095033146474</v>
      </c>
    </row>
    <row r="46" spans="1:8" x14ac:dyDescent="0.25">
      <c r="A46" s="1">
        <v>19904</v>
      </c>
      <c r="B46" s="1">
        <v>1675.505997</v>
      </c>
      <c r="C46" s="1">
        <v>45</v>
      </c>
      <c r="D46" s="6">
        <f t="shared" si="0"/>
        <v>1514.7979965</v>
      </c>
      <c r="E46" s="6">
        <f t="shared" si="2"/>
        <v>1359.4249970000001</v>
      </c>
      <c r="F46" s="1">
        <f t="shared" si="4"/>
        <v>1356.2437514485598</v>
      </c>
      <c r="G46" s="6">
        <f t="shared" si="1"/>
        <v>319.26224555144017</v>
      </c>
      <c r="H46" s="7">
        <f t="shared" si="3"/>
        <v>101928.38143454808</v>
      </c>
    </row>
    <row r="47" spans="1:8" x14ac:dyDescent="0.25">
      <c r="A47" s="1">
        <v>19911</v>
      </c>
      <c r="B47" s="1">
        <v>1597.6779979999999</v>
      </c>
      <c r="C47" s="1">
        <v>46</v>
      </c>
      <c r="D47" s="6">
        <f t="shared" si="0"/>
        <v>1636.5919974999999</v>
      </c>
      <c r="E47" s="6">
        <f t="shared" si="2"/>
        <v>1514.7979965</v>
      </c>
      <c r="F47" s="1">
        <f t="shared" si="4"/>
        <v>1615.6140809068741</v>
      </c>
      <c r="G47" s="6">
        <f t="shared" si="1"/>
        <v>-17.936082906874162</v>
      </c>
      <c r="H47" s="7">
        <f t="shared" si="3"/>
        <v>321.70307004226351</v>
      </c>
    </row>
    <row r="48" spans="1:8" x14ac:dyDescent="0.25">
      <c r="A48" s="1">
        <v>19912</v>
      </c>
      <c r="B48" s="1">
        <v>1528.6039960000001</v>
      </c>
      <c r="C48" s="1">
        <v>47</v>
      </c>
      <c r="D48" s="6">
        <f t="shared" si="0"/>
        <v>1563.140997</v>
      </c>
      <c r="E48" s="6">
        <f t="shared" si="2"/>
        <v>1636.5919974999999</v>
      </c>
      <c r="F48" s="1">
        <f t="shared" si="4"/>
        <v>1601.042712705437</v>
      </c>
      <c r="G48" s="6">
        <f t="shared" si="1"/>
        <v>-72.438716705436946</v>
      </c>
      <c r="H48" s="7">
        <f t="shared" si="3"/>
        <v>5247.3676779305497</v>
      </c>
    </row>
    <row r="49" spans="1:8" x14ac:dyDescent="0.25">
      <c r="A49" s="1">
        <v>19913</v>
      </c>
      <c r="B49" s="1">
        <v>1507.060997</v>
      </c>
      <c r="C49" s="1">
        <v>48</v>
      </c>
      <c r="D49" s="6">
        <f t="shared" si="0"/>
        <v>1517.8324965000002</v>
      </c>
      <c r="E49" s="6">
        <f t="shared" si="2"/>
        <v>1563.140997</v>
      </c>
      <c r="F49" s="1">
        <f t="shared" si="4"/>
        <v>1542.1931178058751</v>
      </c>
      <c r="G49" s="6">
        <f t="shared" si="1"/>
        <v>-35.132120805875047</v>
      </c>
      <c r="H49" s="7">
        <f t="shared" si="3"/>
        <v>1234.2659123185983</v>
      </c>
    </row>
    <row r="50" spans="1:8" x14ac:dyDescent="0.25">
      <c r="A50" s="1">
        <v>19914</v>
      </c>
      <c r="B50" s="1">
        <v>1862.6120000000001</v>
      </c>
      <c r="C50" s="1">
        <v>49</v>
      </c>
      <c r="D50" s="6">
        <f t="shared" si="0"/>
        <v>1684.8364985000001</v>
      </c>
      <c r="E50" s="6">
        <f t="shared" si="2"/>
        <v>1517.8324965000002</v>
      </c>
      <c r="F50" s="1">
        <f t="shared" si="4"/>
        <v>1513.6515978643292</v>
      </c>
      <c r="G50" s="6">
        <f t="shared" si="1"/>
        <v>348.96040213567085</v>
      </c>
      <c r="H50" s="7">
        <f t="shared" si="3"/>
        <v>121773.36225868911</v>
      </c>
    </row>
    <row r="51" spans="1:8" x14ac:dyDescent="0.25">
      <c r="A51" s="1">
        <v>19921</v>
      </c>
      <c r="B51" s="1">
        <v>1716.0249980000001</v>
      </c>
      <c r="C51" s="1">
        <v>50</v>
      </c>
      <c r="D51" s="6">
        <f t="shared" si="0"/>
        <v>1789.318499</v>
      </c>
      <c r="E51" s="6">
        <f t="shared" si="2"/>
        <v>1684.8364985000001</v>
      </c>
      <c r="F51" s="1">
        <f t="shared" si="4"/>
        <v>1797.1488661163362</v>
      </c>
      <c r="G51" s="6">
        <f t="shared" si="1"/>
        <v>-81.123868116336098</v>
      </c>
      <c r="H51" s="7">
        <f t="shared" si="3"/>
        <v>6581.0819781566925</v>
      </c>
    </row>
    <row r="52" spans="1:8" x14ac:dyDescent="0.25">
      <c r="A52" s="1">
        <v>19922</v>
      </c>
      <c r="B52" s="1">
        <v>1740.1709980000001</v>
      </c>
      <c r="C52" s="1">
        <v>51</v>
      </c>
      <c r="D52" s="6">
        <f t="shared" si="0"/>
        <v>1728.0979980000002</v>
      </c>
      <c r="E52" s="6">
        <f t="shared" si="2"/>
        <v>1789.318499</v>
      </c>
      <c r="F52" s="1">
        <f t="shared" si="4"/>
        <v>1731.2434084762572</v>
      </c>
      <c r="G52" s="6">
        <f t="shared" si="1"/>
        <v>8.9275895237428813</v>
      </c>
      <c r="H52" s="7">
        <f t="shared" si="3"/>
        <v>79.701854704443647</v>
      </c>
    </row>
    <row r="53" spans="1:8" x14ac:dyDescent="0.25">
      <c r="A53" s="1">
        <v>19923</v>
      </c>
      <c r="B53" s="1">
        <v>1767.733997</v>
      </c>
      <c r="C53" s="1">
        <v>52</v>
      </c>
      <c r="D53" s="6">
        <f t="shared" si="0"/>
        <v>1753.9524974999999</v>
      </c>
      <c r="E53" s="6">
        <f t="shared" si="2"/>
        <v>1728.0979980000002</v>
      </c>
      <c r="F53" s="1">
        <f t="shared" si="4"/>
        <v>1738.4962292162802</v>
      </c>
      <c r="G53" s="6">
        <f t="shared" si="1"/>
        <v>29.237767783719846</v>
      </c>
      <c r="H53" s="7">
        <f t="shared" si="3"/>
        <v>854.84706497472609</v>
      </c>
    </row>
    <row r="54" spans="1:8" x14ac:dyDescent="0.25">
      <c r="A54" s="1">
        <v>19924</v>
      </c>
      <c r="B54" s="1">
        <v>2000.2919999999999</v>
      </c>
      <c r="C54" s="1">
        <v>53</v>
      </c>
      <c r="D54" s="6">
        <f t="shared" si="0"/>
        <v>1884.0129984999999</v>
      </c>
      <c r="E54" s="6">
        <f t="shared" si="2"/>
        <v>1753.9524974999999</v>
      </c>
      <c r="F54" s="1">
        <f t="shared" si="4"/>
        <v>1762.249145724121</v>
      </c>
      <c r="G54" s="6">
        <f t="shared" si="1"/>
        <v>238.04285427587888</v>
      </c>
      <c r="H54" s="7">
        <f t="shared" si="3"/>
        <v>56664.400471807312</v>
      </c>
    </row>
    <row r="55" spans="1:8" x14ac:dyDescent="0.25">
      <c r="A55" s="1">
        <v>19931</v>
      </c>
      <c r="B55" s="1">
        <v>1973.8939969999999</v>
      </c>
      <c r="C55" s="1">
        <v>54</v>
      </c>
      <c r="D55" s="6">
        <f t="shared" si="0"/>
        <v>1987.0929984999998</v>
      </c>
      <c r="E55" s="6">
        <f t="shared" si="2"/>
        <v>1884.0129984999999</v>
      </c>
      <c r="F55" s="1">
        <f t="shared" si="4"/>
        <v>1955.6364140247956</v>
      </c>
      <c r="G55" s="6">
        <f t="shared" si="1"/>
        <v>18.257582975204286</v>
      </c>
      <c r="H55" s="7">
        <f t="shared" si="3"/>
        <v>333.33933609646942</v>
      </c>
    </row>
    <row r="56" spans="1:8" x14ac:dyDescent="0.25">
      <c r="A56" s="1">
        <v>19932</v>
      </c>
      <c r="B56" s="1">
        <v>1861.9789960000001</v>
      </c>
      <c r="C56" s="1">
        <v>55</v>
      </c>
      <c r="D56" s="6">
        <f t="shared" si="0"/>
        <v>1917.9364965</v>
      </c>
      <c r="E56" s="6">
        <f t="shared" si="2"/>
        <v>1987.0929984999998</v>
      </c>
      <c r="F56" s="1">
        <f t="shared" si="4"/>
        <v>1970.4689705747003</v>
      </c>
      <c r="G56" s="6">
        <f t="shared" si="1"/>
        <v>-108.48997457470023</v>
      </c>
      <c r="H56" s="7">
        <f t="shared" si="3"/>
        <v>11770.074583219102</v>
      </c>
    </row>
    <row r="57" spans="1:8" x14ac:dyDescent="0.25">
      <c r="A57" s="1">
        <v>19933</v>
      </c>
      <c r="B57" s="1">
        <v>2140.788994</v>
      </c>
      <c r="C57" s="1">
        <v>56</v>
      </c>
      <c r="D57" s="6">
        <f t="shared" si="0"/>
        <v>2001.3839950000001</v>
      </c>
      <c r="E57" s="6">
        <f t="shared" si="2"/>
        <v>1917.9364965</v>
      </c>
      <c r="F57" s="1">
        <f t="shared" si="4"/>
        <v>1882.3311439433007</v>
      </c>
      <c r="G57" s="6">
        <f t="shared" si="1"/>
        <v>258.45785005669927</v>
      </c>
      <c r="H57" s="7">
        <f t="shared" si="3"/>
        <v>66800.460255931248</v>
      </c>
    </row>
    <row r="58" spans="1:8" x14ac:dyDescent="0.25">
      <c r="A58" s="1">
        <v>19934</v>
      </c>
      <c r="B58" s="1">
        <v>2468.8539959999998</v>
      </c>
      <c r="C58" s="1">
        <v>57</v>
      </c>
      <c r="D58" s="6">
        <f t="shared" si="0"/>
        <v>2304.8214950000001</v>
      </c>
      <c r="E58" s="6">
        <f t="shared" si="2"/>
        <v>2001.3839950000001</v>
      </c>
      <c r="F58" s="1">
        <f t="shared" si="4"/>
        <v>2092.3036623176745</v>
      </c>
      <c r="G58" s="6">
        <f t="shared" si="1"/>
        <v>376.55033368232534</v>
      </c>
      <c r="H58" s="7">
        <f t="shared" si="3"/>
        <v>141790.15379627055</v>
      </c>
    </row>
    <row r="59" spans="1:8" x14ac:dyDescent="0.25">
      <c r="A59" s="1">
        <v>19941</v>
      </c>
      <c r="B59" s="1">
        <v>2076.6999970000002</v>
      </c>
      <c r="C59" s="1">
        <v>58</v>
      </c>
      <c r="D59" s="6">
        <f t="shared" si="0"/>
        <v>2272.7769964999998</v>
      </c>
      <c r="E59" s="6">
        <f t="shared" si="2"/>
        <v>2304.8214950000001</v>
      </c>
      <c r="F59" s="1">
        <f t="shared" si="4"/>
        <v>2398.2151362413483</v>
      </c>
      <c r="G59" s="6">
        <f t="shared" si="1"/>
        <v>-321.51513924134815</v>
      </c>
      <c r="H59" s="7">
        <f t="shared" si="3"/>
        <v>103371.98476138349</v>
      </c>
    </row>
    <row r="60" spans="1:8" x14ac:dyDescent="0.25">
      <c r="A60" s="1">
        <v>19942</v>
      </c>
      <c r="B60" s="1">
        <v>2149.9079969999998</v>
      </c>
      <c r="C60" s="1">
        <v>59</v>
      </c>
      <c r="D60" s="6">
        <f t="shared" si="0"/>
        <v>2113.303997</v>
      </c>
      <c r="E60" s="6">
        <f t="shared" si="2"/>
        <v>2272.7769964999998</v>
      </c>
      <c r="F60" s="1">
        <f t="shared" si="4"/>
        <v>2137.014544086057</v>
      </c>
      <c r="G60" s="6">
        <f t="shared" si="1"/>
        <v>12.893452913942838</v>
      </c>
      <c r="H60" s="7">
        <f t="shared" si="3"/>
        <v>166.24112804406104</v>
      </c>
    </row>
    <row r="61" spans="1:8" x14ac:dyDescent="0.25">
      <c r="A61" s="1">
        <v>19943</v>
      </c>
      <c r="B61" s="1">
        <v>2493.2859960000001</v>
      </c>
      <c r="C61" s="1">
        <v>60</v>
      </c>
      <c r="D61" s="6">
        <f t="shared" si="0"/>
        <v>2321.5969964999999</v>
      </c>
      <c r="E61" s="6">
        <f t="shared" si="2"/>
        <v>2113.303997</v>
      </c>
      <c r="F61" s="1">
        <f t="shared" si="4"/>
        <v>2147.4892531277364</v>
      </c>
      <c r="G61" s="6">
        <f t="shared" si="1"/>
        <v>345.79674287226362</v>
      </c>
      <c r="H61" s="7">
        <f t="shared" si="3"/>
        <v>119575.38738106641</v>
      </c>
    </row>
    <row r="62" spans="1:8" x14ac:dyDescent="0.25">
      <c r="A62" s="1">
        <v>19944</v>
      </c>
      <c r="B62" s="1">
        <v>2832</v>
      </c>
      <c r="C62" s="1">
        <v>61</v>
      </c>
      <c r="D62" s="6">
        <f t="shared" si="0"/>
        <v>2662.6429980000003</v>
      </c>
      <c r="E62" s="6">
        <f t="shared" si="2"/>
        <v>2321.5969964999999</v>
      </c>
      <c r="F62" s="1">
        <f t="shared" si="4"/>
        <v>2428.4163479349427</v>
      </c>
      <c r="G62" s="6">
        <f t="shared" si="1"/>
        <v>403.58365206505732</v>
      </c>
      <c r="H62" s="7">
        <f t="shared" si="3"/>
        <v>162879.76421416923</v>
      </c>
    </row>
    <row r="63" spans="1:8" x14ac:dyDescent="0.25">
      <c r="A63" s="1">
        <v>19951</v>
      </c>
      <c r="B63" s="1">
        <v>2652</v>
      </c>
      <c r="C63" s="1">
        <v>62</v>
      </c>
      <c r="D63" s="6">
        <f t="shared" si="0"/>
        <v>2742</v>
      </c>
      <c r="E63" s="6">
        <f t="shared" si="2"/>
        <v>2662.6429980000003</v>
      </c>
      <c r="F63" s="1">
        <f t="shared" si="4"/>
        <v>2756.2898320648965</v>
      </c>
      <c r="G63" s="6">
        <f t="shared" si="1"/>
        <v>-104.28983206489647</v>
      </c>
      <c r="H63" s="7">
        <f t="shared" si="3"/>
        <v>10876.369072124309</v>
      </c>
    </row>
    <row r="64" spans="1:8" x14ac:dyDescent="0.25">
      <c r="A64" s="1">
        <v>19952</v>
      </c>
      <c r="B64" s="1">
        <v>2575</v>
      </c>
      <c r="C64" s="1">
        <v>63</v>
      </c>
      <c r="D64" s="6">
        <f t="shared" si="0"/>
        <v>2613.5</v>
      </c>
      <c r="E64" s="6">
        <f t="shared" si="2"/>
        <v>2742</v>
      </c>
      <c r="F64" s="1">
        <f t="shared" si="4"/>
        <v>2671.5642233255876</v>
      </c>
      <c r="G64" s="6">
        <f t="shared" si="1"/>
        <v>-96.564223325587591</v>
      </c>
      <c r="H64" s="7">
        <f t="shared" si="3"/>
        <v>9324.6492264739554</v>
      </c>
    </row>
    <row r="65" spans="1:8" x14ac:dyDescent="0.25">
      <c r="A65" s="1">
        <v>19953</v>
      </c>
      <c r="B65" s="1">
        <v>3003</v>
      </c>
      <c r="C65" s="1">
        <v>64</v>
      </c>
      <c r="D65" s="6">
        <f t="shared" si="0"/>
        <v>2789</v>
      </c>
      <c r="E65" s="6">
        <f t="shared" si="2"/>
        <v>2613.5</v>
      </c>
      <c r="F65" s="1">
        <f t="shared" si="4"/>
        <v>2593.1149398076327</v>
      </c>
      <c r="G65" s="6">
        <f t="shared" si="1"/>
        <v>409.88506019236729</v>
      </c>
      <c r="H65" s="7">
        <f t="shared" si="3"/>
        <v>168005.76256890057</v>
      </c>
    </row>
    <row r="66" spans="1:8" x14ac:dyDescent="0.25">
      <c r="A66" s="1">
        <v>19954</v>
      </c>
      <c r="B66" s="1">
        <v>3148</v>
      </c>
      <c r="C66" s="1">
        <v>65</v>
      </c>
      <c r="D66" s="6">
        <f t="shared" si="0"/>
        <v>3075.5</v>
      </c>
      <c r="E66" s="6">
        <f t="shared" si="2"/>
        <v>2789</v>
      </c>
      <c r="F66" s="1">
        <f t="shared" si="4"/>
        <v>2926.1077210821918</v>
      </c>
      <c r="G66" s="6">
        <f t="shared" si="1"/>
        <v>221.8922789178082</v>
      </c>
      <c r="H66" s="7">
        <f t="shared" si="3"/>
        <v>49236.183443338392</v>
      </c>
    </row>
    <row r="67" spans="1:8" x14ac:dyDescent="0.25">
      <c r="A67" s="1">
        <v>19961</v>
      </c>
      <c r="B67" s="1">
        <v>2185</v>
      </c>
      <c r="C67" s="1">
        <v>66</v>
      </c>
      <c r="D67" s="6">
        <f t="shared" si="0"/>
        <v>2666.5</v>
      </c>
      <c r="E67" s="6">
        <f t="shared" si="2"/>
        <v>3075.5</v>
      </c>
      <c r="F67" s="1">
        <f t="shared" si="4"/>
        <v>3106.3741769162098</v>
      </c>
      <c r="G67" s="6">
        <f t="shared" si="1"/>
        <v>-921.37417691620976</v>
      </c>
      <c r="H67" s="7">
        <f t="shared" si="3"/>
        <v>848930.37388802296</v>
      </c>
    </row>
    <row r="68" spans="1:8" x14ac:dyDescent="0.25">
      <c r="A68" s="1">
        <v>19962</v>
      </c>
      <c r="B68" s="1">
        <v>2179</v>
      </c>
      <c r="C68" s="1">
        <v>67</v>
      </c>
      <c r="D68" s="6">
        <f t="shared" ref="D68:D105" si="5">AVERAGE(B67:B68)</f>
        <v>2182</v>
      </c>
      <c r="E68" s="6">
        <f t="shared" si="2"/>
        <v>2666.5</v>
      </c>
      <c r="F68" s="1">
        <f t="shared" si="4"/>
        <v>2357.844943813901</v>
      </c>
      <c r="G68" s="6">
        <f t="shared" si="1"/>
        <v>-178.84494381390095</v>
      </c>
      <c r="H68" s="7">
        <f t="shared" si="3"/>
        <v>31985.51392779739</v>
      </c>
    </row>
    <row r="69" spans="1:8" x14ac:dyDescent="0.25">
      <c r="A69" s="1">
        <v>19963</v>
      </c>
      <c r="B69" s="1">
        <v>2321</v>
      </c>
      <c r="C69" s="1">
        <v>68</v>
      </c>
      <c r="D69" s="6">
        <f t="shared" si="5"/>
        <v>2250</v>
      </c>
      <c r="E69" s="6">
        <f t="shared" ref="E69:E105" si="6">D68</f>
        <v>2182</v>
      </c>
      <c r="F69" s="1">
        <f t="shared" si="4"/>
        <v>2212.5503696971155</v>
      </c>
      <c r="G69" s="6">
        <f t="shared" ref="G69:G105" si="7">B69-F69</f>
        <v>108.44963030288454</v>
      </c>
      <c r="H69" s="7">
        <f t="shared" ref="H69:H105" si="8">G69^2</f>
        <v>11761.322312832333</v>
      </c>
    </row>
    <row r="70" spans="1:8" x14ac:dyDescent="0.25">
      <c r="A70" s="1">
        <v>19964</v>
      </c>
      <c r="B70" s="1">
        <v>2129</v>
      </c>
      <c r="C70" s="1">
        <v>69</v>
      </c>
      <c r="D70" s="6">
        <f t="shared" si="5"/>
        <v>2225</v>
      </c>
      <c r="E70" s="6">
        <f t="shared" si="6"/>
        <v>2250</v>
      </c>
      <c r="F70" s="1">
        <f t="shared" ref="F70:F105" si="9">$J$3*B69+(1-$J$3)*F69</f>
        <v>2300.6554204296467</v>
      </c>
      <c r="G70" s="6">
        <f t="shared" si="7"/>
        <v>-171.65542042964671</v>
      </c>
      <c r="H70" s="7">
        <f t="shared" si="8"/>
        <v>29465.583362878773</v>
      </c>
    </row>
    <row r="71" spans="1:8" x14ac:dyDescent="0.25">
      <c r="A71" s="1">
        <v>19971</v>
      </c>
      <c r="B71" s="1">
        <v>1601</v>
      </c>
      <c r="C71" s="1">
        <v>70</v>
      </c>
      <c r="D71" s="6">
        <f t="shared" si="5"/>
        <v>1865</v>
      </c>
      <c r="E71" s="6">
        <f t="shared" si="6"/>
        <v>2225</v>
      </c>
      <c r="F71" s="1">
        <f t="shared" si="9"/>
        <v>2161.2016529688481</v>
      </c>
      <c r="G71" s="6">
        <f t="shared" si="7"/>
        <v>-560.20165296884807</v>
      </c>
      <c r="H71" s="7">
        <f t="shared" si="8"/>
        <v>313825.89198902965</v>
      </c>
    </row>
    <row r="72" spans="1:8" x14ac:dyDescent="0.25">
      <c r="A72" s="1">
        <v>19972</v>
      </c>
      <c r="B72" s="1">
        <v>1737</v>
      </c>
      <c r="C72" s="1">
        <v>71</v>
      </c>
      <c r="D72" s="6">
        <f t="shared" si="5"/>
        <v>1669</v>
      </c>
      <c r="E72" s="6">
        <f t="shared" si="6"/>
        <v>1865</v>
      </c>
      <c r="F72" s="1">
        <f t="shared" si="9"/>
        <v>1706.0908801850007</v>
      </c>
      <c r="G72" s="6">
        <f t="shared" si="7"/>
        <v>30.909119814999258</v>
      </c>
      <c r="H72" s="7">
        <f t="shared" si="8"/>
        <v>955.37368773797971</v>
      </c>
    </row>
    <row r="73" spans="1:8" x14ac:dyDescent="0.25">
      <c r="A73" s="1">
        <v>19973</v>
      </c>
      <c r="B73" s="1">
        <v>1614</v>
      </c>
      <c r="C73" s="1">
        <v>72</v>
      </c>
      <c r="D73" s="6">
        <f t="shared" si="5"/>
        <v>1675.5</v>
      </c>
      <c r="E73" s="6">
        <f t="shared" si="6"/>
        <v>1669</v>
      </c>
      <c r="F73" s="1">
        <f t="shared" si="9"/>
        <v>1731.2016118840647</v>
      </c>
      <c r="G73" s="6">
        <f t="shared" si="7"/>
        <v>-117.20161188406473</v>
      </c>
      <c r="H73" s="7">
        <f t="shared" si="8"/>
        <v>13736.217828222943</v>
      </c>
    </row>
    <row r="74" spans="1:8" x14ac:dyDescent="0.25">
      <c r="A74" s="1">
        <v>19974</v>
      </c>
      <c r="B74" s="1">
        <v>1578</v>
      </c>
      <c r="C74" s="1">
        <v>73</v>
      </c>
      <c r="D74" s="6">
        <f t="shared" si="5"/>
        <v>1596</v>
      </c>
      <c r="E74" s="6">
        <f t="shared" si="6"/>
        <v>1675.5</v>
      </c>
      <c r="F74" s="1">
        <f t="shared" si="9"/>
        <v>1635.9864052287651</v>
      </c>
      <c r="G74" s="6">
        <f t="shared" si="7"/>
        <v>-57.986405228765079</v>
      </c>
      <c r="H74" s="7">
        <f t="shared" si="8"/>
        <v>3362.4231913545541</v>
      </c>
    </row>
    <row r="75" spans="1:8" x14ac:dyDescent="0.25">
      <c r="A75" s="1">
        <v>19981</v>
      </c>
      <c r="B75" s="1">
        <v>1405</v>
      </c>
      <c r="C75" s="1">
        <v>74</v>
      </c>
      <c r="D75" s="6">
        <f t="shared" si="5"/>
        <v>1491.5</v>
      </c>
      <c r="E75" s="6">
        <f t="shared" si="6"/>
        <v>1596</v>
      </c>
      <c r="F75" s="1">
        <f t="shared" si="9"/>
        <v>1588.8779442758873</v>
      </c>
      <c r="G75" s="6">
        <f t="shared" si="7"/>
        <v>-183.87794427588733</v>
      </c>
      <c r="H75" s="7">
        <f t="shared" si="8"/>
        <v>33811.098391126325</v>
      </c>
    </row>
    <row r="76" spans="1:8" x14ac:dyDescent="0.25">
      <c r="A76" s="1">
        <v>19982</v>
      </c>
      <c r="B76" s="1">
        <v>1402</v>
      </c>
      <c r="C76" s="1">
        <v>75</v>
      </c>
      <c r="D76" s="6">
        <f t="shared" si="5"/>
        <v>1403.5</v>
      </c>
      <c r="E76" s="6">
        <f t="shared" si="6"/>
        <v>1491.5</v>
      </c>
      <c r="F76" s="1">
        <f t="shared" si="9"/>
        <v>1439.4945340809911</v>
      </c>
      <c r="G76" s="6">
        <f t="shared" si="7"/>
        <v>-37.494534080991116</v>
      </c>
      <c r="H76" s="7">
        <f t="shared" si="8"/>
        <v>1405.8400859506044</v>
      </c>
    </row>
    <row r="77" spans="1:8" x14ac:dyDescent="0.25">
      <c r="A77" s="1">
        <v>19983</v>
      </c>
      <c r="B77" s="1">
        <v>1556</v>
      </c>
      <c r="C77" s="1">
        <v>76</v>
      </c>
      <c r="D77" s="6">
        <f t="shared" si="5"/>
        <v>1479</v>
      </c>
      <c r="E77" s="6">
        <f t="shared" si="6"/>
        <v>1403.5</v>
      </c>
      <c r="F77" s="1">
        <f t="shared" si="9"/>
        <v>1409.0337771547363</v>
      </c>
      <c r="G77" s="6">
        <f t="shared" si="7"/>
        <v>146.9662228452637</v>
      </c>
      <c r="H77" s="7">
        <f t="shared" si="8"/>
        <v>21599.07065740371</v>
      </c>
    </row>
    <row r="78" spans="1:8" x14ac:dyDescent="0.25">
      <c r="A78" s="1">
        <v>19984</v>
      </c>
      <c r="B78" s="1">
        <v>1710</v>
      </c>
      <c r="C78" s="1">
        <v>77</v>
      </c>
      <c r="D78" s="6">
        <f t="shared" si="5"/>
        <v>1633</v>
      </c>
      <c r="E78" s="6">
        <f t="shared" si="6"/>
        <v>1479</v>
      </c>
      <c r="F78" s="1">
        <f t="shared" si="9"/>
        <v>1528.4299104895133</v>
      </c>
      <c r="G78" s="6">
        <f t="shared" si="7"/>
        <v>181.5700895104867</v>
      </c>
      <c r="H78" s="7">
        <f t="shared" si="8"/>
        <v>32967.697404846149</v>
      </c>
    </row>
    <row r="79" spans="1:8" x14ac:dyDescent="0.25">
      <c r="A79" s="1">
        <v>19991</v>
      </c>
      <c r="B79" s="1">
        <v>1530</v>
      </c>
      <c r="C79" s="1">
        <v>78</v>
      </c>
      <c r="D79" s="6">
        <f t="shared" si="5"/>
        <v>1620</v>
      </c>
      <c r="E79" s="6">
        <f t="shared" si="6"/>
        <v>1633</v>
      </c>
      <c r="F79" s="1">
        <f t="shared" si="9"/>
        <v>1675.9384073202878</v>
      </c>
      <c r="G79" s="6">
        <f t="shared" si="7"/>
        <v>-145.93840732028775</v>
      </c>
      <c r="H79" s="7">
        <f t="shared" si="8"/>
        <v>21298.018731182219</v>
      </c>
    </row>
    <row r="80" spans="1:8" x14ac:dyDescent="0.25">
      <c r="A80" s="1">
        <v>19992</v>
      </c>
      <c r="B80" s="1">
        <v>1558</v>
      </c>
      <c r="C80" s="1">
        <v>79</v>
      </c>
      <c r="D80" s="6">
        <f t="shared" si="5"/>
        <v>1544</v>
      </c>
      <c r="E80" s="6">
        <f t="shared" si="6"/>
        <v>1620</v>
      </c>
      <c r="F80" s="1">
        <f t="shared" si="9"/>
        <v>1557.377276730276</v>
      </c>
      <c r="G80" s="6">
        <f t="shared" si="7"/>
        <v>0.6227232697240197</v>
      </c>
      <c r="H80" s="7">
        <f t="shared" si="8"/>
        <v>0.3877842706557742</v>
      </c>
    </row>
    <row r="81" spans="1:8" x14ac:dyDescent="0.25">
      <c r="A81" s="1">
        <v>19993</v>
      </c>
      <c r="B81" s="1">
        <v>1336</v>
      </c>
      <c r="C81" s="1">
        <v>80</v>
      </c>
      <c r="D81" s="6">
        <f t="shared" si="5"/>
        <v>1447</v>
      </c>
      <c r="E81" s="6">
        <f t="shared" si="6"/>
        <v>1544</v>
      </c>
      <c r="F81" s="1">
        <f t="shared" si="9"/>
        <v>1557.8831803937383</v>
      </c>
      <c r="G81" s="6">
        <f t="shared" si="7"/>
        <v>-221.88318039373826</v>
      </c>
      <c r="H81" s="7">
        <f t="shared" si="8"/>
        <v>49232.14574164019</v>
      </c>
    </row>
    <row r="82" spans="1:8" x14ac:dyDescent="0.25">
      <c r="A82" s="1">
        <v>19994</v>
      </c>
      <c r="B82" s="1">
        <v>2343</v>
      </c>
      <c r="C82" s="1">
        <v>81</v>
      </c>
      <c r="D82" s="6">
        <f t="shared" si="5"/>
        <v>1839.5</v>
      </c>
      <c r="E82" s="6">
        <f t="shared" si="6"/>
        <v>1447</v>
      </c>
      <c r="F82" s="1">
        <f t="shared" si="9"/>
        <v>1377.6241162485858</v>
      </c>
      <c r="G82" s="6">
        <f t="shared" si="7"/>
        <v>965.37588375141422</v>
      </c>
      <c r="H82" s="7">
        <f t="shared" si="8"/>
        <v>931950.59692882397</v>
      </c>
    </row>
    <row r="83" spans="1:8" x14ac:dyDescent="0.25">
      <c r="A83" s="1">
        <v>20001</v>
      </c>
      <c r="B83" s="1">
        <v>1945</v>
      </c>
      <c r="C83" s="1">
        <v>82</v>
      </c>
      <c r="D83" s="6">
        <f t="shared" si="5"/>
        <v>2144</v>
      </c>
      <c r="E83" s="6">
        <f t="shared" si="6"/>
        <v>1839.5</v>
      </c>
      <c r="F83" s="1">
        <f t="shared" si="9"/>
        <v>2161.9005676881666</v>
      </c>
      <c r="G83" s="6">
        <f t="shared" si="7"/>
        <v>-216.90056768816657</v>
      </c>
      <c r="H83" s="7">
        <f t="shared" si="8"/>
        <v>47045.856263448928</v>
      </c>
    </row>
    <row r="84" spans="1:8" x14ac:dyDescent="0.25">
      <c r="A84" s="1">
        <v>20002</v>
      </c>
      <c r="B84" s="1">
        <v>1825</v>
      </c>
      <c r="C84" s="1">
        <v>83</v>
      </c>
      <c r="D84" s="6">
        <f t="shared" si="5"/>
        <v>1885</v>
      </c>
      <c r="E84" s="6">
        <f t="shared" si="6"/>
        <v>2144</v>
      </c>
      <c r="F84" s="1">
        <f t="shared" si="9"/>
        <v>1985.6894043424811</v>
      </c>
      <c r="G84" s="6">
        <f t="shared" si="7"/>
        <v>-160.68940434248111</v>
      </c>
      <c r="H84" s="7">
        <f t="shared" si="8"/>
        <v>25821.084667941388</v>
      </c>
    </row>
    <row r="85" spans="1:8" x14ac:dyDescent="0.25">
      <c r="A85" s="1">
        <v>20003</v>
      </c>
      <c r="B85" s="1">
        <v>1870</v>
      </c>
      <c r="C85" s="1">
        <v>84</v>
      </c>
      <c r="D85" s="6">
        <f t="shared" si="5"/>
        <v>1847.5</v>
      </c>
      <c r="E85" s="6">
        <f t="shared" si="6"/>
        <v>1885</v>
      </c>
      <c r="F85" s="1">
        <f t="shared" si="9"/>
        <v>1855.1444860957843</v>
      </c>
      <c r="G85" s="6">
        <f t="shared" si="7"/>
        <v>14.855513904215741</v>
      </c>
      <c r="H85" s="7">
        <f t="shared" si="8"/>
        <v>220.6862933583472</v>
      </c>
    </row>
    <row r="86" spans="1:8" x14ac:dyDescent="0.25">
      <c r="A86" s="1">
        <v>20004</v>
      </c>
      <c r="B86" s="1">
        <v>1007</v>
      </c>
      <c r="C86" s="1">
        <v>85</v>
      </c>
      <c r="D86" s="6">
        <f t="shared" si="5"/>
        <v>1438.5</v>
      </c>
      <c r="E86" s="6">
        <f t="shared" si="6"/>
        <v>1847.5</v>
      </c>
      <c r="F86" s="1">
        <f t="shared" si="9"/>
        <v>1867.2131838177897</v>
      </c>
      <c r="G86" s="6">
        <f t="shared" si="7"/>
        <v>-860.21318381778974</v>
      </c>
      <c r="H86" s="7">
        <f t="shared" si="8"/>
        <v>739966.72161393857</v>
      </c>
    </row>
    <row r="87" spans="1:8" x14ac:dyDescent="0.25">
      <c r="A87" s="1">
        <v>20011</v>
      </c>
      <c r="B87" s="1">
        <v>1431</v>
      </c>
      <c r="C87" s="1">
        <v>86</v>
      </c>
      <c r="D87" s="6">
        <f t="shared" si="5"/>
        <v>1219</v>
      </c>
      <c r="E87" s="6">
        <f t="shared" si="6"/>
        <v>1438.5</v>
      </c>
      <c r="F87" s="1">
        <f t="shared" si="9"/>
        <v>1168.3714635704232</v>
      </c>
      <c r="G87" s="6">
        <f t="shared" si="7"/>
        <v>262.6285364295768</v>
      </c>
      <c r="H87" s="7">
        <f t="shared" si="8"/>
        <v>68973.748147141552</v>
      </c>
    </row>
    <row r="88" spans="1:8" x14ac:dyDescent="0.25">
      <c r="A88" s="1">
        <v>20012</v>
      </c>
      <c r="B88" s="1">
        <v>1475</v>
      </c>
      <c r="C88" s="1">
        <v>87</v>
      </c>
      <c r="D88" s="6">
        <f t="shared" si="5"/>
        <v>1453</v>
      </c>
      <c r="E88" s="6">
        <f t="shared" si="6"/>
        <v>1219</v>
      </c>
      <c r="F88" s="1">
        <f t="shared" si="9"/>
        <v>1381.7322695161388</v>
      </c>
      <c r="G88" s="6">
        <f t="shared" si="7"/>
        <v>93.267730483861214</v>
      </c>
      <c r="H88" s="7">
        <f t="shared" si="8"/>
        <v>8698.8695496101736</v>
      </c>
    </row>
    <row r="89" spans="1:8" x14ac:dyDescent="0.25">
      <c r="A89" s="1">
        <v>20013</v>
      </c>
      <c r="B89" s="1">
        <v>1450</v>
      </c>
      <c r="C89" s="1">
        <v>88</v>
      </c>
      <c r="D89" s="6">
        <f t="shared" si="5"/>
        <v>1462.5</v>
      </c>
      <c r="E89" s="6">
        <f t="shared" si="6"/>
        <v>1453</v>
      </c>
      <c r="F89" s="1">
        <f t="shared" si="9"/>
        <v>1457.5034648907911</v>
      </c>
      <c r="G89" s="6">
        <f t="shared" si="7"/>
        <v>-7.503464890791065</v>
      </c>
      <c r="H89" s="7">
        <f t="shared" si="8"/>
        <v>56.301985367334169</v>
      </c>
    </row>
    <row r="90" spans="1:8" x14ac:dyDescent="0.25">
      <c r="A90" s="1">
        <v>20014</v>
      </c>
      <c r="B90" s="1">
        <v>1375</v>
      </c>
      <c r="C90" s="1">
        <v>89</v>
      </c>
      <c r="D90" s="6">
        <f t="shared" si="5"/>
        <v>1412.5</v>
      </c>
      <c r="E90" s="6">
        <f t="shared" si="6"/>
        <v>1462.5</v>
      </c>
      <c r="F90" s="1">
        <f t="shared" si="9"/>
        <v>1451.4076105017389</v>
      </c>
      <c r="G90" s="6">
        <f t="shared" si="7"/>
        <v>-76.407610501738873</v>
      </c>
      <c r="H90" s="7">
        <f t="shared" si="8"/>
        <v>5838.1229425854362</v>
      </c>
    </row>
    <row r="91" spans="1:8" x14ac:dyDescent="0.25">
      <c r="A91" s="1">
        <v>20021</v>
      </c>
      <c r="B91" s="1">
        <v>1495</v>
      </c>
      <c r="C91" s="1">
        <v>90</v>
      </c>
      <c r="D91" s="6">
        <f t="shared" si="5"/>
        <v>1435</v>
      </c>
      <c r="E91" s="6">
        <f t="shared" si="6"/>
        <v>1412.5</v>
      </c>
      <c r="F91" s="1">
        <f t="shared" si="9"/>
        <v>1389.3336653826454</v>
      </c>
      <c r="G91" s="6">
        <f t="shared" si="7"/>
        <v>105.66633461735455</v>
      </c>
      <c r="H91" s="7">
        <f t="shared" si="8"/>
        <v>11165.374271466741</v>
      </c>
    </row>
    <row r="92" spans="1:8" x14ac:dyDescent="0.25">
      <c r="A92" s="1">
        <v>20022</v>
      </c>
      <c r="B92" s="1">
        <v>1429</v>
      </c>
      <c r="C92" s="1">
        <v>91</v>
      </c>
      <c r="D92" s="6">
        <f t="shared" si="5"/>
        <v>1462</v>
      </c>
      <c r="E92" s="6">
        <f t="shared" si="6"/>
        <v>1435</v>
      </c>
      <c r="F92" s="1">
        <f t="shared" si="9"/>
        <v>1475.1775520439635</v>
      </c>
      <c r="G92" s="6">
        <f t="shared" si="7"/>
        <v>-46.177552043963487</v>
      </c>
      <c r="H92" s="7">
        <f t="shared" si="8"/>
        <v>2132.3663127729565</v>
      </c>
    </row>
    <row r="93" spans="1:8" x14ac:dyDescent="0.25">
      <c r="A93" s="1">
        <v>20023</v>
      </c>
      <c r="B93" s="1">
        <v>1443</v>
      </c>
      <c r="C93" s="1">
        <v>92</v>
      </c>
      <c r="D93" s="6">
        <f t="shared" si="5"/>
        <v>1436</v>
      </c>
      <c r="E93" s="6">
        <f t="shared" si="6"/>
        <v>1462</v>
      </c>
      <c r="F93" s="1">
        <f t="shared" si="9"/>
        <v>1437.6626656015217</v>
      </c>
      <c r="G93" s="6">
        <f t="shared" si="7"/>
        <v>5.3373343984783332</v>
      </c>
      <c r="H93" s="7">
        <f t="shared" si="8"/>
        <v>28.487138481180072</v>
      </c>
    </row>
    <row r="94" spans="1:8" x14ac:dyDescent="0.25">
      <c r="A94" s="1">
        <v>20024</v>
      </c>
      <c r="B94" s="1">
        <v>1472</v>
      </c>
      <c r="C94" s="1">
        <v>93</v>
      </c>
      <c r="D94" s="6">
        <f t="shared" si="5"/>
        <v>1457.5</v>
      </c>
      <c r="E94" s="6">
        <f t="shared" si="6"/>
        <v>1436</v>
      </c>
      <c r="F94" s="1">
        <f t="shared" si="9"/>
        <v>1441.998744172201</v>
      </c>
      <c r="G94" s="6">
        <f t="shared" si="7"/>
        <v>30.001255827799014</v>
      </c>
      <c r="H94" s="7">
        <f t="shared" si="8"/>
        <v>900.07535124504432</v>
      </c>
    </row>
    <row r="95" spans="1:8" x14ac:dyDescent="0.25">
      <c r="A95" s="1">
        <v>20031</v>
      </c>
      <c r="B95" s="1">
        <v>1475</v>
      </c>
      <c r="C95" s="1">
        <v>94</v>
      </c>
      <c r="D95" s="6">
        <f t="shared" si="5"/>
        <v>1473.5</v>
      </c>
      <c r="E95" s="6">
        <f t="shared" si="6"/>
        <v>1457.5</v>
      </c>
      <c r="F95" s="1">
        <f t="shared" si="9"/>
        <v>1466.3719223874298</v>
      </c>
      <c r="G95" s="6">
        <f t="shared" si="7"/>
        <v>8.6280776125702232</v>
      </c>
      <c r="H95" s="7">
        <f t="shared" si="8"/>
        <v>74.44372328853548</v>
      </c>
    </row>
    <row r="96" spans="1:8" x14ac:dyDescent="0.25">
      <c r="A96" s="1">
        <v>20032</v>
      </c>
      <c r="B96" s="1">
        <v>1545</v>
      </c>
      <c r="C96" s="1">
        <v>95</v>
      </c>
      <c r="D96" s="6">
        <f t="shared" si="5"/>
        <v>1510</v>
      </c>
      <c r="E96" s="6">
        <f t="shared" si="6"/>
        <v>1473.5</v>
      </c>
      <c r="F96" s="1">
        <f t="shared" si="9"/>
        <v>1473.3814180736451</v>
      </c>
      <c r="G96" s="6">
        <f t="shared" si="7"/>
        <v>71.618581926354864</v>
      </c>
      <c r="H96" s="7">
        <f t="shared" si="8"/>
        <v>5129.2212771420036</v>
      </c>
    </row>
    <row r="97" spans="1:8" x14ac:dyDescent="0.25">
      <c r="A97" s="1">
        <v>20033</v>
      </c>
      <c r="B97" s="1">
        <v>1715</v>
      </c>
      <c r="C97" s="1">
        <v>96</v>
      </c>
      <c r="D97" s="6">
        <f t="shared" si="5"/>
        <v>1630</v>
      </c>
      <c r="E97" s="6">
        <f t="shared" si="6"/>
        <v>1510</v>
      </c>
      <c r="F97" s="1">
        <f t="shared" si="9"/>
        <v>1531.5647311600119</v>
      </c>
      <c r="G97" s="6">
        <f t="shared" si="7"/>
        <v>183.43526883998811</v>
      </c>
      <c r="H97" s="7">
        <f t="shared" si="8"/>
        <v>33648.497854398716</v>
      </c>
    </row>
    <row r="98" spans="1:8" x14ac:dyDescent="0.25">
      <c r="A98" s="1">
        <v>20034</v>
      </c>
      <c r="B98" s="1">
        <v>2006</v>
      </c>
      <c r="C98" s="1">
        <v>97</v>
      </c>
      <c r="D98" s="6">
        <f t="shared" si="5"/>
        <v>1860.5</v>
      </c>
      <c r="E98" s="6">
        <f t="shared" si="6"/>
        <v>1630</v>
      </c>
      <c r="F98" s="1">
        <f t="shared" si="9"/>
        <v>1680.5885094997416</v>
      </c>
      <c r="G98" s="6">
        <f t="shared" si="7"/>
        <v>325.41149050025842</v>
      </c>
      <c r="H98" s="7">
        <f t="shared" si="8"/>
        <v>105892.63814959978</v>
      </c>
    </row>
    <row r="99" spans="1:8" x14ac:dyDescent="0.25">
      <c r="A99" s="1">
        <v>20041</v>
      </c>
      <c r="B99" s="1">
        <v>1909</v>
      </c>
      <c r="C99" s="1">
        <v>98</v>
      </c>
      <c r="D99" s="6">
        <f t="shared" si="5"/>
        <v>1957.5</v>
      </c>
      <c r="E99" s="6">
        <f t="shared" si="6"/>
        <v>1860.5</v>
      </c>
      <c r="F99" s="1">
        <f t="shared" si="9"/>
        <v>1944.9545179351928</v>
      </c>
      <c r="G99" s="6">
        <f t="shared" si="7"/>
        <v>-35.954517935192825</v>
      </c>
      <c r="H99" s="7">
        <f t="shared" si="8"/>
        <v>1292.7273599521025</v>
      </c>
    </row>
    <row r="100" spans="1:8" x14ac:dyDescent="0.25">
      <c r="A100" s="1">
        <v>20042</v>
      </c>
      <c r="B100" s="1">
        <v>2014</v>
      </c>
      <c r="C100" s="1">
        <v>99</v>
      </c>
      <c r="D100" s="6">
        <f t="shared" si="5"/>
        <v>1961.5</v>
      </c>
      <c r="E100" s="6">
        <f t="shared" si="6"/>
        <v>1957.5</v>
      </c>
      <c r="F100" s="1">
        <f t="shared" si="9"/>
        <v>1915.7448782352074</v>
      </c>
      <c r="G100" s="6">
        <f t="shared" si="7"/>
        <v>98.255121764792648</v>
      </c>
      <c r="H100" s="7">
        <f t="shared" si="8"/>
        <v>9654.0689530142299</v>
      </c>
    </row>
    <row r="101" spans="1:8" x14ac:dyDescent="0.25">
      <c r="A101" s="1">
        <v>20043</v>
      </c>
      <c r="B101" s="1">
        <v>2350</v>
      </c>
      <c r="C101" s="1">
        <v>100</v>
      </c>
      <c r="D101" s="6">
        <f t="shared" si="5"/>
        <v>2182</v>
      </c>
      <c r="E101" s="6">
        <f t="shared" si="6"/>
        <v>1961.5</v>
      </c>
      <c r="F101" s="1">
        <f t="shared" si="9"/>
        <v>1995.5678565491119</v>
      </c>
      <c r="G101" s="6">
        <f t="shared" si="7"/>
        <v>354.43214345088813</v>
      </c>
      <c r="H101" s="7">
        <f t="shared" si="8"/>
        <v>125622.14431119095</v>
      </c>
    </row>
    <row r="102" spans="1:8" x14ac:dyDescent="0.25">
      <c r="A102" s="1">
        <v>20044</v>
      </c>
      <c r="B102" s="1">
        <v>3490</v>
      </c>
      <c r="C102" s="1">
        <v>101</v>
      </c>
      <c r="D102" s="6">
        <f t="shared" si="5"/>
        <v>2920</v>
      </c>
      <c r="E102" s="6">
        <f t="shared" si="6"/>
        <v>2182</v>
      </c>
      <c r="F102" s="1">
        <f t="shared" si="9"/>
        <v>2283.5103962587173</v>
      </c>
      <c r="G102" s="6">
        <f t="shared" si="7"/>
        <v>1206.4896037412827</v>
      </c>
      <c r="H102" s="7">
        <f t="shared" si="8"/>
        <v>1455617.1639357975</v>
      </c>
    </row>
    <row r="103" spans="1:8" x14ac:dyDescent="0.25">
      <c r="A103" s="1">
        <v>20051</v>
      </c>
      <c r="B103" s="1">
        <v>3243</v>
      </c>
      <c r="C103" s="1">
        <v>102</v>
      </c>
      <c r="D103" s="6">
        <f t="shared" si="5"/>
        <v>3366.5</v>
      </c>
      <c r="E103" s="6">
        <f t="shared" si="6"/>
        <v>2920</v>
      </c>
      <c r="F103" s="1">
        <f t="shared" si="9"/>
        <v>3263.6689034755941</v>
      </c>
      <c r="G103" s="6">
        <f t="shared" si="7"/>
        <v>-20.668903475594107</v>
      </c>
      <c r="H103" s="7">
        <f t="shared" si="8"/>
        <v>427.20357088342615</v>
      </c>
    </row>
    <row r="104" spans="1:8" x14ac:dyDescent="0.25">
      <c r="A104" s="1">
        <v>20052</v>
      </c>
      <c r="B104" s="1">
        <v>3520</v>
      </c>
      <c r="C104" s="1">
        <v>103</v>
      </c>
      <c r="D104" s="6">
        <f t="shared" si="5"/>
        <v>3381.5</v>
      </c>
      <c r="E104" s="6">
        <f t="shared" si="6"/>
        <v>3366.5</v>
      </c>
      <c r="F104" s="1">
        <f t="shared" si="9"/>
        <v>3246.8773774536321</v>
      </c>
      <c r="G104" s="6">
        <f t="shared" si="7"/>
        <v>273.12262254636789</v>
      </c>
      <c r="H104" s="7">
        <f t="shared" si="8"/>
        <v>74595.966946605753</v>
      </c>
    </row>
    <row r="105" spans="1:8" x14ac:dyDescent="0.25">
      <c r="A105" s="1">
        <v>20053</v>
      </c>
      <c r="B105" s="1">
        <v>3678</v>
      </c>
      <c r="C105" s="1">
        <v>104</v>
      </c>
      <c r="D105" s="6">
        <f t="shared" si="5"/>
        <v>3599</v>
      </c>
      <c r="E105" s="6">
        <f t="shared" si="6"/>
        <v>3381.5</v>
      </c>
      <c r="F105" s="1">
        <f t="shared" si="9"/>
        <v>3468.7636342204264</v>
      </c>
      <c r="G105" s="6">
        <f t="shared" si="7"/>
        <v>209.23636577957359</v>
      </c>
      <c r="H105" s="7">
        <f t="shared" si="8"/>
        <v>43779.856764643511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4D25-522F-44F2-A57E-C8D52BF4CCBC}">
  <dimension ref="A1:R138"/>
  <sheetViews>
    <sheetView workbookViewId="0">
      <selection activeCell="N25" sqref="N25"/>
    </sheetView>
  </sheetViews>
  <sheetFormatPr defaultRowHeight="15" x14ac:dyDescent="0.25"/>
  <cols>
    <col min="15" max="15" width="12.5703125" bestFit="1" customWidth="1"/>
  </cols>
  <sheetData>
    <row r="1" spans="1:11" ht="15.75" thickBot="1" x14ac:dyDescent="0.3"/>
    <row r="2" spans="1:11" ht="15.75" thickBot="1" x14ac:dyDescent="0.3">
      <c r="A2" s="28" t="s">
        <v>9</v>
      </c>
      <c r="B2" s="28"/>
    </row>
    <row r="4" spans="1:11" x14ac:dyDescent="0.25">
      <c r="A4" s="46" t="s">
        <v>37</v>
      </c>
      <c r="B4" s="47"/>
      <c r="C4" s="47"/>
    </row>
    <row r="6" spans="1:11" x14ac:dyDescent="0.25">
      <c r="D6" s="45" t="s">
        <v>30</v>
      </c>
      <c r="E6" s="45"/>
      <c r="F6" s="45"/>
      <c r="G6" s="45"/>
    </row>
    <row r="7" spans="1:11" x14ac:dyDescent="0.25">
      <c r="B7" s="27" t="s">
        <v>29</v>
      </c>
      <c r="C7" s="27" t="s">
        <v>0</v>
      </c>
      <c r="D7" s="27" t="s">
        <v>31</v>
      </c>
      <c r="E7" s="27" t="s">
        <v>32</v>
      </c>
      <c r="F7" s="27" t="s">
        <v>33</v>
      </c>
      <c r="G7" s="27" t="s">
        <v>34</v>
      </c>
      <c r="H7" s="27" t="s">
        <v>51</v>
      </c>
    </row>
    <row r="8" spans="1:11" x14ac:dyDescent="0.25">
      <c r="B8" s="1">
        <v>-4.7270382706472738</v>
      </c>
      <c r="C8" s="1">
        <v>13.603490571793998</v>
      </c>
      <c r="D8" s="1">
        <v>7.4970575480993977</v>
      </c>
      <c r="E8" s="1">
        <v>1.4706080415612748</v>
      </c>
      <c r="F8" s="1">
        <v>-1.6463489904187643</v>
      </c>
      <c r="G8" s="1">
        <v>-7.3213166809155767</v>
      </c>
      <c r="H8" s="1">
        <f>SUM(D8:G8)</f>
        <v>-8.1673668717030523E-8</v>
      </c>
    </row>
    <row r="11" spans="1:11" x14ac:dyDescent="0.25">
      <c r="A11" s="27" t="s">
        <v>1</v>
      </c>
      <c r="B11" s="27" t="s">
        <v>2</v>
      </c>
      <c r="C11" s="27" t="s">
        <v>0</v>
      </c>
      <c r="D11" s="27" t="s">
        <v>31</v>
      </c>
      <c r="E11" s="27" t="s">
        <v>32</v>
      </c>
      <c r="F11" s="27" t="s">
        <v>33</v>
      </c>
      <c r="G11" s="27" t="s">
        <v>34</v>
      </c>
      <c r="H11" s="27" t="s">
        <v>35</v>
      </c>
      <c r="I11" s="27" t="s">
        <v>20</v>
      </c>
      <c r="J11" s="27" t="s">
        <v>36</v>
      </c>
      <c r="K11" s="27" t="s">
        <v>22</v>
      </c>
    </row>
    <row r="12" spans="1:11" x14ac:dyDescent="0.25">
      <c r="A12" s="1">
        <v>19794</v>
      </c>
      <c r="B12" s="1">
        <v>19.539999959999999</v>
      </c>
      <c r="C12" s="1">
        <v>1</v>
      </c>
      <c r="D12" s="1">
        <v>1</v>
      </c>
      <c r="E12" s="1">
        <v>0</v>
      </c>
      <c r="F12" s="1">
        <v>0</v>
      </c>
      <c r="G12" s="1">
        <v>0</v>
      </c>
      <c r="H12" s="1">
        <f>$B$8+$C$8*C12+SUMPRODUCT(D12:G12,$D$8:$G$8)</f>
        <v>16.373509849246123</v>
      </c>
      <c r="I12" s="1">
        <f>B12-H12</f>
        <v>3.1664901107538768</v>
      </c>
      <c r="J12" s="1">
        <f>I12^2</f>
        <v>10.026659621502098</v>
      </c>
      <c r="K12" s="1">
        <f>SUM(J12:J19)</f>
        <v>28.967698484646547</v>
      </c>
    </row>
    <row r="13" spans="1:11" x14ac:dyDescent="0.25">
      <c r="A13" s="1">
        <v>19801</v>
      </c>
      <c r="B13" s="1">
        <v>23.54999995</v>
      </c>
      <c r="C13" s="1">
        <v>2</v>
      </c>
      <c r="D13" s="1">
        <v>0</v>
      </c>
      <c r="E13" s="1">
        <v>1</v>
      </c>
      <c r="F13" s="1">
        <v>0</v>
      </c>
      <c r="G13" s="1">
        <v>0</v>
      </c>
      <c r="H13" s="1">
        <f t="shared" ref="H13:H19" si="0">$B$8+$C$8*C13+SUMPRODUCT(D13:G13,$D$8:$G$8)</f>
        <v>23.950550914501996</v>
      </c>
      <c r="I13" s="1">
        <f t="shared" ref="I13:I19" si="1">B13-H13</f>
        <v>-0.40055096450199557</v>
      </c>
      <c r="J13" s="1">
        <f t="shared" ref="J13:J19" si="2">I13^2</f>
        <v>0.16044107516347891</v>
      </c>
      <c r="K13" s="1"/>
    </row>
    <row r="14" spans="1:11" x14ac:dyDescent="0.25">
      <c r="A14" s="1">
        <v>19802</v>
      </c>
      <c r="B14" s="1">
        <v>32.568999890000001</v>
      </c>
      <c r="C14" s="1">
        <v>3</v>
      </c>
      <c r="D14" s="1">
        <v>0</v>
      </c>
      <c r="E14" s="1">
        <v>0</v>
      </c>
      <c r="F14" s="1">
        <v>1</v>
      </c>
      <c r="G14" s="1">
        <v>0</v>
      </c>
      <c r="H14" s="1">
        <f t="shared" si="0"/>
        <v>34.437084454315958</v>
      </c>
      <c r="I14" s="1">
        <f t="shared" si="1"/>
        <v>-1.8680845643159572</v>
      </c>
      <c r="J14" s="1">
        <f t="shared" si="2"/>
        <v>3.4897399394355393</v>
      </c>
      <c r="K14" s="1"/>
    </row>
    <row r="15" spans="1:11" x14ac:dyDescent="0.25">
      <c r="A15" s="1">
        <v>19803</v>
      </c>
      <c r="B15" s="1">
        <v>41.466999889999997</v>
      </c>
      <c r="C15" s="1">
        <v>4</v>
      </c>
      <c r="D15" s="1">
        <v>0</v>
      </c>
      <c r="E15" s="1">
        <v>0</v>
      </c>
      <c r="F15" s="1">
        <v>0</v>
      </c>
      <c r="G15" s="1">
        <v>1</v>
      </c>
      <c r="H15" s="1">
        <f t="shared" si="0"/>
        <v>42.365607335613142</v>
      </c>
      <c r="I15" s="1">
        <f t="shared" si="1"/>
        <v>-0.89860744561314476</v>
      </c>
      <c r="J15" s="1">
        <f t="shared" si="2"/>
        <v>0.8074953413113809</v>
      </c>
      <c r="K15" s="1"/>
    </row>
    <row r="16" spans="1:11" x14ac:dyDescent="0.25">
      <c r="A16" s="1">
        <v>19804</v>
      </c>
      <c r="B16" s="1">
        <v>67.620999810000001</v>
      </c>
      <c r="C16" s="1">
        <v>5</v>
      </c>
      <c r="D16" s="1">
        <v>1</v>
      </c>
      <c r="E16" s="1">
        <v>0</v>
      </c>
      <c r="F16" s="1">
        <v>0</v>
      </c>
      <c r="G16" s="1">
        <v>0</v>
      </c>
      <c r="H16" s="1">
        <f t="shared" si="0"/>
        <v>70.78747213642211</v>
      </c>
      <c r="I16" s="1">
        <f t="shared" si="1"/>
        <v>-3.1664723264221095</v>
      </c>
      <c r="J16" s="1">
        <f t="shared" si="2"/>
        <v>10.026546993997046</v>
      </c>
      <c r="K16" s="1"/>
    </row>
    <row r="17" spans="1:15" x14ac:dyDescent="0.25">
      <c r="A17" s="1">
        <v>19811</v>
      </c>
      <c r="B17" s="1">
        <v>78.764999869999997</v>
      </c>
      <c r="C17" s="1">
        <v>6</v>
      </c>
      <c r="D17" s="1">
        <v>0</v>
      </c>
      <c r="E17" s="1">
        <v>1</v>
      </c>
      <c r="F17" s="1">
        <v>0</v>
      </c>
      <c r="G17" s="1">
        <v>0</v>
      </c>
      <c r="H17" s="1">
        <f t="shared" si="0"/>
        <v>78.364513201677994</v>
      </c>
      <c r="I17" s="1">
        <f t="shared" si="1"/>
        <v>0.40048666832200297</v>
      </c>
      <c r="J17" s="1">
        <f t="shared" si="2"/>
        <v>0.16038957150365801</v>
      </c>
      <c r="K17" s="1"/>
    </row>
    <row r="18" spans="1:15" x14ac:dyDescent="0.25">
      <c r="A18" s="1">
        <v>19812</v>
      </c>
      <c r="B18" s="1">
        <v>90.718999859999997</v>
      </c>
      <c r="C18" s="1">
        <v>7</v>
      </c>
      <c r="D18" s="1">
        <v>0</v>
      </c>
      <c r="E18" s="1">
        <v>0</v>
      </c>
      <c r="F18" s="1">
        <v>1</v>
      </c>
      <c r="G18" s="1">
        <v>0</v>
      </c>
      <c r="H18" s="1">
        <f t="shared" si="0"/>
        <v>88.851046741491956</v>
      </c>
      <c r="I18" s="1">
        <f t="shared" si="1"/>
        <v>1.8679531185080407</v>
      </c>
      <c r="J18" s="1">
        <f t="shared" si="2"/>
        <v>3.4892488529439145</v>
      </c>
      <c r="K18" s="1"/>
    </row>
    <row r="19" spans="1:15" x14ac:dyDescent="0.25">
      <c r="A19" s="1">
        <v>19813</v>
      </c>
      <c r="B19" s="1">
        <v>97.677999970000002</v>
      </c>
      <c r="C19" s="1">
        <v>8</v>
      </c>
      <c r="D19" s="1">
        <v>0</v>
      </c>
      <c r="E19" s="1">
        <v>0</v>
      </c>
      <c r="F19" s="1">
        <v>0</v>
      </c>
      <c r="G19" s="1">
        <v>1</v>
      </c>
      <c r="H19" s="1">
        <f t="shared" si="0"/>
        <v>96.77956962278914</v>
      </c>
      <c r="I19" s="1">
        <f t="shared" si="1"/>
        <v>0.89843034721086212</v>
      </c>
      <c r="J19" s="1">
        <f t="shared" si="2"/>
        <v>0.80717708878943029</v>
      </c>
      <c r="K19" s="1"/>
    </row>
    <row r="22" spans="1:15" ht="15.75" thickBot="1" x14ac:dyDescent="0.3"/>
    <row r="23" spans="1:15" x14ac:dyDescent="0.25">
      <c r="A23" s="48" t="s">
        <v>38</v>
      </c>
      <c r="B23" s="49"/>
      <c r="C23" s="49"/>
      <c r="J23" s="32" t="s">
        <v>41</v>
      </c>
      <c r="K23" s="33" t="s">
        <v>42</v>
      </c>
      <c r="L23" s="34" t="s">
        <v>43</v>
      </c>
    </row>
    <row r="24" spans="1:15" ht="15.75" thickBot="1" x14ac:dyDescent="0.3">
      <c r="J24" s="9">
        <v>0.68343814544721704</v>
      </c>
      <c r="K24" s="10">
        <v>0.15808852158298969</v>
      </c>
      <c r="L24" s="11">
        <v>0.277437773486851</v>
      </c>
    </row>
    <row r="25" spans="1:15" x14ac:dyDescent="0.25">
      <c r="A25" s="27" t="s">
        <v>1</v>
      </c>
      <c r="B25" s="27" t="s">
        <v>2</v>
      </c>
      <c r="C25" s="27" t="s">
        <v>0</v>
      </c>
      <c r="D25" s="27" t="s">
        <v>31</v>
      </c>
      <c r="E25" s="27" t="s">
        <v>32</v>
      </c>
      <c r="F25" s="27" t="s">
        <v>33</v>
      </c>
      <c r="G25" s="27" t="s">
        <v>34</v>
      </c>
    </row>
    <row r="26" spans="1:15" x14ac:dyDescent="0.25">
      <c r="A26" s="1">
        <v>19794</v>
      </c>
      <c r="B26" s="1">
        <v>19.539999959999999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</row>
    <row r="27" spans="1:15" x14ac:dyDescent="0.25">
      <c r="A27" s="1">
        <v>19801</v>
      </c>
      <c r="B27" s="1">
        <v>23.54999995</v>
      </c>
      <c r="C27" s="1">
        <v>2</v>
      </c>
      <c r="D27" s="1">
        <v>0</v>
      </c>
      <c r="E27" s="1">
        <v>1</v>
      </c>
      <c r="F27" s="1">
        <v>0</v>
      </c>
      <c r="G27" s="1">
        <v>0</v>
      </c>
    </row>
    <row r="28" spans="1:15" x14ac:dyDescent="0.25">
      <c r="A28" s="1">
        <v>19802</v>
      </c>
      <c r="B28" s="1">
        <v>32.568999890000001</v>
      </c>
      <c r="C28" s="1">
        <v>3</v>
      </c>
      <c r="D28" s="1">
        <v>0</v>
      </c>
      <c r="E28" s="1">
        <v>0</v>
      </c>
      <c r="F28" s="1">
        <v>1</v>
      </c>
      <c r="G28" s="1">
        <v>0</v>
      </c>
      <c r="K28" s="27" t="s">
        <v>40</v>
      </c>
    </row>
    <row r="29" spans="1:15" x14ac:dyDescent="0.25">
      <c r="A29" s="1">
        <v>19803</v>
      </c>
      <c r="B29" s="1">
        <v>41.466999889999997</v>
      </c>
      <c r="C29" s="1">
        <v>4</v>
      </c>
      <c r="D29" s="1">
        <v>0</v>
      </c>
      <c r="E29" s="1">
        <v>0</v>
      </c>
      <c r="F29" s="1">
        <v>0</v>
      </c>
      <c r="G29" s="1">
        <v>1</v>
      </c>
      <c r="H29" s="1">
        <v>19803</v>
      </c>
      <c r="K29" s="13">
        <f>G8</f>
        <v>-7.3213166809155767</v>
      </c>
    </row>
    <row r="30" spans="1:15" x14ac:dyDescent="0.25">
      <c r="A30" s="1">
        <v>19804</v>
      </c>
      <c r="B30" s="1">
        <v>67.620999810000001</v>
      </c>
      <c r="C30" s="1">
        <v>5</v>
      </c>
      <c r="D30" s="1">
        <v>1</v>
      </c>
      <c r="E30" s="1">
        <v>0</v>
      </c>
      <c r="F30" s="1">
        <v>0</v>
      </c>
      <c r="G30" s="1">
        <v>0</v>
      </c>
      <c r="H30" s="1">
        <v>19804</v>
      </c>
      <c r="K30" s="13">
        <f>D8</f>
        <v>7.4970575480993977</v>
      </c>
    </row>
    <row r="31" spans="1:15" x14ac:dyDescent="0.25">
      <c r="A31" s="1">
        <v>19811</v>
      </c>
      <c r="B31" s="1">
        <v>78.764999869999997</v>
      </c>
      <c r="C31" s="1">
        <v>6</v>
      </c>
      <c r="D31" s="1">
        <v>0</v>
      </c>
      <c r="E31" s="1">
        <v>1</v>
      </c>
      <c r="F31" s="1">
        <v>0</v>
      </c>
      <c r="G31" s="1">
        <v>0</v>
      </c>
      <c r="H31" s="1">
        <v>19811</v>
      </c>
      <c r="K31" s="13">
        <f>E8</f>
        <v>1.4706080415612748</v>
      </c>
    </row>
    <row r="32" spans="1:15" ht="30" x14ac:dyDescent="0.25">
      <c r="A32" s="1">
        <v>19812</v>
      </c>
      <c r="B32" s="1">
        <v>90.718999859999997</v>
      </c>
      <c r="C32" s="1">
        <v>7</v>
      </c>
      <c r="D32" s="1">
        <v>0</v>
      </c>
      <c r="E32" s="1">
        <v>0</v>
      </c>
      <c r="F32" s="1">
        <v>1</v>
      </c>
      <c r="G32" s="1">
        <v>0</v>
      </c>
      <c r="H32" s="1">
        <v>19812</v>
      </c>
      <c r="I32" s="27" t="s">
        <v>39</v>
      </c>
      <c r="J32" s="27" t="s">
        <v>0</v>
      </c>
      <c r="K32" s="13">
        <f>F8</f>
        <v>-1.6463489904187643</v>
      </c>
      <c r="L32" s="27" t="s">
        <v>35</v>
      </c>
      <c r="M32" s="27" t="s">
        <v>20</v>
      </c>
      <c r="N32" s="27" t="s">
        <v>44</v>
      </c>
      <c r="O32" s="27" t="s">
        <v>22</v>
      </c>
    </row>
    <row r="33" spans="1:18" x14ac:dyDescent="0.25">
      <c r="A33" s="1">
        <v>19813</v>
      </c>
      <c r="B33" s="1">
        <v>97.677999970000002</v>
      </c>
      <c r="C33" s="1">
        <v>8</v>
      </c>
      <c r="D33" s="1">
        <v>0</v>
      </c>
      <c r="E33" s="1">
        <v>0</v>
      </c>
      <c r="F33" s="1">
        <v>0</v>
      </c>
      <c r="G33" s="1">
        <v>1</v>
      </c>
      <c r="H33" s="1">
        <v>19813</v>
      </c>
      <c r="I33" s="13">
        <f>B33-K29</f>
        <v>104.99931665091557</v>
      </c>
      <c r="J33" s="14">
        <f>C8</f>
        <v>13.603490571793998</v>
      </c>
      <c r="K33" s="13">
        <f>G8</f>
        <v>-7.3213166809155767</v>
      </c>
      <c r="L33" s="1"/>
      <c r="M33" s="1"/>
      <c r="N33" s="15"/>
      <c r="O33" s="8"/>
      <c r="R33" s="12"/>
    </row>
    <row r="34" spans="1:18" ht="15.75" thickBot="1" x14ac:dyDescent="0.3">
      <c r="A34" s="1">
        <v>19814</v>
      </c>
      <c r="B34" s="1">
        <v>133.553</v>
      </c>
      <c r="C34" s="1">
        <v>9</v>
      </c>
      <c r="D34" s="1">
        <v>1</v>
      </c>
      <c r="E34" s="1">
        <v>0</v>
      </c>
      <c r="F34" s="1">
        <v>0</v>
      </c>
      <c r="G34" s="1">
        <v>0</v>
      </c>
      <c r="H34" s="1">
        <v>19814</v>
      </c>
      <c r="I34" s="1">
        <f>$J$24*(B34-K30)+(1-$J$24)*(I33+J33)</f>
        <v>123.69656414151521</v>
      </c>
      <c r="J34" s="15">
        <f>$K$24*(I34-I33)+(1-$K$24)*J33</f>
        <v>14.408755072391106</v>
      </c>
      <c r="K34" s="1">
        <f>$L$24*(B34-I34)+(1-$L$24)*K30</f>
        <v>8.1516382133458887</v>
      </c>
      <c r="L34" s="1">
        <f>I33+J33+K30</f>
        <v>126.09986477080896</v>
      </c>
      <c r="M34" s="1">
        <f>B34-L34</f>
        <v>7.4531352291910338</v>
      </c>
      <c r="N34" s="15">
        <f>M34^2</f>
        <v>55.54922474460848</v>
      </c>
      <c r="O34" s="17">
        <f>SUM(N34:N129)</f>
        <v>5740486.6082175635</v>
      </c>
    </row>
    <row r="35" spans="1:18" x14ac:dyDescent="0.25">
      <c r="A35" s="1">
        <v>19821</v>
      </c>
      <c r="B35" s="1">
        <v>131.0189996</v>
      </c>
      <c r="C35" s="1">
        <v>10</v>
      </c>
      <c r="D35" s="1">
        <v>0</v>
      </c>
      <c r="E35" s="1">
        <v>1</v>
      </c>
      <c r="F35" s="1">
        <v>0</v>
      </c>
      <c r="G35" s="1">
        <v>0</v>
      </c>
      <c r="H35" s="1">
        <v>19821</v>
      </c>
      <c r="I35" s="1">
        <f t="shared" ref="I35:I98" si="3">$J$24*(B35-K31)+(1-$J$24)*(I34+J34)</f>
        <v>132.25718844632755</v>
      </c>
      <c r="J35" s="15">
        <f t="shared" ref="J35:J98" si="4">$K$24*(I35-I34)+(1-$K$24)*J34</f>
        <v>13.484232725320583</v>
      </c>
      <c r="K35" s="1">
        <f t="shared" ref="K35:K98" si="5">$L$24*(B35-I35)+(1-$L$24)*K31</f>
        <v>0.71908546415728936</v>
      </c>
      <c r="L35" s="1">
        <f t="shared" ref="L35:L98" si="6">I34+J34+K31</f>
        <v>139.57592725546758</v>
      </c>
      <c r="M35" s="1">
        <f t="shared" ref="M35:M98" si="7">B35-L35</f>
        <v>-8.5569276554675753</v>
      </c>
      <c r="N35" s="1">
        <f t="shared" ref="N35:N98" si="8">M35^2</f>
        <v>73.22101090090581</v>
      </c>
    </row>
    <row r="36" spans="1:18" x14ac:dyDescent="0.25">
      <c r="A36" s="1">
        <v>19822</v>
      </c>
      <c r="B36" s="1">
        <v>142.6809998</v>
      </c>
      <c r="C36" s="1">
        <v>11</v>
      </c>
      <c r="D36" s="1">
        <v>0</v>
      </c>
      <c r="E36" s="1">
        <v>0</v>
      </c>
      <c r="F36" s="1">
        <v>1</v>
      </c>
      <c r="G36" s="1">
        <v>0</v>
      </c>
      <c r="H36" s="1">
        <v>19822</v>
      </c>
      <c r="I36" s="1">
        <f t="shared" si="3"/>
        <v>144.7749901658926</v>
      </c>
      <c r="J36" s="15">
        <f t="shared" si="4"/>
        <v>13.33145107640873</v>
      </c>
      <c r="K36" s="1">
        <f t="shared" si="5"/>
        <v>-1.770541616950819</v>
      </c>
      <c r="L36" s="1">
        <f t="shared" si="6"/>
        <v>144.09507218122937</v>
      </c>
      <c r="M36" s="1">
        <f t="shared" si="7"/>
        <v>-1.4140723812293743</v>
      </c>
      <c r="N36" s="1">
        <f t="shared" si="8"/>
        <v>1.9996006993557129</v>
      </c>
    </row>
    <row r="37" spans="1:18" x14ac:dyDescent="0.25">
      <c r="A37" s="1">
        <v>19823</v>
      </c>
      <c r="B37" s="1">
        <v>175.80799959999999</v>
      </c>
      <c r="C37" s="1">
        <v>12</v>
      </c>
      <c r="D37" s="1">
        <v>0</v>
      </c>
      <c r="E37" s="1">
        <v>0</v>
      </c>
      <c r="F37" s="1">
        <v>0</v>
      </c>
      <c r="G37" s="1">
        <v>1</v>
      </c>
      <c r="H37" s="1">
        <v>19823</v>
      </c>
      <c r="I37" s="1">
        <f t="shared" si="3"/>
        <v>175.20802855244929</v>
      </c>
      <c r="J37" s="15">
        <f t="shared" si="4"/>
        <v>16.035015730992438</v>
      </c>
      <c r="K37" s="1">
        <f t="shared" si="5"/>
        <v>-5.1236522503811788</v>
      </c>
      <c r="L37" s="1">
        <f t="shared" si="6"/>
        <v>150.78512456138577</v>
      </c>
      <c r="M37" s="1">
        <f t="shared" si="7"/>
        <v>25.022875038614217</v>
      </c>
      <c r="N37" s="1">
        <f t="shared" si="8"/>
        <v>626.14427519810249</v>
      </c>
    </row>
    <row r="38" spans="1:18" x14ac:dyDescent="0.25">
      <c r="A38" s="1">
        <v>19824</v>
      </c>
      <c r="B38" s="1">
        <v>214.2929997</v>
      </c>
      <c r="C38" s="1">
        <v>13</v>
      </c>
      <c r="D38" s="1">
        <v>1</v>
      </c>
      <c r="E38" s="1">
        <v>0</v>
      </c>
      <c r="F38" s="1">
        <v>0</v>
      </c>
      <c r="G38" s="1">
        <v>0</v>
      </c>
      <c r="H38" s="1">
        <v>19824</v>
      </c>
      <c r="I38" s="1">
        <f t="shared" si="3"/>
        <v>201.42512256308959</v>
      </c>
      <c r="J38" s="15">
        <f t="shared" si="4"/>
        <v>17.64468543286424</v>
      </c>
      <c r="K38" s="1">
        <f t="shared" si="5"/>
        <v>9.4601010395316525</v>
      </c>
      <c r="L38" s="1">
        <f t="shared" si="6"/>
        <v>199.3946824967876</v>
      </c>
      <c r="M38" s="1">
        <f t="shared" si="7"/>
        <v>14.8983172032124</v>
      </c>
      <c r="N38" s="1">
        <f t="shared" si="8"/>
        <v>221.95985548753455</v>
      </c>
    </row>
    <row r="39" spans="1:18" x14ac:dyDescent="0.25">
      <c r="A39" s="1">
        <v>19831</v>
      </c>
      <c r="B39" s="1">
        <v>227.98199990000001</v>
      </c>
      <c r="C39" s="1">
        <v>14</v>
      </c>
      <c r="D39" s="1">
        <v>0</v>
      </c>
      <c r="E39" s="1">
        <v>1</v>
      </c>
      <c r="F39" s="1">
        <v>0</v>
      </c>
      <c r="G39" s="1">
        <v>0</v>
      </c>
      <c r="H39" s="1">
        <v>19831</v>
      </c>
      <c r="I39" s="1">
        <f t="shared" si="3"/>
        <v>224.66928946668315</v>
      </c>
      <c r="J39" s="15">
        <f t="shared" si="4"/>
        <v>18.529899180203184</v>
      </c>
      <c r="K39" s="1">
        <f t="shared" si="5"/>
        <v>1.438655000860821</v>
      </c>
      <c r="L39" s="1">
        <f t="shared" si="6"/>
        <v>219.78889346011113</v>
      </c>
      <c r="M39" s="1">
        <f t="shared" si="7"/>
        <v>8.1931064398888793</v>
      </c>
      <c r="N39" s="1">
        <f t="shared" si="8"/>
        <v>67.126993135348627</v>
      </c>
    </row>
    <row r="40" spans="1:18" x14ac:dyDescent="0.25">
      <c r="A40" s="1">
        <v>19832</v>
      </c>
      <c r="B40" s="1">
        <v>267.28399940000003</v>
      </c>
      <c r="C40" s="1">
        <v>15</v>
      </c>
      <c r="D40" s="1">
        <v>0</v>
      </c>
      <c r="E40" s="1">
        <v>0</v>
      </c>
      <c r="F40" s="1">
        <v>1</v>
      </c>
      <c r="G40" s="1">
        <v>0</v>
      </c>
      <c r="H40" s="1">
        <v>19832</v>
      </c>
      <c r="I40" s="1">
        <f t="shared" si="3"/>
        <v>260.86972272056755</v>
      </c>
      <c r="J40" s="15">
        <f t="shared" si="4"/>
        <v>21.323407787493291</v>
      </c>
      <c r="K40" s="1">
        <f t="shared" si="5"/>
        <v>0.50023614759220303</v>
      </c>
      <c r="L40" s="1">
        <f t="shared" si="6"/>
        <v>241.42864702993552</v>
      </c>
      <c r="M40" s="1">
        <f t="shared" si="7"/>
        <v>25.855352370064509</v>
      </c>
      <c r="N40" s="1">
        <f t="shared" si="8"/>
        <v>668.49924618020043</v>
      </c>
    </row>
    <row r="41" spans="1:18" x14ac:dyDescent="0.25">
      <c r="A41" s="1">
        <v>19833</v>
      </c>
      <c r="B41" s="1">
        <v>273.2099991</v>
      </c>
      <c r="C41" s="1">
        <v>16</v>
      </c>
      <c r="D41" s="1">
        <v>0</v>
      </c>
      <c r="E41" s="1">
        <v>0</v>
      </c>
      <c r="F41" s="1">
        <v>0</v>
      </c>
      <c r="G41" s="1">
        <v>1</v>
      </c>
      <c r="H41" s="1">
        <v>19833</v>
      </c>
      <c r="I41" s="1">
        <f t="shared" si="3"/>
        <v>279.55541523014404</v>
      </c>
      <c r="J41" s="15">
        <f t="shared" si="4"/>
        <v>20.90641527885056</v>
      </c>
      <c r="K41" s="1">
        <f t="shared" si="5"/>
        <v>-5.4626157009092413</v>
      </c>
      <c r="L41" s="1">
        <f t="shared" si="6"/>
        <v>277.06947825767969</v>
      </c>
      <c r="M41" s="1">
        <f t="shared" si="7"/>
        <v>-3.8594791576796865</v>
      </c>
      <c r="N41" s="1">
        <f t="shared" si="8"/>
        <v>14.895579368563903</v>
      </c>
    </row>
    <row r="42" spans="1:18" x14ac:dyDescent="0.25">
      <c r="A42" s="1">
        <v>19834</v>
      </c>
      <c r="B42" s="1">
        <v>316.2279997</v>
      </c>
      <c r="C42" s="1">
        <v>17</v>
      </c>
      <c r="D42" s="1">
        <v>1</v>
      </c>
      <c r="E42" s="1">
        <v>0</v>
      </c>
      <c r="F42" s="1">
        <v>0</v>
      </c>
      <c r="G42" s="1">
        <v>0</v>
      </c>
      <c r="H42" s="1">
        <v>19834</v>
      </c>
      <c r="I42" s="1">
        <f t="shared" si="3"/>
        <v>304.77163803150154</v>
      </c>
      <c r="J42" s="15">
        <f t="shared" si="4"/>
        <v>21.587746378390928</v>
      </c>
      <c r="K42" s="1">
        <f t="shared" si="5"/>
        <v>10.013939143731665</v>
      </c>
      <c r="L42" s="1">
        <f t="shared" si="6"/>
        <v>309.92193154852623</v>
      </c>
      <c r="M42" s="1">
        <f t="shared" si="7"/>
        <v>6.3060681514737666</v>
      </c>
      <c r="N42" s="1">
        <f t="shared" si="8"/>
        <v>39.766495531031765</v>
      </c>
    </row>
    <row r="43" spans="1:18" x14ac:dyDescent="0.25">
      <c r="A43" s="1">
        <v>19841</v>
      </c>
      <c r="B43" s="1">
        <v>300.10199929999999</v>
      </c>
      <c r="C43" s="1">
        <v>18</v>
      </c>
      <c r="D43" s="1">
        <v>0</v>
      </c>
      <c r="E43" s="1">
        <v>1</v>
      </c>
      <c r="F43" s="1">
        <v>0</v>
      </c>
      <c r="G43" s="1">
        <v>0</v>
      </c>
      <c r="H43" s="1">
        <v>19841</v>
      </c>
      <c r="I43" s="1">
        <f t="shared" si="3"/>
        <v>307.43085412036748</v>
      </c>
      <c r="J43" s="15">
        <f t="shared" si="4"/>
        <v>18.595363009181085</v>
      </c>
      <c r="K43" s="1">
        <f t="shared" si="5"/>
        <v>-0.99378340296486223</v>
      </c>
      <c r="L43" s="1">
        <f t="shared" si="6"/>
        <v>327.79803941075329</v>
      </c>
      <c r="M43" s="1">
        <f t="shared" si="7"/>
        <v>-27.696040110753302</v>
      </c>
      <c r="N43" s="1">
        <f t="shared" si="8"/>
        <v>767.0706378164557</v>
      </c>
    </row>
    <row r="44" spans="1:18" x14ac:dyDescent="0.25">
      <c r="A44" s="1">
        <v>19842</v>
      </c>
      <c r="B44" s="1">
        <v>422.14299970000002</v>
      </c>
      <c r="C44" s="1">
        <v>19</v>
      </c>
      <c r="D44" s="1">
        <v>0</v>
      </c>
      <c r="E44" s="1">
        <v>0</v>
      </c>
      <c r="F44" s="1">
        <v>1</v>
      </c>
      <c r="G44" s="1">
        <v>0</v>
      </c>
      <c r="H44" s="1">
        <v>19842</v>
      </c>
      <c r="I44" s="1">
        <f t="shared" si="3"/>
        <v>391.37421229085521</v>
      </c>
      <c r="J44" s="15">
        <f t="shared" si="4"/>
        <v>28.926130952644417</v>
      </c>
      <c r="K44" s="1">
        <f t="shared" si="5"/>
        <v>8.8978756162699728</v>
      </c>
      <c r="L44" s="1">
        <f t="shared" si="6"/>
        <v>326.52645327714077</v>
      </c>
      <c r="M44" s="1">
        <f t="shared" si="7"/>
        <v>95.616546422859244</v>
      </c>
      <c r="N44" s="1">
        <f t="shared" si="8"/>
        <v>9142.5239498347964</v>
      </c>
    </row>
    <row r="45" spans="1:18" x14ac:dyDescent="0.25">
      <c r="A45" s="1">
        <v>19843</v>
      </c>
      <c r="B45" s="1">
        <v>477.39899919999999</v>
      </c>
      <c r="C45" s="1">
        <v>20</v>
      </c>
      <c r="D45" s="1">
        <v>0</v>
      </c>
      <c r="E45" s="1">
        <v>0</v>
      </c>
      <c r="F45" s="1">
        <v>0</v>
      </c>
      <c r="G45" s="1">
        <v>1</v>
      </c>
      <c r="H45" s="1">
        <v>19843</v>
      </c>
      <c r="I45" s="1">
        <f t="shared" si="3"/>
        <v>463.05710272185917</v>
      </c>
      <c r="J45" s="15">
        <f t="shared" si="4"/>
        <v>35.68548384625776</v>
      </c>
      <c r="K45" s="1">
        <f t="shared" si="5"/>
        <v>3.1904063039633002E-2</v>
      </c>
      <c r="L45" s="1">
        <f t="shared" si="6"/>
        <v>414.83772754259041</v>
      </c>
      <c r="M45" s="1">
        <f t="shared" si="7"/>
        <v>62.561271657409577</v>
      </c>
      <c r="N45" s="1">
        <f t="shared" si="8"/>
        <v>3913.9127113921991</v>
      </c>
    </row>
    <row r="46" spans="1:18" x14ac:dyDescent="0.25">
      <c r="A46" s="1">
        <v>19844</v>
      </c>
      <c r="B46" s="1">
        <v>698.29599949999999</v>
      </c>
      <c r="C46" s="1">
        <v>21</v>
      </c>
      <c r="D46" s="1">
        <v>1</v>
      </c>
      <c r="E46" s="1">
        <v>0</v>
      </c>
      <c r="F46" s="1">
        <v>0</v>
      </c>
      <c r="G46" s="1">
        <v>0</v>
      </c>
      <c r="H46" s="1">
        <v>19844</v>
      </c>
      <c r="I46" s="1">
        <f t="shared" si="3"/>
        <v>628.28109302293251</v>
      </c>
      <c r="J46" s="15">
        <f t="shared" si="4"/>
        <v>56.164034819768119</v>
      </c>
      <c r="K46" s="1">
        <f t="shared" si="5"/>
        <v>26.660473927749635</v>
      </c>
      <c r="L46" s="1">
        <f t="shared" si="6"/>
        <v>508.75652571184855</v>
      </c>
      <c r="M46" s="1">
        <f t="shared" si="7"/>
        <v>189.53947378815144</v>
      </c>
      <c r="N46" s="1">
        <f t="shared" si="8"/>
        <v>35925.212123889345</v>
      </c>
    </row>
    <row r="47" spans="1:18" x14ac:dyDescent="0.25">
      <c r="A47" s="1">
        <v>19851</v>
      </c>
      <c r="B47" s="1">
        <v>435.34399989999997</v>
      </c>
      <c r="C47" s="1">
        <v>22</v>
      </c>
      <c r="D47" s="1">
        <v>0</v>
      </c>
      <c r="E47" s="1">
        <v>1</v>
      </c>
      <c r="F47" s="1">
        <v>0</v>
      </c>
      <c r="G47" s="1">
        <v>0</v>
      </c>
      <c r="H47" s="1">
        <v>19851</v>
      </c>
      <c r="I47" s="1">
        <f t="shared" si="3"/>
        <v>514.87910441862982</v>
      </c>
      <c r="J47" s="15">
        <f t="shared" si="4"/>
        <v>29.357592865950167</v>
      </c>
      <c r="K47" s="1">
        <f t="shared" si="5"/>
        <v>-22.784112660010752</v>
      </c>
      <c r="L47" s="1">
        <f t="shared" si="6"/>
        <v>683.45134443973586</v>
      </c>
      <c r="M47" s="1">
        <f t="shared" si="7"/>
        <v>-248.10734453973589</v>
      </c>
      <c r="N47" s="1">
        <f t="shared" si="8"/>
        <v>61557.254414559211</v>
      </c>
    </row>
    <row r="48" spans="1:18" x14ac:dyDescent="0.25">
      <c r="A48" s="1">
        <v>19852</v>
      </c>
      <c r="B48" s="1">
        <v>374.92899990000001</v>
      </c>
      <c r="C48" s="1">
        <v>23</v>
      </c>
      <c r="D48" s="1">
        <v>0</v>
      </c>
      <c r="E48" s="1">
        <v>0</v>
      </c>
      <c r="F48" s="1">
        <v>1</v>
      </c>
      <c r="G48" s="1">
        <v>0</v>
      </c>
      <c r="H48" s="1">
        <v>19852</v>
      </c>
      <c r="I48" s="1">
        <f t="shared" si="3"/>
        <v>422.44421096452049</v>
      </c>
      <c r="J48" s="15">
        <f t="shared" si="4"/>
        <v>10.103598763695464</v>
      </c>
      <c r="K48" s="1">
        <f t="shared" si="5"/>
        <v>-6.7532455479692608</v>
      </c>
      <c r="L48" s="1">
        <f t="shared" si="6"/>
        <v>553.13457290085</v>
      </c>
      <c r="M48" s="1">
        <f t="shared" si="7"/>
        <v>-178.20557300084999</v>
      </c>
      <c r="N48" s="1">
        <f t="shared" si="8"/>
        <v>31757.226248561277</v>
      </c>
    </row>
    <row r="49" spans="1:14" x14ac:dyDescent="0.25">
      <c r="A49" s="1">
        <v>19853</v>
      </c>
      <c r="B49" s="1">
        <v>409.70899960000003</v>
      </c>
      <c r="C49" s="1">
        <v>24</v>
      </c>
      <c r="D49" s="1">
        <v>0</v>
      </c>
      <c r="E49" s="1">
        <v>0</v>
      </c>
      <c r="F49" s="1">
        <v>0</v>
      </c>
      <c r="G49" s="1">
        <v>1</v>
      </c>
      <c r="H49" s="1">
        <v>19853</v>
      </c>
      <c r="I49" s="1">
        <f t="shared" si="3"/>
        <v>416.9170912362909</v>
      </c>
      <c r="J49" s="15">
        <f t="shared" si="4"/>
        <v>7.6325615860271334</v>
      </c>
      <c r="K49" s="1">
        <f t="shared" si="5"/>
        <v>-1.9767442238369994</v>
      </c>
      <c r="L49" s="1">
        <f t="shared" si="6"/>
        <v>432.57971379125559</v>
      </c>
      <c r="M49" s="1">
        <f t="shared" si="7"/>
        <v>-22.870714191255558</v>
      </c>
      <c r="N49" s="1">
        <f t="shared" si="8"/>
        <v>523.0695676180984</v>
      </c>
    </row>
    <row r="50" spans="1:14" x14ac:dyDescent="0.25">
      <c r="A50" s="1">
        <v>19854</v>
      </c>
      <c r="B50" s="1">
        <v>533.88999939999997</v>
      </c>
      <c r="C50" s="1">
        <v>25</v>
      </c>
      <c r="D50" s="1">
        <v>1</v>
      </c>
      <c r="E50" s="1">
        <v>0</v>
      </c>
      <c r="F50" s="1">
        <v>0</v>
      </c>
      <c r="G50" s="1">
        <v>0</v>
      </c>
      <c r="H50" s="1">
        <v>19854</v>
      </c>
      <c r="I50" s="1">
        <f t="shared" si="3"/>
        <v>481.05623165199984</v>
      </c>
      <c r="J50" s="15">
        <f t="shared" si="4"/>
        <v>16.565603092924192</v>
      </c>
      <c r="K50" s="1">
        <f t="shared" si="5"/>
        <v>33.921934290057095</v>
      </c>
      <c r="L50" s="1">
        <f t="shared" si="6"/>
        <v>451.21012675006767</v>
      </c>
      <c r="M50" s="1">
        <f t="shared" si="7"/>
        <v>82.679872649932292</v>
      </c>
      <c r="N50" s="1">
        <f t="shared" si="8"/>
        <v>6835.9613414090218</v>
      </c>
    </row>
    <row r="51" spans="1:14" x14ac:dyDescent="0.25">
      <c r="A51" s="1">
        <v>19861</v>
      </c>
      <c r="B51" s="1">
        <v>408.9429998</v>
      </c>
      <c r="C51" s="1">
        <v>26</v>
      </c>
      <c r="D51" s="1">
        <v>0</v>
      </c>
      <c r="E51" s="1">
        <v>1</v>
      </c>
      <c r="F51" s="1">
        <v>0</v>
      </c>
      <c r="G51" s="1">
        <v>0</v>
      </c>
      <c r="H51" s="1">
        <v>19861</v>
      </c>
      <c r="I51" s="1">
        <f t="shared" si="3"/>
        <v>452.58686795176345</v>
      </c>
      <c r="J51" s="15">
        <f t="shared" si="4"/>
        <v>9.4460917730544018</v>
      </c>
      <c r="K51" s="1">
        <f t="shared" si="5"/>
        <v>-28.571396779122736</v>
      </c>
      <c r="L51" s="1">
        <f t="shared" si="6"/>
        <v>474.83772208491331</v>
      </c>
      <c r="M51" s="1">
        <f t="shared" si="7"/>
        <v>-65.894722284913314</v>
      </c>
      <c r="N51" s="1">
        <f t="shared" si="8"/>
        <v>4342.1144250058514</v>
      </c>
    </row>
    <row r="52" spans="1:14" x14ac:dyDescent="0.25">
      <c r="A52" s="1">
        <v>19862</v>
      </c>
      <c r="B52" s="1">
        <v>448.27899930000001</v>
      </c>
      <c r="C52" s="1">
        <v>27</v>
      </c>
      <c r="D52" s="1">
        <v>0</v>
      </c>
      <c r="E52" s="1">
        <v>0</v>
      </c>
      <c r="F52" s="1">
        <v>1</v>
      </c>
      <c r="G52" s="1">
        <v>0</v>
      </c>
      <c r="H52" s="1">
        <v>19862</v>
      </c>
      <c r="I52" s="1">
        <f t="shared" si="3"/>
        <v>457.24840413257971</v>
      </c>
      <c r="J52" s="15">
        <f t="shared" si="4"/>
        <v>8.6897084530458475</v>
      </c>
      <c r="K52" s="1">
        <f t="shared" si="5"/>
        <v>-7.3680918455837938</v>
      </c>
      <c r="L52" s="1">
        <f t="shared" si="6"/>
        <v>455.27971417684859</v>
      </c>
      <c r="M52" s="1">
        <f t="shared" si="7"/>
        <v>-7.0007148768485763</v>
      </c>
      <c r="N52" s="1">
        <f t="shared" si="8"/>
        <v>49.010008786928978</v>
      </c>
    </row>
    <row r="53" spans="1:14" x14ac:dyDescent="0.25">
      <c r="A53" s="1">
        <v>19863</v>
      </c>
      <c r="B53" s="1">
        <v>510.78599930000001</v>
      </c>
      <c r="C53" s="1">
        <v>28</v>
      </c>
      <c r="D53" s="1">
        <v>0</v>
      </c>
      <c r="E53" s="1">
        <v>0</v>
      </c>
      <c r="F53" s="1">
        <v>0</v>
      </c>
      <c r="G53" s="1">
        <v>1</v>
      </c>
      <c r="H53" s="1">
        <v>19863</v>
      </c>
      <c r="I53" s="1">
        <f t="shared" si="3"/>
        <v>497.93985151528716</v>
      </c>
      <c r="J53" s="15">
        <f t="shared" si="4"/>
        <v>13.748816048520858</v>
      </c>
      <c r="K53" s="1">
        <f t="shared" si="5"/>
        <v>2.1356859316511088</v>
      </c>
      <c r="L53" s="1">
        <f t="shared" si="6"/>
        <v>463.96136836178857</v>
      </c>
      <c r="M53" s="1">
        <f t="shared" si="7"/>
        <v>46.824630938211442</v>
      </c>
      <c r="N53" s="1">
        <f t="shared" si="8"/>
        <v>2192.5460624997081</v>
      </c>
    </row>
    <row r="54" spans="1:14" x14ac:dyDescent="0.25">
      <c r="A54" s="1">
        <v>19864</v>
      </c>
      <c r="B54" s="1">
        <v>662.25299840000002</v>
      </c>
      <c r="C54" s="1">
        <v>29</v>
      </c>
      <c r="D54" s="1">
        <v>1</v>
      </c>
      <c r="E54" s="1">
        <v>0</v>
      </c>
      <c r="F54" s="1">
        <v>0</v>
      </c>
      <c r="G54" s="1">
        <v>0</v>
      </c>
      <c r="H54" s="1">
        <v>19864</v>
      </c>
      <c r="I54" s="1">
        <f t="shared" si="3"/>
        <v>591.4065307398173</v>
      </c>
      <c r="J54" s="15">
        <f t="shared" si="4"/>
        <v>26.351295181771221</v>
      </c>
      <c r="K54" s="1">
        <f t="shared" si="5"/>
        <v>44.166194615305685</v>
      </c>
      <c r="L54" s="1">
        <f t="shared" si="6"/>
        <v>545.61060185386509</v>
      </c>
      <c r="M54" s="1">
        <f t="shared" si="7"/>
        <v>116.64239654613493</v>
      </c>
      <c r="N54" s="1">
        <f t="shared" si="8"/>
        <v>13605.44867202579</v>
      </c>
    </row>
    <row r="55" spans="1:14" x14ac:dyDescent="0.25">
      <c r="A55" s="1">
        <v>19871</v>
      </c>
      <c r="B55" s="1">
        <v>575.32699969999999</v>
      </c>
      <c r="C55" s="1">
        <v>30</v>
      </c>
      <c r="D55" s="1">
        <v>0</v>
      </c>
      <c r="E55" s="1">
        <v>1</v>
      </c>
      <c r="F55" s="1">
        <v>0</v>
      </c>
      <c r="G55" s="1">
        <v>0</v>
      </c>
      <c r="H55" s="1">
        <v>19871</v>
      </c>
      <c r="I55" s="1">
        <f t="shared" si="3"/>
        <v>608.2857631664732</v>
      </c>
      <c r="J55" s="15">
        <f t="shared" si="4"/>
        <v>24.853870784473742</v>
      </c>
      <c r="K55" s="1">
        <f t="shared" si="5"/>
        <v>-29.788618024331633</v>
      </c>
      <c r="L55" s="1">
        <f t="shared" si="6"/>
        <v>589.18642914246573</v>
      </c>
      <c r="M55" s="1">
        <f t="shared" si="7"/>
        <v>-13.859429442465739</v>
      </c>
      <c r="N55" s="1">
        <f t="shared" si="8"/>
        <v>192.0837844706862</v>
      </c>
    </row>
    <row r="56" spans="1:14" x14ac:dyDescent="0.25">
      <c r="A56" s="1">
        <v>19872</v>
      </c>
      <c r="B56" s="1">
        <v>637.06399920000001</v>
      </c>
      <c r="C56" s="1">
        <v>31</v>
      </c>
      <c r="D56" s="1">
        <v>0</v>
      </c>
      <c r="E56" s="1">
        <v>0</v>
      </c>
      <c r="F56" s="1">
        <v>1</v>
      </c>
      <c r="G56" s="1">
        <v>0</v>
      </c>
      <c r="H56" s="1">
        <v>19872</v>
      </c>
      <c r="I56" s="1">
        <f t="shared" si="3"/>
        <v>640.85732988524785</v>
      </c>
      <c r="J56" s="15">
        <f t="shared" si="4"/>
        <v>26.073949924754423</v>
      </c>
      <c r="K56" s="1">
        <f t="shared" si="5"/>
        <v>-6.3763180685129148</v>
      </c>
      <c r="L56" s="1">
        <f t="shared" si="6"/>
        <v>625.77154210536321</v>
      </c>
      <c r="M56" s="1">
        <f t="shared" si="7"/>
        <v>11.292457094636802</v>
      </c>
      <c r="N56" s="1">
        <f t="shared" si="8"/>
        <v>127.51958723421305</v>
      </c>
    </row>
    <row r="57" spans="1:14" x14ac:dyDescent="0.25">
      <c r="A57" s="1">
        <v>19873</v>
      </c>
      <c r="B57" s="1">
        <v>786.42399980000005</v>
      </c>
      <c r="C57" s="1">
        <v>32</v>
      </c>
      <c r="D57" s="1">
        <v>0</v>
      </c>
      <c r="E57" s="1">
        <v>0</v>
      </c>
      <c r="F57" s="1">
        <v>0</v>
      </c>
      <c r="G57" s="1">
        <v>1</v>
      </c>
      <c r="H57" s="1">
        <v>19873</v>
      </c>
      <c r="I57" s="1">
        <f t="shared" si="3"/>
        <v>747.13755352202452</v>
      </c>
      <c r="J57" s="15">
        <f t="shared" si="4"/>
        <v>38.75364115756863</v>
      </c>
      <c r="K57" s="1">
        <f t="shared" si="5"/>
        <v>12.44271016547895</v>
      </c>
      <c r="L57" s="1">
        <f t="shared" si="6"/>
        <v>669.06696574165335</v>
      </c>
      <c r="M57" s="1">
        <f t="shared" si="7"/>
        <v>117.3570340583467</v>
      </c>
      <c r="N57" s="1">
        <f t="shared" si="8"/>
        <v>13772.673442971947</v>
      </c>
    </row>
    <row r="58" spans="1:14" x14ac:dyDescent="0.25">
      <c r="A58" s="1">
        <v>19874</v>
      </c>
      <c r="B58" s="1">
        <v>1042.441998</v>
      </c>
      <c r="C58" s="1">
        <v>33</v>
      </c>
      <c r="D58" s="1">
        <v>1</v>
      </c>
      <c r="E58" s="1">
        <v>0</v>
      </c>
      <c r="F58" s="1">
        <v>0</v>
      </c>
      <c r="G58" s="1">
        <v>0</v>
      </c>
      <c r="H58" s="1">
        <v>19874</v>
      </c>
      <c r="I58" s="1">
        <f t="shared" si="3"/>
        <v>931.04293777454041</v>
      </c>
      <c r="J58" s="15">
        <f t="shared" si="4"/>
        <v>61.700465628642775</v>
      </c>
      <c r="K58" s="1">
        <f t="shared" si="5"/>
        <v>62.819131155327469</v>
      </c>
      <c r="L58" s="1">
        <f t="shared" si="6"/>
        <v>830.05738929489883</v>
      </c>
      <c r="M58" s="1">
        <f t="shared" si="7"/>
        <v>212.38460870510119</v>
      </c>
      <c r="N58" s="1">
        <f t="shared" si="8"/>
        <v>45107.222014818944</v>
      </c>
    </row>
    <row r="59" spans="1:14" x14ac:dyDescent="0.25">
      <c r="A59" s="1">
        <v>19881</v>
      </c>
      <c r="B59" s="1">
        <v>867.16099929999996</v>
      </c>
      <c r="C59" s="1">
        <v>34</v>
      </c>
      <c r="D59" s="1">
        <v>0</v>
      </c>
      <c r="E59" s="1">
        <v>1</v>
      </c>
      <c r="F59" s="1">
        <v>0</v>
      </c>
      <c r="G59" s="1">
        <v>0</v>
      </c>
      <c r="H59" s="1">
        <v>19881</v>
      </c>
      <c r="I59" s="1">
        <f t="shared" si="3"/>
        <v>927.27427590008529</v>
      </c>
      <c r="J59" s="15">
        <f t="shared" si="4"/>
        <v>51.350548052349779</v>
      </c>
      <c r="K59" s="1">
        <f t="shared" si="5"/>
        <v>-38.20182378133768</v>
      </c>
      <c r="L59" s="1">
        <f t="shared" si="6"/>
        <v>962.95478537885151</v>
      </c>
      <c r="M59" s="1">
        <f t="shared" si="7"/>
        <v>-95.793786078851554</v>
      </c>
      <c r="N59" s="1">
        <f t="shared" si="8"/>
        <v>9176.4494513207737</v>
      </c>
    </row>
    <row r="60" spans="1:14" x14ac:dyDescent="0.25">
      <c r="A60" s="1">
        <v>19882</v>
      </c>
      <c r="B60" s="1">
        <v>993.05099870000004</v>
      </c>
      <c r="C60" s="1">
        <v>35</v>
      </c>
      <c r="D60" s="1">
        <v>0</v>
      </c>
      <c r="E60" s="1">
        <v>0</v>
      </c>
      <c r="F60" s="1">
        <v>1</v>
      </c>
      <c r="G60" s="1">
        <v>0</v>
      </c>
      <c r="H60" s="1">
        <v>19882</v>
      </c>
      <c r="I60" s="1">
        <f t="shared" si="3"/>
        <v>992.84204106333436</v>
      </c>
      <c r="J60" s="15">
        <f t="shared" si="4"/>
        <v>53.598126886436233</v>
      </c>
      <c r="K60" s="1">
        <f t="shared" si="5"/>
        <v>-4.5493138390711145</v>
      </c>
      <c r="L60" s="1">
        <f t="shared" si="6"/>
        <v>972.24850588392212</v>
      </c>
      <c r="M60" s="1">
        <f t="shared" si="7"/>
        <v>20.802492816077915</v>
      </c>
      <c r="N60" s="1">
        <f t="shared" si="8"/>
        <v>432.74370736297328</v>
      </c>
    </row>
    <row r="61" spans="1:14" x14ac:dyDescent="0.25">
      <c r="A61" s="1">
        <v>19883</v>
      </c>
      <c r="B61" s="1">
        <v>1168.7189980000001</v>
      </c>
      <c r="C61" s="1">
        <v>36</v>
      </c>
      <c r="D61" s="1">
        <v>0</v>
      </c>
      <c r="E61" s="1">
        <v>0</v>
      </c>
      <c r="F61" s="1">
        <v>0</v>
      </c>
      <c r="G61" s="1">
        <v>1</v>
      </c>
      <c r="H61" s="1">
        <v>19883</v>
      </c>
      <c r="I61" s="1">
        <f t="shared" si="3"/>
        <v>1121.5063620269227</v>
      </c>
      <c r="J61" s="15">
        <f t="shared" si="4"/>
        <v>65.46523052895499</v>
      </c>
      <c r="K61" s="1">
        <f t="shared" si="5"/>
        <v>22.089200965842046</v>
      </c>
      <c r="L61" s="1">
        <f t="shared" si="6"/>
        <v>1058.8828781152495</v>
      </c>
      <c r="M61" s="1">
        <f t="shared" si="7"/>
        <v>109.83611988475059</v>
      </c>
      <c r="N61" s="1">
        <f t="shared" si="8"/>
        <v>12063.973231337304</v>
      </c>
    </row>
    <row r="62" spans="1:14" x14ac:dyDescent="0.25">
      <c r="A62" s="1">
        <v>19884</v>
      </c>
      <c r="B62" s="1">
        <v>1405.1369970000001</v>
      </c>
      <c r="C62" s="1">
        <v>37</v>
      </c>
      <c r="D62" s="1">
        <v>1</v>
      </c>
      <c r="E62" s="1">
        <v>0</v>
      </c>
      <c r="F62" s="1">
        <v>0</v>
      </c>
      <c r="G62" s="1">
        <v>0</v>
      </c>
      <c r="H62" s="1">
        <v>19884</v>
      </c>
      <c r="I62" s="1">
        <f t="shared" si="3"/>
        <v>1293.1411614745082</v>
      </c>
      <c r="J62" s="15">
        <f t="shared" si="4"/>
        <v>82.249420716404614</v>
      </c>
      <c r="K62" s="1">
        <f t="shared" si="5"/>
        <v>76.462606523206986</v>
      </c>
      <c r="L62" s="1">
        <f t="shared" si="6"/>
        <v>1249.7907237112054</v>
      </c>
      <c r="M62" s="1">
        <f t="shared" si="7"/>
        <v>155.34627328879469</v>
      </c>
      <c r="N62" s="1">
        <f t="shared" si="8"/>
        <v>24132.464624716886</v>
      </c>
    </row>
    <row r="63" spans="1:14" x14ac:dyDescent="0.25">
      <c r="A63" s="1">
        <v>19891</v>
      </c>
      <c r="B63" s="1">
        <v>1246.9169999999999</v>
      </c>
      <c r="C63" s="1">
        <v>38</v>
      </c>
      <c r="D63" s="1">
        <v>0</v>
      </c>
      <c r="E63" s="1">
        <v>1</v>
      </c>
      <c r="F63" s="1">
        <v>0</v>
      </c>
      <c r="G63" s="1">
        <v>0</v>
      </c>
      <c r="H63" s="1">
        <v>19891</v>
      </c>
      <c r="I63" s="1">
        <f t="shared" si="3"/>
        <v>1313.6954190372135</v>
      </c>
      <c r="J63" s="15">
        <f t="shared" si="4"/>
        <v>72.496123584614949</v>
      </c>
      <c r="K63" s="1">
        <f t="shared" si="5"/>
        <v>-46.130050742962794</v>
      </c>
      <c r="L63" s="1">
        <f t="shared" si="6"/>
        <v>1337.188758409575</v>
      </c>
      <c r="M63" s="1">
        <f t="shared" si="7"/>
        <v>-90.271758409575114</v>
      </c>
      <c r="N63" s="1">
        <f t="shared" si="8"/>
        <v>8148.9903663566956</v>
      </c>
    </row>
    <row r="64" spans="1:14" x14ac:dyDescent="0.25">
      <c r="A64" s="1">
        <v>19892</v>
      </c>
      <c r="B64" s="1">
        <v>1248.211998</v>
      </c>
      <c r="C64" s="1">
        <v>39</v>
      </c>
      <c r="D64" s="1">
        <v>0</v>
      </c>
      <c r="E64" s="1">
        <v>0</v>
      </c>
      <c r="F64" s="1">
        <v>1</v>
      </c>
      <c r="G64" s="1">
        <v>0</v>
      </c>
      <c r="H64" s="1">
        <v>19892</v>
      </c>
      <c r="I64" s="1">
        <f t="shared" si="3"/>
        <v>1295.0002331490666</v>
      </c>
      <c r="J64" s="15">
        <f t="shared" si="4"/>
        <v>58.079824288849153</v>
      </c>
      <c r="K64" s="1">
        <f t="shared" si="5"/>
        <v>-16.267986121802572</v>
      </c>
      <c r="L64" s="1">
        <f t="shared" si="6"/>
        <v>1381.6422287827572</v>
      </c>
      <c r="M64" s="1">
        <f t="shared" si="7"/>
        <v>-133.43023078275723</v>
      </c>
      <c r="N64" s="1">
        <f t="shared" si="8"/>
        <v>17803.626486739857</v>
      </c>
    </row>
    <row r="65" spans="1:14" x14ac:dyDescent="0.25">
      <c r="A65" s="1">
        <v>19893</v>
      </c>
      <c r="B65" s="1">
        <v>1383.7469980000001</v>
      </c>
      <c r="C65" s="1">
        <v>40</v>
      </c>
      <c r="D65" s="1">
        <v>0</v>
      </c>
      <c r="E65" s="1">
        <v>0</v>
      </c>
      <c r="F65" s="1">
        <v>0</v>
      </c>
      <c r="G65" s="1">
        <v>1</v>
      </c>
      <c r="H65" s="1">
        <v>19893</v>
      </c>
      <c r="I65" s="1">
        <f t="shared" si="3"/>
        <v>1358.9424118797006</v>
      </c>
      <c r="J65" s="15">
        <f t="shared" si="4"/>
        <v>59.006595235546385</v>
      </c>
      <c r="K65" s="1">
        <f t="shared" si="5"/>
        <v>22.842551377253979</v>
      </c>
      <c r="L65" s="1">
        <f t="shared" si="6"/>
        <v>1375.1692584037578</v>
      </c>
      <c r="M65" s="1">
        <f t="shared" si="7"/>
        <v>8.5777395962422816</v>
      </c>
      <c r="N65" s="1">
        <f t="shared" si="8"/>
        <v>73.577616580942703</v>
      </c>
    </row>
    <row r="66" spans="1:14" x14ac:dyDescent="0.25">
      <c r="A66" s="1">
        <v>19894</v>
      </c>
      <c r="B66" s="1">
        <v>1493.3829989999999</v>
      </c>
      <c r="C66" s="1">
        <v>41</v>
      </c>
      <c r="D66" s="1">
        <v>1</v>
      </c>
      <c r="E66" s="1">
        <v>0</v>
      </c>
      <c r="F66" s="1">
        <v>0</v>
      </c>
      <c r="G66" s="1">
        <v>0</v>
      </c>
      <c r="H66" s="1">
        <v>19894</v>
      </c>
      <c r="I66" s="1">
        <f t="shared" si="3"/>
        <v>1417.2460126343622</v>
      </c>
      <c r="J66" s="15">
        <f t="shared" si="4"/>
        <v>58.895459877382308</v>
      </c>
      <c r="K66" s="1">
        <f t="shared" si="5"/>
        <v>76.37226719168855</v>
      </c>
      <c r="L66" s="1">
        <f t="shared" si="6"/>
        <v>1494.4116136384539</v>
      </c>
      <c r="M66" s="1">
        <f t="shared" si="7"/>
        <v>-1.0286146384539734</v>
      </c>
      <c r="N66" s="1">
        <f t="shared" si="8"/>
        <v>1.0580480744417984</v>
      </c>
    </row>
    <row r="67" spans="1:14" x14ac:dyDescent="0.25">
      <c r="A67" s="1">
        <v>19901</v>
      </c>
      <c r="B67" s="1">
        <v>1346.202</v>
      </c>
      <c r="C67" s="1">
        <v>42</v>
      </c>
      <c r="D67" s="1">
        <v>0</v>
      </c>
      <c r="E67" s="1">
        <v>1</v>
      </c>
      <c r="F67" s="1">
        <v>0</v>
      </c>
      <c r="G67" s="1">
        <v>0</v>
      </c>
      <c r="H67" s="1">
        <v>19901</v>
      </c>
      <c r="I67" s="1">
        <f t="shared" si="3"/>
        <v>1418.8629167270847</v>
      </c>
      <c r="J67" s="15">
        <f t="shared" si="4"/>
        <v>49.840377674976644</v>
      </c>
      <c r="K67" s="1">
        <f t="shared" si="5"/>
        <v>-53.490715130275603</v>
      </c>
      <c r="L67" s="1">
        <f t="shared" si="6"/>
        <v>1430.0114217687817</v>
      </c>
      <c r="M67" s="1">
        <f t="shared" si="7"/>
        <v>-83.809421768781704</v>
      </c>
      <c r="N67" s="1">
        <f t="shared" si="8"/>
        <v>7024.0191772175403</v>
      </c>
    </row>
    <row r="68" spans="1:14" x14ac:dyDescent="0.25">
      <c r="A68" s="1">
        <v>19902</v>
      </c>
      <c r="B68" s="1">
        <v>1364.759998</v>
      </c>
      <c r="C68" s="1">
        <v>43</v>
      </c>
      <c r="D68" s="1">
        <v>0</v>
      </c>
      <c r="E68" s="1">
        <v>0</v>
      </c>
      <c r="F68" s="1">
        <v>1</v>
      </c>
      <c r="G68" s="1">
        <v>0</v>
      </c>
      <c r="H68" s="1">
        <v>19902</v>
      </c>
      <c r="I68" s="1">
        <f t="shared" si="3"/>
        <v>1408.7826429426118</v>
      </c>
      <c r="J68" s="15">
        <f t="shared" si="4"/>
        <v>40.367610473462662</v>
      </c>
      <c r="K68" s="1">
        <f t="shared" si="5"/>
        <v>-23.968176868935075</v>
      </c>
      <c r="L68" s="1">
        <f t="shared" si="6"/>
        <v>1452.4353082802588</v>
      </c>
      <c r="M68" s="1">
        <f t="shared" si="7"/>
        <v>-87.675310280258827</v>
      </c>
      <c r="N68" s="1">
        <f t="shared" si="8"/>
        <v>7686.9600327396593</v>
      </c>
    </row>
    <row r="69" spans="1:14" x14ac:dyDescent="0.25">
      <c r="A69" s="1">
        <v>19903</v>
      </c>
      <c r="B69" s="1">
        <v>1354.0899959999999</v>
      </c>
      <c r="C69" s="1">
        <v>44</v>
      </c>
      <c r="D69" s="1">
        <v>0</v>
      </c>
      <c r="E69" s="1">
        <v>0</v>
      </c>
      <c r="F69" s="1">
        <v>0</v>
      </c>
      <c r="G69" s="1">
        <v>1</v>
      </c>
      <c r="H69" s="1">
        <v>19903</v>
      </c>
      <c r="I69" s="1">
        <f t="shared" si="3"/>
        <v>1368.5709764313442</v>
      </c>
      <c r="J69" s="15">
        <f t="shared" si="4"/>
        <v>27.628951704720428</v>
      </c>
      <c r="K69" s="1">
        <f t="shared" si="5"/>
        <v>12.487593813610818</v>
      </c>
      <c r="L69" s="1">
        <f t="shared" si="6"/>
        <v>1471.9928047933286</v>
      </c>
      <c r="M69" s="1">
        <f t="shared" si="7"/>
        <v>-117.90280879332863</v>
      </c>
      <c r="N69" s="1">
        <f t="shared" si="8"/>
        <v>13901.072321356211</v>
      </c>
    </row>
    <row r="70" spans="1:14" x14ac:dyDescent="0.25">
      <c r="A70" s="1">
        <v>19904</v>
      </c>
      <c r="B70" s="1">
        <v>1675.505997</v>
      </c>
      <c r="C70" s="1">
        <v>45</v>
      </c>
      <c r="D70" s="1">
        <v>1</v>
      </c>
      <c r="E70" s="1">
        <v>0</v>
      </c>
      <c r="F70" s="1">
        <v>0</v>
      </c>
      <c r="G70" s="1">
        <v>0</v>
      </c>
      <c r="H70" s="1">
        <v>19904</v>
      </c>
      <c r="I70" s="1">
        <f t="shared" si="3"/>
        <v>1534.8926291994985</v>
      </c>
      <c r="J70" s="15">
        <f t="shared" si="4"/>
        <v>49.554675770190229</v>
      </c>
      <c r="K70" s="1">
        <f t="shared" si="5"/>
        <v>94.195175110942401</v>
      </c>
      <c r="L70" s="1">
        <f t="shared" si="6"/>
        <v>1472.5721953277532</v>
      </c>
      <c r="M70" s="1">
        <f t="shared" si="7"/>
        <v>202.93380167224677</v>
      </c>
      <c r="N70" s="1">
        <f t="shared" si="8"/>
        <v>41182.127861150788</v>
      </c>
    </row>
    <row r="71" spans="1:14" x14ac:dyDescent="0.25">
      <c r="A71" s="1">
        <v>19911</v>
      </c>
      <c r="B71" s="1">
        <v>1597.6779979999999</v>
      </c>
      <c r="C71" s="1">
        <v>46</v>
      </c>
      <c r="D71" s="1">
        <v>0</v>
      </c>
      <c r="E71" s="1">
        <v>1</v>
      </c>
      <c r="F71" s="1">
        <v>0</v>
      </c>
      <c r="G71" s="1">
        <v>0</v>
      </c>
      <c r="H71" s="1">
        <v>19911</v>
      </c>
      <c r="I71" s="1">
        <f t="shared" si="3"/>
        <v>1630.0472604245872</v>
      </c>
      <c r="J71" s="15">
        <f t="shared" si="4"/>
        <v>56.763505312305313</v>
      </c>
      <c r="K71" s="1">
        <f t="shared" si="5"/>
        <v>-47.630826318801624</v>
      </c>
      <c r="L71" s="1">
        <f t="shared" si="6"/>
        <v>1530.956589839413</v>
      </c>
      <c r="M71" s="1">
        <f t="shared" si="7"/>
        <v>66.721408160586861</v>
      </c>
      <c r="N71" s="1">
        <f t="shared" si="8"/>
        <v>4451.7463069316273</v>
      </c>
    </row>
    <row r="72" spans="1:14" x14ac:dyDescent="0.25">
      <c r="A72" s="1">
        <v>19912</v>
      </c>
      <c r="B72" s="1">
        <v>1528.6039960000001</v>
      </c>
      <c r="C72" s="1">
        <v>47</v>
      </c>
      <c r="D72" s="1">
        <v>0</v>
      </c>
      <c r="E72" s="1">
        <v>0</v>
      </c>
      <c r="F72" s="1">
        <v>1</v>
      </c>
      <c r="G72" s="1">
        <v>0</v>
      </c>
      <c r="H72" s="1">
        <v>19912</v>
      </c>
      <c r="I72" s="1">
        <f t="shared" si="3"/>
        <v>1595.0669907797715</v>
      </c>
      <c r="J72" s="15">
        <f t="shared" si="4"/>
        <v>42.259867564891529</v>
      </c>
      <c r="K72" s="1">
        <f t="shared" si="5"/>
        <v>-35.757844534846669</v>
      </c>
      <c r="L72" s="1">
        <f t="shared" si="6"/>
        <v>1662.8425888679576</v>
      </c>
      <c r="M72" s="1">
        <f t="shared" si="7"/>
        <v>-134.23859286795755</v>
      </c>
      <c r="N72" s="1">
        <f t="shared" si="8"/>
        <v>18019.999815169263</v>
      </c>
    </row>
    <row r="73" spans="1:14" x14ac:dyDescent="0.25">
      <c r="A73" s="1">
        <v>19913</v>
      </c>
      <c r="B73" s="1">
        <v>1507.060997</v>
      </c>
      <c r="C73" s="1">
        <v>48</v>
      </c>
      <c r="D73" s="1">
        <v>0</v>
      </c>
      <c r="E73" s="1">
        <v>0</v>
      </c>
      <c r="F73" s="1">
        <v>0</v>
      </c>
      <c r="G73" s="1">
        <v>1</v>
      </c>
      <c r="H73" s="1">
        <v>19913</v>
      </c>
      <c r="I73" s="1">
        <f t="shared" si="3"/>
        <v>1539.7637016951098</v>
      </c>
      <c r="J73" s="15">
        <f t="shared" si="4"/>
        <v>26.836252369194039</v>
      </c>
      <c r="K73" s="1">
        <f t="shared" si="5"/>
        <v>-4.9901987854788388E-2</v>
      </c>
      <c r="L73" s="1">
        <f t="shared" si="6"/>
        <v>1649.8144521582738</v>
      </c>
      <c r="M73" s="1">
        <f t="shared" si="7"/>
        <v>-142.75345515827371</v>
      </c>
      <c r="N73" s="1">
        <f t="shared" si="8"/>
        <v>20378.548959625263</v>
      </c>
    </row>
    <row r="74" spans="1:14" x14ac:dyDescent="0.25">
      <c r="A74" s="1">
        <v>19914</v>
      </c>
      <c r="B74" s="1">
        <v>1862.6120000000001</v>
      </c>
      <c r="C74" s="1">
        <v>49</v>
      </c>
      <c r="D74" s="1">
        <v>1</v>
      </c>
      <c r="E74" s="1">
        <v>0</v>
      </c>
      <c r="F74" s="1">
        <v>0</v>
      </c>
      <c r="G74" s="1">
        <v>0</v>
      </c>
      <c r="H74" s="1">
        <v>19914</v>
      </c>
      <c r="I74" s="1">
        <f t="shared" si="3"/>
        <v>1704.5293019807341</v>
      </c>
      <c r="J74" s="15">
        <f t="shared" si="4"/>
        <v>48.641299064208312</v>
      </c>
      <c r="K74" s="1">
        <f t="shared" si="5"/>
        <v>111.91998722021788</v>
      </c>
      <c r="L74" s="1">
        <f t="shared" si="6"/>
        <v>1660.7951291752463</v>
      </c>
      <c r="M74" s="1">
        <f t="shared" si="7"/>
        <v>201.81687082475378</v>
      </c>
      <c r="N74" s="1">
        <f t="shared" si="8"/>
        <v>40730.049349495355</v>
      </c>
    </row>
    <row r="75" spans="1:14" x14ac:dyDescent="0.25">
      <c r="A75" s="1">
        <v>19921</v>
      </c>
      <c r="B75" s="1">
        <v>1716.0249980000001</v>
      </c>
      <c r="C75" s="1">
        <v>50</v>
      </c>
      <c r="D75" s="1">
        <v>0</v>
      </c>
      <c r="E75" s="1">
        <v>1</v>
      </c>
      <c r="F75" s="1">
        <v>0</v>
      </c>
      <c r="G75" s="1">
        <v>0</v>
      </c>
      <c r="H75" s="1">
        <v>19921</v>
      </c>
      <c r="I75" s="1">
        <f t="shared" si="3"/>
        <v>1760.336602593829</v>
      </c>
      <c r="J75" s="15">
        <f t="shared" si="4"/>
        <v>49.774161654733199</v>
      </c>
      <c r="K75" s="1">
        <f t="shared" si="5"/>
        <v>-46.709948833715998</v>
      </c>
      <c r="L75" s="1">
        <f t="shared" si="6"/>
        <v>1705.5397747261409</v>
      </c>
      <c r="M75" s="1">
        <f t="shared" si="7"/>
        <v>10.485223273859219</v>
      </c>
      <c r="N75" s="1">
        <f t="shared" si="8"/>
        <v>109.93990710267904</v>
      </c>
    </row>
    <row r="76" spans="1:14" x14ac:dyDescent="0.25">
      <c r="A76" s="1">
        <v>19922</v>
      </c>
      <c r="B76" s="1">
        <v>1740.1709980000001</v>
      </c>
      <c r="C76" s="1">
        <v>51</v>
      </c>
      <c r="D76" s="1">
        <v>0</v>
      </c>
      <c r="E76" s="1">
        <v>0</v>
      </c>
      <c r="F76" s="1">
        <v>1</v>
      </c>
      <c r="G76" s="1">
        <v>0</v>
      </c>
      <c r="H76" s="1">
        <v>19922</v>
      </c>
      <c r="I76" s="1">
        <f t="shared" si="3"/>
        <v>1786.7495350647187</v>
      </c>
      <c r="J76" s="15">
        <f t="shared" si="4"/>
        <v>46.081019470697981</v>
      </c>
      <c r="K76" s="1">
        <f t="shared" si="5"/>
        <v>-38.759913377920142</v>
      </c>
      <c r="L76" s="1">
        <f t="shared" si="6"/>
        <v>1774.3529197137154</v>
      </c>
      <c r="M76" s="1">
        <f t="shared" si="7"/>
        <v>-34.181921713715383</v>
      </c>
      <c r="N76" s="1">
        <f t="shared" si="8"/>
        <v>1168.4037720425672</v>
      </c>
    </row>
    <row r="77" spans="1:14" x14ac:dyDescent="0.25">
      <c r="A77" s="1">
        <v>19923</v>
      </c>
      <c r="B77" s="1">
        <v>1767.733997</v>
      </c>
      <c r="C77" s="1">
        <v>52</v>
      </c>
      <c r="D77" s="1">
        <v>0</v>
      </c>
      <c r="E77" s="1">
        <v>0</v>
      </c>
      <c r="F77" s="1">
        <v>0</v>
      </c>
      <c r="G77" s="1">
        <v>1</v>
      </c>
      <c r="H77" s="1">
        <v>19923</v>
      </c>
      <c r="I77" s="1">
        <f t="shared" si="3"/>
        <v>1788.375188900447</v>
      </c>
      <c r="J77" s="15">
        <f t="shared" si="4"/>
        <v>39.05313644103439</v>
      </c>
      <c r="K77" s="1">
        <f t="shared" si="5"/>
        <v>-5.7627036144266217</v>
      </c>
      <c r="L77" s="1">
        <f t="shared" si="6"/>
        <v>1832.7806525475619</v>
      </c>
      <c r="M77" s="1">
        <f t="shared" si="7"/>
        <v>-65.046655547561841</v>
      </c>
      <c r="N77" s="1">
        <f t="shared" si="8"/>
        <v>4231.0673979231578</v>
      </c>
    </row>
    <row r="78" spans="1:14" x14ac:dyDescent="0.25">
      <c r="A78" s="1">
        <v>19924</v>
      </c>
      <c r="B78" s="1">
        <v>2000.2919999999999</v>
      </c>
      <c r="C78" s="1">
        <v>53</v>
      </c>
      <c r="D78" s="1">
        <v>1</v>
      </c>
      <c r="E78" s="1">
        <v>0</v>
      </c>
      <c r="F78" s="1">
        <v>0</v>
      </c>
      <c r="G78" s="1">
        <v>0</v>
      </c>
      <c r="H78" s="1">
        <v>19924</v>
      </c>
      <c r="I78" s="1">
        <f t="shared" si="3"/>
        <v>1869.0795660610283</v>
      </c>
      <c r="J78" s="15">
        <f t="shared" si="4"/>
        <v>45.637719508484778</v>
      </c>
      <c r="K78" s="1">
        <f t="shared" si="5"/>
        <v>117.27244068298262</v>
      </c>
      <c r="L78" s="1">
        <f t="shared" si="6"/>
        <v>1939.3483125616995</v>
      </c>
      <c r="M78" s="1">
        <f t="shared" si="7"/>
        <v>60.943687438300458</v>
      </c>
      <c r="N78" s="1">
        <f t="shared" si="8"/>
        <v>3714.1330385772612</v>
      </c>
    </row>
    <row r="79" spans="1:14" x14ac:dyDescent="0.25">
      <c r="A79" s="1">
        <v>19931</v>
      </c>
      <c r="B79" s="1">
        <v>1973.8939969999999</v>
      </c>
      <c r="C79" s="1">
        <v>54</v>
      </c>
      <c r="D79" s="1">
        <v>0</v>
      </c>
      <c r="E79" s="1">
        <v>1</v>
      </c>
      <c r="F79" s="1">
        <v>0</v>
      </c>
      <c r="G79" s="1">
        <v>0</v>
      </c>
      <c r="H79" s="1">
        <v>19931</v>
      </c>
      <c r="I79" s="1">
        <f t="shared" si="3"/>
        <v>1987.0842682880793</v>
      </c>
      <c r="J79" s="15">
        <f t="shared" si="4"/>
        <v>57.078108817884676</v>
      </c>
      <c r="K79" s="1">
        <f t="shared" si="5"/>
        <v>-37.4103241274574</v>
      </c>
      <c r="L79" s="1">
        <f t="shared" si="6"/>
        <v>1868.007336735797</v>
      </c>
      <c r="M79" s="1">
        <f t="shared" si="7"/>
        <v>105.88666026420287</v>
      </c>
      <c r="N79" s="1">
        <f t="shared" si="8"/>
        <v>11211.984821906719</v>
      </c>
    </row>
    <row r="80" spans="1:14" x14ac:dyDescent="0.25">
      <c r="A80" s="1">
        <v>19932</v>
      </c>
      <c r="B80" s="1">
        <v>1861.9789960000001</v>
      </c>
      <c r="C80" s="1">
        <v>55</v>
      </c>
      <c r="D80" s="1">
        <v>0</v>
      </c>
      <c r="E80" s="1">
        <v>0</v>
      </c>
      <c r="F80" s="1">
        <v>1</v>
      </c>
      <c r="G80" s="1">
        <v>0</v>
      </c>
      <c r="H80" s="1">
        <v>19932</v>
      </c>
      <c r="I80" s="1">
        <f t="shared" si="3"/>
        <v>1946.1413083083007</v>
      </c>
      <c r="J80" s="15">
        <f t="shared" si="4"/>
        <v>41.582102967677564</v>
      </c>
      <c r="K80" s="1">
        <f t="shared" si="5"/>
        <v>-51.356253848126698</v>
      </c>
      <c r="L80" s="1">
        <f t="shared" si="6"/>
        <v>2005.4024637280438</v>
      </c>
      <c r="M80" s="1">
        <f t="shared" si="7"/>
        <v>-143.42346772804376</v>
      </c>
      <c r="N80" s="1">
        <f t="shared" si="8"/>
        <v>20570.291095137211</v>
      </c>
    </row>
    <row r="81" spans="1:14" x14ac:dyDescent="0.25">
      <c r="A81" s="1">
        <v>19933</v>
      </c>
      <c r="B81" s="1">
        <v>2140.788994</v>
      </c>
      <c r="C81" s="1">
        <v>56</v>
      </c>
      <c r="D81" s="1">
        <v>0</v>
      </c>
      <c r="E81" s="1">
        <v>0</v>
      </c>
      <c r="F81" s="1">
        <v>0</v>
      </c>
      <c r="G81" s="1">
        <v>1</v>
      </c>
      <c r="H81" s="1">
        <v>19933</v>
      </c>
      <c r="I81" s="1">
        <f t="shared" si="3"/>
        <v>2096.272720735687</v>
      </c>
      <c r="J81" s="15">
        <f t="shared" si="4"/>
        <v>58.742502819017353</v>
      </c>
      <c r="K81" s="1">
        <f t="shared" si="5"/>
        <v>8.1865837840077553</v>
      </c>
      <c r="L81" s="1">
        <f t="shared" si="6"/>
        <v>1981.9607076615519</v>
      </c>
      <c r="M81" s="1">
        <f t="shared" si="7"/>
        <v>158.82828633844815</v>
      </c>
      <c r="N81" s="1">
        <f t="shared" si="8"/>
        <v>25226.424541208075</v>
      </c>
    </row>
    <row r="82" spans="1:14" x14ac:dyDescent="0.25">
      <c r="A82" s="1">
        <v>19934</v>
      </c>
      <c r="B82" s="1">
        <v>2468.8539959999998</v>
      </c>
      <c r="C82" s="1">
        <v>57</v>
      </c>
      <c r="D82" s="1">
        <v>1</v>
      </c>
      <c r="E82" s="1">
        <v>0</v>
      </c>
      <c r="F82" s="1">
        <v>0</v>
      </c>
      <c r="G82" s="1">
        <v>0</v>
      </c>
      <c r="H82" s="1">
        <v>19934</v>
      </c>
      <c r="I82" s="1">
        <f t="shared" si="3"/>
        <v>2289.3561527917018</v>
      </c>
      <c r="J82" s="15">
        <f t="shared" si="4"/>
        <v>79.980261710179306</v>
      </c>
      <c r="K82" s="1">
        <f t="shared" si="5"/>
        <v>134.53611781392922</v>
      </c>
      <c r="L82" s="1">
        <f t="shared" si="6"/>
        <v>2272.2876642376868</v>
      </c>
      <c r="M82" s="1">
        <f t="shared" si="7"/>
        <v>196.56633176231298</v>
      </c>
      <c r="N82" s="1">
        <f t="shared" si="8"/>
        <v>38638.322782491698</v>
      </c>
    </row>
    <row r="83" spans="1:14" x14ac:dyDescent="0.25">
      <c r="A83" s="1">
        <v>19941</v>
      </c>
      <c r="B83" s="1">
        <v>2076.6999970000002</v>
      </c>
      <c r="C83" s="1">
        <v>58</v>
      </c>
      <c r="D83" s="1">
        <v>0</v>
      </c>
      <c r="E83" s="1">
        <v>1</v>
      </c>
      <c r="F83" s="1">
        <v>0</v>
      </c>
      <c r="G83" s="1">
        <v>0</v>
      </c>
      <c r="H83" s="1">
        <v>19941</v>
      </c>
      <c r="I83" s="1">
        <f t="shared" si="3"/>
        <v>2194.9051665763268</v>
      </c>
      <c r="J83" s="15">
        <f t="shared" si="4"/>
        <v>52.404683607752482</v>
      </c>
      <c r="K83" s="1">
        <f t="shared" si="5"/>
        <v>-59.825866158005915</v>
      </c>
      <c r="L83" s="1">
        <f t="shared" si="6"/>
        <v>2331.9260903744234</v>
      </c>
      <c r="M83" s="1">
        <f t="shared" si="7"/>
        <v>-255.22609337442327</v>
      </c>
      <c r="N83" s="1">
        <f t="shared" si="8"/>
        <v>65140.358739169824</v>
      </c>
    </row>
    <row r="84" spans="1:14" x14ac:dyDescent="0.25">
      <c r="A84" s="1">
        <v>19942</v>
      </c>
      <c r="B84" s="1">
        <v>2149.9079969999998</v>
      </c>
      <c r="C84" s="1">
        <v>59</v>
      </c>
      <c r="D84" s="1">
        <v>0</v>
      </c>
      <c r="E84" s="1">
        <v>0</v>
      </c>
      <c r="F84" s="1">
        <v>1</v>
      </c>
      <c r="G84" s="1">
        <v>0</v>
      </c>
      <c r="H84" s="1">
        <v>19942</v>
      </c>
      <c r="I84" s="1">
        <f t="shared" si="3"/>
        <v>2215.8405311679098</v>
      </c>
      <c r="J84" s="15">
        <f t="shared" si="4"/>
        <v>47.429745489262785</v>
      </c>
      <c r="K84" s="1">
        <f t="shared" si="5"/>
        <v>-55.400264605767596</v>
      </c>
      <c r="L84" s="1">
        <f t="shared" si="6"/>
        <v>2195.9535963359522</v>
      </c>
      <c r="M84" s="1">
        <f t="shared" si="7"/>
        <v>-46.045599335952375</v>
      </c>
      <c r="N84" s="1">
        <f t="shared" si="8"/>
        <v>2120.1972182070576</v>
      </c>
    </row>
    <row r="85" spans="1:14" x14ac:dyDescent="0.25">
      <c r="A85" s="1">
        <v>19943</v>
      </c>
      <c r="B85" s="1">
        <v>2493.2859960000001</v>
      </c>
      <c r="C85" s="1">
        <v>60</v>
      </c>
      <c r="D85" s="1">
        <v>0</v>
      </c>
      <c r="E85" s="1">
        <v>0</v>
      </c>
      <c r="F85" s="1">
        <v>0</v>
      </c>
      <c r="G85" s="1">
        <v>1</v>
      </c>
      <c r="H85" s="1">
        <v>19943</v>
      </c>
      <c r="I85" s="1">
        <f t="shared" si="3"/>
        <v>2414.8767696696514</v>
      </c>
      <c r="J85" s="15">
        <f t="shared" si="4"/>
        <v>71.396991831987407</v>
      </c>
      <c r="K85" s="1">
        <f t="shared" si="5"/>
        <v>27.668997380427598</v>
      </c>
      <c r="L85" s="1">
        <f t="shared" si="6"/>
        <v>2271.4568604411802</v>
      </c>
      <c r="M85" s="1">
        <f t="shared" si="7"/>
        <v>221.82913555881987</v>
      </c>
      <c r="N85" s="1">
        <f t="shared" si="8"/>
        <v>49208.165382773281</v>
      </c>
    </row>
    <row r="86" spans="1:14" x14ac:dyDescent="0.25">
      <c r="A86" s="1">
        <v>19944</v>
      </c>
      <c r="B86" s="1">
        <v>2832</v>
      </c>
      <c r="C86" s="1">
        <v>61</v>
      </c>
      <c r="D86" s="1">
        <v>1</v>
      </c>
      <c r="E86" s="1">
        <v>0</v>
      </c>
      <c r="F86" s="1">
        <v>0</v>
      </c>
      <c r="G86" s="1">
        <v>0</v>
      </c>
      <c r="H86" s="1">
        <v>19944</v>
      </c>
      <c r="I86" s="1">
        <f t="shared" si="3"/>
        <v>2630.6091459189811</v>
      </c>
      <c r="J86" s="15">
        <f t="shared" si="4"/>
        <v>94.214759366637537</v>
      </c>
      <c r="K86" s="1">
        <f t="shared" si="5"/>
        <v>153.08414699092123</v>
      </c>
      <c r="L86" s="1">
        <f t="shared" si="6"/>
        <v>2620.8098793155677</v>
      </c>
      <c r="M86" s="1">
        <f t="shared" si="7"/>
        <v>211.19012068443226</v>
      </c>
      <c r="N86" s="1">
        <f t="shared" si="8"/>
        <v>44601.267074705065</v>
      </c>
    </row>
    <row r="87" spans="1:14" x14ac:dyDescent="0.25">
      <c r="A87" s="1">
        <v>19951</v>
      </c>
      <c r="B87" s="1">
        <v>2652</v>
      </c>
      <c r="C87" s="1">
        <v>62</v>
      </c>
      <c r="D87" s="1">
        <v>0</v>
      </c>
      <c r="E87" s="1">
        <v>1</v>
      </c>
      <c r="F87" s="1">
        <v>0</v>
      </c>
      <c r="G87" s="1">
        <v>0</v>
      </c>
      <c r="H87" s="1">
        <v>19951</v>
      </c>
      <c r="I87" s="1">
        <f t="shared" si="3"/>
        <v>2715.9405495297924</v>
      </c>
      <c r="J87" s="15">
        <f t="shared" si="4"/>
        <v>92.810402788503225</v>
      </c>
      <c r="K87" s="1">
        <f t="shared" si="5"/>
        <v>-60.967434751277736</v>
      </c>
      <c r="L87" s="1">
        <f t="shared" si="6"/>
        <v>2664.9980391276131</v>
      </c>
      <c r="M87" s="1">
        <f t="shared" si="7"/>
        <v>-12.998039127613083</v>
      </c>
      <c r="N87" s="1">
        <f t="shared" si="8"/>
        <v>168.94902116296069</v>
      </c>
    </row>
    <row r="88" spans="1:14" x14ac:dyDescent="0.25">
      <c r="A88" s="1">
        <v>19952</v>
      </c>
      <c r="B88" s="1">
        <v>2575</v>
      </c>
      <c r="C88" s="1">
        <v>63</v>
      </c>
      <c r="D88" s="1">
        <v>0</v>
      </c>
      <c r="E88" s="1">
        <v>0</v>
      </c>
      <c r="F88" s="1">
        <v>1</v>
      </c>
      <c r="G88" s="1">
        <v>0</v>
      </c>
      <c r="H88" s="1">
        <v>19952</v>
      </c>
      <c r="I88" s="1">
        <f t="shared" si="3"/>
        <v>2686.8592890688096</v>
      </c>
      <c r="J88" s="15">
        <f t="shared" si="4"/>
        <v>73.540729952100335</v>
      </c>
      <c r="K88" s="1">
        <f t="shared" si="5"/>
        <v>-71.064130646033632</v>
      </c>
      <c r="L88" s="1">
        <f t="shared" si="6"/>
        <v>2753.3506877125283</v>
      </c>
      <c r="M88" s="1">
        <f t="shared" si="7"/>
        <v>-178.35068771252827</v>
      </c>
      <c r="N88" s="1">
        <f t="shared" si="8"/>
        <v>31808.967807531782</v>
      </c>
    </row>
    <row r="89" spans="1:14" x14ac:dyDescent="0.25">
      <c r="A89" s="1">
        <v>19953</v>
      </c>
      <c r="B89" s="1">
        <v>3003</v>
      </c>
      <c r="C89" s="1">
        <v>64</v>
      </c>
      <c r="D89" s="1">
        <v>0</v>
      </c>
      <c r="E89" s="1">
        <v>0</v>
      </c>
      <c r="F89" s="1">
        <v>0</v>
      </c>
      <c r="G89" s="1">
        <v>1</v>
      </c>
      <c r="H89" s="1">
        <v>19953</v>
      </c>
      <c r="I89" s="1">
        <f t="shared" si="3"/>
        <v>2907.2920518507258</v>
      </c>
      <c r="J89" s="15">
        <f t="shared" si="4"/>
        <v>96.762674254485901</v>
      </c>
      <c r="K89" s="1">
        <f t="shared" si="5"/>
        <v>46.545572392117876</v>
      </c>
      <c r="L89" s="1">
        <f t="shared" si="6"/>
        <v>2788.0690164013376</v>
      </c>
      <c r="M89" s="1">
        <f t="shared" si="7"/>
        <v>214.93098359866235</v>
      </c>
      <c r="N89" s="1">
        <f t="shared" si="8"/>
        <v>46195.327710688463</v>
      </c>
    </row>
    <row r="90" spans="1:14" x14ac:dyDescent="0.25">
      <c r="A90" s="1">
        <v>19954</v>
      </c>
      <c r="B90" s="1">
        <v>3148</v>
      </c>
      <c r="C90" s="1">
        <v>65</v>
      </c>
      <c r="D90" s="1">
        <v>1</v>
      </c>
      <c r="E90" s="1">
        <v>0</v>
      </c>
      <c r="F90" s="1">
        <v>0</v>
      </c>
      <c r="G90" s="1">
        <v>0</v>
      </c>
      <c r="H90" s="1">
        <v>19954</v>
      </c>
      <c r="I90" s="1">
        <f t="shared" si="3"/>
        <v>2997.8088716249131</v>
      </c>
      <c r="J90" s="15">
        <f t="shared" si="4"/>
        <v>95.775276353672993</v>
      </c>
      <c r="K90" s="1">
        <f t="shared" si="5"/>
        <v>152.28151434748816</v>
      </c>
      <c r="L90" s="1">
        <f t="shared" si="6"/>
        <v>3157.1388730961326</v>
      </c>
      <c r="M90" s="1">
        <f t="shared" si="7"/>
        <v>-9.1388730961325564</v>
      </c>
      <c r="N90" s="1">
        <f t="shared" si="8"/>
        <v>83.51900146721546</v>
      </c>
    </row>
    <row r="91" spans="1:14" x14ac:dyDescent="0.25">
      <c r="A91" s="1">
        <v>19961</v>
      </c>
      <c r="B91" s="1">
        <v>2185</v>
      </c>
      <c r="C91" s="1">
        <v>66</v>
      </c>
      <c r="D91" s="1">
        <v>0</v>
      </c>
      <c r="E91" s="1">
        <v>1</v>
      </c>
      <c r="F91" s="1">
        <v>0</v>
      </c>
      <c r="G91" s="1">
        <v>0</v>
      </c>
      <c r="H91" s="1">
        <v>19961</v>
      </c>
      <c r="I91" s="1">
        <f t="shared" si="3"/>
        <v>2514.290553440449</v>
      </c>
      <c r="J91" s="15">
        <f t="shared" si="4"/>
        <v>4.1956084306430341</v>
      </c>
      <c r="K91" s="1">
        <f t="shared" si="5"/>
        <v>-135.41040337544948</v>
      </c>
      <c r="L91" s="1">
        <f t="shared" si="6"/>
        <v>3032.6167132273081</v>
      </c>
      <c r="M91" s="1">
        <f t="shared" si="7"/>
        <v>-847.61671322730808</v>
      </c>
      <c r="N91" s="1">
        <f t="shared" si="8"/>
        <v>718454.09254226461</v>
      </c>
    </row>
    <row r="92" spans="1:14" x14ac:dyDescent="0.25">
      <c r="A92" s="1">
        <v>19962</v>
      </c>
      <c r="B92" s="1">
        <v>2179</v>
      </c>
      <c r="C92" s="1">
        <v>67</v>
      </c>
      <c r="D92" s="1">
        <v>0</v>
      </c>
      <c r="E92" s="1">
        <v>0</v>
      </c>
      <c r="F92" s="1">
        <v>1</v>
      </c>
      <c r="G92" s="1">
        <v>0</v>
      </c>
      <c r="H92" s="1">
        <v>19962</v>
      </c>
      <c r="I92" s="1">
        <f t="shared" si="3"/>
        <v>2335.0363066534633</v>
      </c>
      <c r="J92" s="15">
        <f t="shared" si="4"/>
        <v>-24.805707965325407</v>
      </c>
      <c r="K92" s="1">
        <f t="shared" si="5"/>
        <v>-94.638621965867742</v>
      </c>
      <c r="L92" s="1">
        <f t="shared" si="6"/>
        <v>2447.4220312250582</v>
      </c>
      <c r="M92" s="1">
        <f t="shared" si="7"/>
        <v>-268.42203122505816</v>
      </c>
      <c r="N92" s="1">
        <f t="shared" si="8"/>
        <v>72050.386846986105</v>
      </c>
    </row>
    <row r="93" spans="1:14" x14ac:dyDescent="0.25">
      <c r="A93" s="1">
        <v>19963</v>
      </c>
      <c r="B93" s="1">
        <v>2321</v>
      </c>
      <c r="C93" s="1">
        <v>68</v>
      </c>
      <c r="D93" s="1">
        <v>0</v>
      </c>
      <c r="E93" s="1">
        <v>0</v>
      </c>
      <c r="F93" s="1">
        <v>0</v>
      </c>
      <c r="G93" s="1">
        <v>1</v>
      </c>
      <c r="H93" s="1">
        <v>19963</v>
      </c>
      <c r="I93" s="1">
        <f t="shared" si="3"/>
        <v>2285.7797986738456</v>
      </c>
      <c r="J93" s="15">
        <f t="shared" si="4"/>
        <v>-28.671098791106221</v>
      </c>
      <c r="K93" s="1">
        <f t="shared" si="5"/>
        <v>43.40348665966458</v>
      </c>
      <c r="L93" s="1">
        <f t="shared" si="6"/>
        <v>2356.7761710802556</v>
      </c>
      <c r="M93" s="1">
        <f t="shared" si="7"/>
        <v>-35.776171080255608</v>
      </c>
      <c r="N93" s="1">
        <f t="shared" si="8"/>
        <v>1279.9344171637176</v>
      </c>
    </row>
    <row r="94" spans="1:14" x14ac:dyDescent="0.25">
      <c r="A94" s="1">
        <v>19964</v>
      </c>
      <c r="B94" s="1">
        <v>2129</v>
      </c>
      <c r="C94" s="1">
        <v>69</v>
      </c>
      <c r="D94" s="1">
        <v>1</v>
      </c>
      <c r="E94" s="1">
        <v>0</v>
      </c>
      <c r="F94" s="1">
        <v>0</v>
      </c>
      <c r="G94" s="1">
        <v>0</v>
      </c>
      <c r="H94" s="1">
        <v>19964</v>
      </c>
      <c r="I94" s="1">
        <f t="shared" si="3"/>
        <v>2065.4793318676848</v>
      </c>
      <c r="J94" s="15">
        <f t="shared" si="4"/>
        <v>-58.965502272488848</v>
      </c>
      <c r="K94" s="1">
        <f t="shared" si="5"/>
        <v>127.6559028007418</v>
      </c>
      <c r="L94" s="1">
        <f t="shared" si="6"/>
        <v>2409.3902142302277</v>
      </c>
      <c r="M94" s="1">
        <f t="shared" si="7"/>
        <v>-280.39021423022768</v>
      </c>
      <c r="N94" s="1">
        <f t="shared" si="8"/>
        <v>78618.672236072976</v>
      </c>
    </row>
    <row r="95" spans="1:14" x14ac:dyDescent="0.25">
      <c r="A95" s="1">
        <v>19971</v>
      </c>
      <c r="B95" s="1">
        <v>1601</v>
      </c>
      <c r="C95" s="1">
        <v>70</v>
      </c>
      <c r="D95" s="1">
        <v>0</v>
      </c>
      <c r="E95" s="1">
        <v>1</v>
      </c>
      <c r="F95" s="1">
        <v>0</v>
      </c>
      <c r="G95" s="1">
        <v>0</v>
      </c>
      <c r="H95" s="1">
        <v>19971</v>
      </c>
      <c r="I95" s="1">
        <f t="shared" si="3"/>
        <v>1821.9148449006334</v>
      </c>
      <c r="J95" s="15">
        <f t="shared" si="4"/>
        <v>-88.148482848573181</v>
      </c>
      <c r="K95" s="1">
        <f t="shared" si="5"/>
        <v>-159.13256525543315</v>
      </c>
      <c r="L95" s="1">
        <f t="shared" si="6"/>
        <v>1871.1034262197463</v>
      </c>
      <c r="M95" s="1">
        <f t="shared" si="7"/>
        <v>-270.10342621974632</v>
      </c>
      <c r="N95" s="1">
        <f t="shared" si="8"/>
        <v>72955.860855645951</v>
      </c>
    </row>
    <row r="96" spans="1:14" x14ac:dyDescent="0.25">
      <c r="A96" s="1">
        <v>19972</v>
      </c>
      <c r="B96" s="1">
        <v>1737</v>
      </c>
      <c r="C96" s="1">
        <v>71</v>
      </c>
      <c r="D96" s="1">
        <v>0</v>
      </c>
      <c r="E96" s="1">
        <v>0</v>
      </c>
      <c r="F96" s="1">
        <v>1</v>
      </c>
      <c r="G96" s="1">
        <v>0</v>
      </c>
      <c r="H96" s="1">
        <v>19972</v>
      </c>
      <c r="I96" s="1">
        <f t="shared" si="3"/>
        <v>1800.6559978582809</v>
      </c>
      <c r="J96" s="15">
        <f t="shared" si="4"/>
        <v>-77.573999214743154</v>
      </c>
      <c r="K96" s="1">
        <f t="shared" si="5"/>
        <v>-86.042871716678832</v>
      </c>
      <c r="L96" s="1">
        <f t="shared" si="6"/>
        <v>1639.1277400861925</v>
      </c>
      <c r="M96" s="1">
        <f t="shared" si="7"/>
        <v>97.872259913807511</v>
      </c>
      <c r="N96" s="1">
        <f t="shared" si="8"/>
        <v>9578.9792606358933</v>
      </c>
    </row>
    <row r="97" spans="1:14" x14ac:dyDescent="0.25">
      <c r="A97" s="1">
        <v>19973</v>
      </c>
      <c r="B97" s="1">
        <v>1614</v>
      </c>
      <c r="C97" s="1">
        <v>72</v>
      </c>
      <c r="D97" s="1">
        <v>0</v>
      </c>
      <c r="E97" s="1">
        <v>0</v>
      </c>
      <c r="F97" s="1">
        <v>0</v>
      </c>
      <c r="G97" s="1">
        <v>1</v>
      </c>
      <c r="H97" s="1">
        <v>19973</v>
      </c>
      <c r="I97" s="1">
        <f t="shared" si="3"/>
        <v>1618.8676013602981</v>
      </c>
      <c r="J97" s="15">
        <f t="shared" si="4"/>
        <v>-94.04909920891285</v>
      </c>
      <c r="K97" s="1">
        <f t="shared" si="5"/>
        <v>30.011263475618335</v>
      </c>
      <c r="L97" s="1">
        <f t="shared" si="6"/>
        <v>1766.4854853032023</v>
      </c>
      <c r="M97" s="1">
        <f t="shared" si="7"/>
        <v>-152.48548530320227</v>
      </c>
      <c r="N97" s="1">
        <f t="shared" si="8"/>
        <v>23251.823228153116</v>
      </c>
    </row>
    <row r="98" spans="1:14" x14ac:dyDescent="0.25">
      <c r="A98" s="1">
        <v>19974</v>
      </c>
      <c r="B98" s="1">
        <v>1578</v>
      </c>
      <c r="C98" s="1">
        <v>73</v>
      </c>
      <c r="D98" s="1">
        <v>1</v>
      </c>
      <c r="E98" s="1">
        <v>0</v>
      </c>
      <c r="F98" s="1">
        <v>0</v>
      </c>
      <c r="G98" s="1">
        <v>0</v>
      </c>
      <c r="H98" s="1">
        <v>19974</v>
      </c>
      <c r="I98" s="1">
        <f t="shared" si="3"/>
        <v>1473.9198529476184</v>
      </c>
      <c r="J98" s="15">
        <f t="shared" si="4"/>
        <v>-102.09559141210755</v>
      </c>
      <c r="K98" s="1">
        <f t="shared" si="5"/>
        <v>121.11509761764691</v>
      </c>
      <c r="L98" s="1">
        <f t="shared" si="6"/>
        <v>1652.4744049521271</v>
      </c>
      <c r="M98" s="1">
        <f t="shared" si="7"/>
        <v>-74.474404952127088</v>
      </c>
      <c r="N98" s="1">
        <f t="shared" si="8"/>
        <v>5546.4369929734121</v>
      </c>
    </row>
    <row r="99" spans="1:14" x14ac:dyDescent="0.25">
      <c r="A99" s="1">
        <v>19981</v>
      </c>
      <c r="B99" s="1">
        <v>1405</v>
      </c>
      <c r="C99" s="1">
        <v>74</v>
      </c>
      <c r="D99" s="1">
        <v>0</v>
      </c>
      <c r="E99" s="1">
        <v>1</v>
      </c>
      <c r="F99" s="1">
        <v>0</v>
      </c>
      <c r="G99" s="1">
        <v>0</v>
      </c>
      <c r="H99" s="1">
        <v>19981</v>
      </c>
      <c r="I99" s="1">
        <f t="shared" ref="I99:I129" si="9">$J$24*(B99-K95)+(1-$J$24)*(I98+J98)</f>
        <v>1503.2550919839548</v>
      </c>
      <c r="J99" s="15">
        <f t="shared" ref="J99:J129" si="10">$K$24*(I99-I98)+(1-$K$24)*J98</f>
        <v>-81.317885736088456</v>
      </c>
      <c r="K99" s="1">
        <f t="shared" ref="K99:K129" si="11">$L$24*(B99-I99)+(1-$L$24)*K95</f>
        <v>-142.24285461548891</v>
      </c>
      <c r="L99" s="1">
        <f t="shared" ref="L99:L129" si="12">I98+J98+K95</f>
        <v>1212.6916962800778</v>
      </c>
      <c r="M99" s="1">
        <f t="shared" ref="M99:M129" si="13">B99-L99</f>
        <v>192.30830371992215</v>
      </c>
      <c r="N99" s="1">
        <f t="shared" ref="N99:N129" si="14">M99^2</f>
        <v>36982.48367963382</v>
      </c>
    </row>
    <row r="100" spans="1:14" x14ac:dyDescent="0.25">
      <c r="A100" s="1">
        <v>19982</v>
      </c>
      <c r="B100" s="1">
        <v>1402</v>
      </c>
      <c r="C100" s="1">
        <v>75</v>
      </c>
      <c r="D100" s="1">
        <v>0</v>
      </c>
      <c r="E100" s="1">
        <v>0</v>
      </c>
      <c r="F100" s="1">
        <v>1</v>
      </c>
      <c r="G100" s="1">
        <v>0</v>
      </c>
      <c r="H100" s="1">
        <v>19982</v>
      </c>
      <c r="I100" s="1">
        <f t="shared" si="9"/>
        <v>1467.1163396594256</v>
      </c>
      <c r="J100" s="15">
        <f t="shared" si="10"/>
        <v>-74.175583328654398</v>
      </c>
      <c r="K100" s="1">
        <f t="shared" si="11"/>
        <v>-80.237061255913304</v>
      </c>
      <c r="L100" s="1">
        <f t="shared" si="12"/>
        <v>1335.8943345311875</v>
      </c>
      <c r="M100" s="1">
        <f t="shared" si="13"/>
        <v>66.105665468812504</v>
      </c>
      <c r="N100" s="1">
        <f t="shared" si="14"/>
        <v>4369.9590070745498</v>
      </c>
    </row>
    <row r="101" spans="1:14" x14ac:dyDescent="0.25">
      <c r="A101" s="1">
        <v>19983</v>
      </c>
      <c r="B101" s="1">
        <v>1556</v>
      </c>
      <c r="C101" s="1">
        <v>76</v>
      </c>
      <c r="D101" s="1">
        <v>0</v>
      </c>
      <c r="E101" s="1">
        <v>0</v>
      </c>
      <c r="F101" s="1">
        <v>0</v>
      </c>
      <c r="G101" s="1">
        <v>1</v>
      </c>
      <c r="H101" s="1">
        <v>19983</v>
      </c>
      <c r="I101" s="1">
        <f t="shared" si="9"/>
        <v>1483.8708211697904</v>
      </c>
      <c r="J101" s="15">
        <f t="shared" si="10"/>
        <v>-59.800583810808469</v>
      </c>
      <c r="K101" s="1">
        <f t="shared" si="11"/>
        <v>41.696364135503799</v>
      </c>
      <c r="L101" s="1">
        <f t="shared" si="12"/>
        <v>1422.9520198063897</v>
      </c>
      <c r="M101" s="1">
        <f t="shared" si="13"/>
        <v>133.04798019361033</v>
      </c>
      <c r="N101" s="1">
        <f t="shared" si="14"/>
        <v>17701.765033599328</v>
      </c>
    </row>
    <row r="102" spans="1:14" x14ac:dyDescent="0.25">
      <c r="A102" s="1">
        <v>19984</v>
      </c>
      <c r="B102" s="1">
        <v>1710</v>
      </c>
      <c r="C102" s="1">
        <v>77</v>
      </c>
      <c r="D102" s="1">
        <v>1</v>
      </c>
      <c r="E102" s="1">
        <v>0</v>
      </c>
      <c r="F102" s="1">
        <v>0</v>
      </c>
      <c r="G102" s="1">
        <v>0</v>
      </c>
      <c r="H102" s="1">
        <v>19984</v>
      </c>
      <c r="I102" s="1">
        <f t="shared" si="9"/>
        <v>1536.7108663650592</v>
      </c>
      <c r="J102" s="15">
        <f t="shared" si="10"/>
        <v>-41.993393301059676</v>
      </c>
      <c r="K102" s="1">
        <f t="shared" si="11"/>
        <v>135.59014600410768</v>
      </c>
      <c r="L102" s="1">
        <f t="shared" si="12"/>
        <v>1545.1853349766286</v>
      </c>
      <c r="M102" s="1">
        <f t="shared" si="13"/>
        <v>164.81466502337139</v>
      </c>
      <c r="N102" s="1">
        <f t="shared" si="14"/>
        <v>27163.873806766122</v>
      </c>
    </row>
    <row r="103" spans="1:14" x14ac:dyDescent="0.25">
      <c r="A103" s="1">
        <v>19991</v>
      </c>
      <c r="B103" s="1">
        <v>1530</v>
      </c>
      <c r="C103" s="1">
        <v>78</v>
      </c>
      <c r="D103" s="1">
        <v>0</v>
      </c>
      <c r="E103" s="1">
        <v>1</v>
      </c>
      <c r="F103" s="1">
        <v>0</v>
      </c>
      <c r="G103" s="1">
        <v>0</v>
      </c>
      <c r="H103" s="1">
        <v>19991</v>
      </c>
      <c r="I103" s="1">
        <f t="shared" si="9"/>
        <v>1616.0450906013589</v>
      </c>
      <c r="J103" s="15">
        <f t="shared" si="10"/>
        <v>-22.812889617392127</v>
      </c>
      <c r="K103" s="1">
        <f t="shared" si="11"/>
        <v>-126.65147209246921</v>
      </c>
      <c r="L103" s="1">
        <f t="shared" si="12"/>
        <v>1352.4746184485107</v>
      </c>
      <c r="M103" s="1">
        <f t="shared" si="13"/>
        <v>177.52538155148932</v>
      </c>
      <c r="N103" s="1">
        <f t="shared" si="14"/>
        <v>31515.261095001864</v>
      </c>
    </row>
    <row r="104" spans="1:14" x14ac:dyDescent="0.25">
      <c r="A104" s="1">
        <v>19992</v>
      </c>
      <c r="B104" s="1">
        <v>1558</v>
      </c>
      <c r="C104" s="1">
        <v>79</v>
      </c>
      <c r="D104" s="1">
        <v>0</v>
      </c>
      <c r="E104" s="1">
        <v>0</v>
      </c>
      <c r="F104" s="1">
        <v>1</v>
      </c>
      <c r="G104" s="1">
        <v>0</v>
      </c>
      <c r="H104" s="1">
        <v>19992</v>
      </c>
      <c r="I104" s="1">
        <f t="shared" si="9"/>
        <v>1623.9902392243368</v>
      </c>
      <c r="J104" s="15">
        <f t="shared" si="10"/>
        <v>-17.950396825178956</v>
      </c>
      <c r="K104" s="1">
        <f t="shared" si="11"/>
        <v>-76.284454672209321</v>
      </c>
      <c r="L104" s="1">
        <f t="shared" si="12"/>
        <v>1512.9951397280536</v>
      </c>
      <c r="M104" s="1">
        <f t="shared" si="13"/>
        <v>45.004860271946427</v>
      </c>
      <c r="N104" s="1">
        <f t="shared" si="14"/>
        <v>2025.4374480974218</v>
      </c>
    </row>
    <row r="105" spans="1:14" x14ac:dyDescent="0.25">
      <c r="A105" s="1">
        <v>19993</v>
      </c>
      <c r="B105" s="1">
        <v>1336</v>
      </c>
      <c r="C105" s="1">
        <v>80</v>
      </c>
      <c r="D105" s="1">
        <v>0</v>
      </c>
      <c r="E105" s="1">
        <v>0</v>
      </c>
      <c r="F105" s="1">
        <v>0</v>
      </c>
      <c r="G105" s="1">
        <v>1</v>
      </c>
      <c r="H105" s="1">
        <v>19993</v>
      </c>
      <c r="I105" s="1">
        <f t="shared" si="9"/>
        <v>1392.9874275363582</v>
      </c>
      <c r="J105" s="15">
        <f t="shared" si="10"/>
        <v>-51.631538110524751</v>
      </c>
      <c r="K105" s="1">
        <f t="shared" si="11"/>
        <v>14.317752694822172</v>
      </c>
      <c r="L105" s="1">
        <f t="shared" si="12"/>
        <v>1647.7362065346615</v>
      </c>
      <c r="M105" s="1">
        <f t="shared" si="13"/>
        <v>-311.73620653466151</v>
      </c>
      <c r="N105" s="1">
        <f t="shared" si="14"/>
        <v>97179.46246462113</v>
      </c>
    </row>
    <row r="106" spans="1:14" x14ac:dyDescent="0.25">
      <c r="A106" s="1">
        <v>19994</v>
      </c>
      <c r="B106" s="1">
        <v>2343</v>
      </c>
      <c r="C106" s="1">
        <v>81</v>
      </c>
      <c r="D106" s="1">
        <v>1</v>
      </c>
      <c r="E106" s="1">
        <v>0</v>
      </c>
      <c r="F106" s="1">
        <v>0</v>
      </c>
      <c r="G106" s="1">
        <v>0</v>
      </c>
      <c r="H106" s="1">
        <v>19994</v>
      </c>
      <c r="I106" s="1">
        <f t="shared" si="9"/>
        <v>1933.250204828804</v>
      </c>
      <c r="J106" s="15">
        <f t="shared" si="10"/>
        <v>41.94015914490668</v>
      </c>
      <c r="K106" s="1">
        <f t="shared" si="11"/>
        <v>211.65238864896088</v>
      </c>
      <c r="L106" s="1">
        <f t="shared" si="12"/>
        <v>1476.946035429941</v>
      </c>
      <c r="M106" s="1">
        <f t="shared" si="13"/>
        <v>866.05396457005895</v>
      </c>
      <c r="N106" s="1">
        <f t="shared" si="14"/>
        <v>750049.4695475169</v>
      </c>
    </row>
    <row r="107" spans="1:14" x14ac:dyDescent="0.25">
      <c r="A107" s="1">
        <v>20001</v>
      </c>
      <c r="B107" s="1">
        <v>1945</v>
      </c>
      <c r="C107" s="1">
        <v>82</v>
      </c>
      <c r="D107" s="1">
        <v>0</v>
      </c>
      <c r="E107" s="1">
        <v>1</v>
      </c>
      <c r="F107" s="1">
        <v>0</v>
      </c>
      <c r="G107" s="1">
        <v>0</v>
      </c>
      <c r="H107" s="1">
        <v>20001</v>
      </c>
      <c r="I107" s="1">
        <f t="shared" si="9"/>
        <v>2041.1155648141785</v>
      </c>
      <c r="J107" s="15">
        <f t="shared" si="10"/>
        <v>52.362176680837891</v>
      </c>
      <c r="K107" s="1">
        <f t="shared" si="11"/>
        <v>-118.17965796577931</v>
      </c>
      <c r="L107" s="1">
        <f t="shared" si="12"/>
        <v>1848.5388918812414</v>
      </c>
      <c r="M107" s="1">
        <f t="shared" si="13"/>
        <v>96.461108118758602</v>
      </c>
      <c r="N107" s="1">
        <f t="shared" si="14"/>
        <v>9304.745379498836</v>
      </c>
    </row>
    <row r="108" spans="1:14" x14ac:dyDescent="0.25">
      <c r="A108" s="1">
        <v>20002</v>
      </c>
      <c r="B108" s="1">
        <v>1825</v>
      </c>
      <c r="C108" s="1">
        <v>83</v>
      </c>
      <c r="D108" s="1">
        <v>0</v>
      </c>
      <c r="E108" s="1">
        <v>0</v>
      </c>
      <c r="F108" s="1">
        <v>1</v>
      </c>
      <c r="G108" s="1">
        <v>0</v>
      </c>
      <c r="H108" s="1">
        <v>20002</v>
      </c>
      <c r="I108" s="1">
        <f t="shared" si="9"/>
        <v>1962.125517981432</v>
      </c>
      <c r="J108" s="15">
        <f t="shared" si="10"/>
        <v>31.596897858936927</v>
      </c>
      <c r="K108" s="1">
        <f t="shared" si="11"/>
        <v>-93.164063813292614</v>
      </c>
      <c r="L108" s="1">
        <f t="shared" si="12"/>
        <v>2017.1932868228071</v>
      </c>
      <c r="M108" s="1">
        <f t="shared" si="13"/>
        <v>-192.19328682280707</v>
      </c>
      <c r="N108" s="1">
        <f t="shared" si="14"/>
        <v>36938.259499753782</v>
      </c>
    </row>
    <row r="109" spans="1:14" x14ac:dyDescent="0.25">
      <c r="A109" s="1">
        <v>20003</v>
      </c>
      <c r="B109" s="1">
        <v>1870</v>
      </c>
      <c r="C109" s="1">
        <v>84</v>
      </c>
      <c r="D109" s="1">
        <v>0</v>
      </c>
      <c r="E109" s="1">
        <v>0</v>
      </c>
      <c r="F109" s="1">
        <v>0</v>
      </c>
      <c r="G109" s="1">
        <v>1</v>
      </c>
      <c r="H109" s="1">
        <v>20003</v>
      </c>
      <c r="I109" s="1">
        <f t="shared" si="9"/>
        <v>1899.3804990594565</v>
      </c>
      <c r="J109" s="15">
        <f t="shared" si="10"/>
        <v>16.682523711737026</v>
      </c>
      <c r="K109" s="1">
        <f t="shared" si="11"/>
        <v>2.1942070228472179</v>
      </c>
      <c r="L109" s="1">
        <f t="shared" si="12"/>
        <v>2008.0401685351912</v>
      </c>
      <c r="M109" s="1">
        <f t="shared" si="13"/>
        <v>-138.04016853519124</v>
      </c>
      <c r="N109" s="1">
        <f t="shared" si="14"/>
        <v>19055.088129224001</v>
      </c>
    </row>
    <row r="110" spans="1:14" x14ac:dyDescent="0.25">
      <c r="A110" s="1">
        <v>20004</v>
      </c>
      <c r="B110" s="1">
        <v>1007</v>
      </c>
      <c r="C110" s="1">
        <v>85</v>
      </c>
      <c r="D110" s="1">
        <v>1</v>
      </c>
      <c r="E110" s="1">
        <v>0</v>
      </c>
      <c r="F110" s="1">
        <v>0</v>
      </c>
      <c r="G110" s="1">
        <v>0</v>
      </c>
      <c r="H110" s="1">
        <v>20004</v>
      </c>
      <c r="I110" s="1">
        <f t="shared" si="9"/>
        <v>1150.1233604160884</v>
      </c>
      <c r="J110" s="15">
        <f t="shared" si="10"/>
        <v>-104.40374513175584</v>
      </c>
      <c r="K110" s="1">
        <f t="shared" si="11"/>
        <v>113.22419474122387</v>
      </c>
      <c r="L110" s="1">
        <f t="shared" si="12"/>
        <v>2127.7154114201544</v>
      </c>
      <c r="M110" s="1">
        <f t="shared" si="13"/>
        <v>-1120.7154114201544</v>
      </c>
      <c r="N110" s="1">
        <f t="shared" si="14"/>
        <v>1256003.0333946459</v>
      </c>
    </row>
    <row r="111" spans="1:14" x14ac:dyDescent="0.25">
      <c r="A111" s="1">
        <v>20011</v>
      </c>
      <c r="B111" s="1">
        <v>1431</v>
      </c>
      <c r="C111" s="1">
        <v>86</v>
      </c>
      <c r="D111" s="1">
        <v>0</v>
      </c>
      <c r="E111" s="1">
        <v>1</v>
      </c>
      <c r="F111" s="1">
        <v>0</v>
      </c>
      <c r="G111" s="1">
        <v>0</v>
      </c>
      <c r="H111" s="1">
        <v>20011</v>
      </c>
      <c r="I111" s="1">
        <f t="shared" si="9"/>
        <v>1389.8034131613172</v>
      </c>
      <c r="J111" s="15">
        <f t="shared" si="10"/>
        <v>-50.008046224723095</v>
      </c>
      <c r="K111" s="1">
        <f t="shared" si="11"/>
        <v>-73.962667460534036</v>
      </c>
      <c r="L111" s="1">
        <f t="shared" si="12"/>
        <v>927.53995731855321</v>
      </c>
      <c r="M111" s="1">
        <f t="shared" si="13"/>
        <v>503.46004268144679</v>
      </c>
      <c r="N111" s="1">
        <f t="shared" si="14"/>
        <v>253472.01457680421</v>
      </c>
    </row>
    <row r="112" spans="1:14" x14ac:dyDescent="0.25">
      <c r="A112" s="1">
        <v>20012</v>
      </c>
      <c r="B112" s="1">
        <v>1475</v>
      </c>
      <c r="C112" s="1">
        <v>87</v>
      </c>
      <c r="D112" s="1">
        <v>0</v>
      </c>
      <c r="E112" s="1">
        <v>0</v>
      </c>
      <c r="F112" s="1">
        <v>1</v>
      </c>
      <c r="G112" s="1">
        <v>0</v>
      </c>
      <c r="H112" s="1">
        <v>20012</v>
      </c>
      <c r="I112" s="1">
        <f t="shared" si="9"/>
        <v>1495.8712456082026</v>
      </c>
      <c r="J112" s="15">
        <f t="shared" si="10"/>
        <v>-25.334241310762437</v>
      </c>
      <c r="K112" s="1">
        <f t="shared" si="11"/>
        <v>-73.107305291382744</v>
      </c>
      <c r="L112" s="1">
        <f t="shared" si="12"/>
        <v>1246.6313031233014</v>
      </c>
      <c r="M112" s="1">
        <f t="shared" si="13"/>
        <v>228.36869687669855</v>
      </c>
      <c r="N112" s="1">
        <f t="shared" si="14"/>
        <v>52152.261713161424</v>
      </c>
    </row>
    <row r="113" spans="1:14" x14ac:dyDescent="0.25">
      <c r="A113" s="1">
        <v>20013</v>
      </c>
      <c r="B113" s="1">
        <v>1450</v>
      </c>
      <c r="C113" s="1">
        <v>88</v>
      </c>
      <c r="D113" s="1">
        <v>0</v>
      </c>
      <c r="E113" s="1">
        <v>0</v>
      </c>
      <c r="F113" s="1">
        <v>0</v>
      </c>
      <c r="G113" s="1">
        <v>1</v>
      </c>
      <c r="H113" s="1">
        <v>20013</v>
      </c>
      <c r="I113" s="1">
        <f t="shared" si="9"/>
        <v>1455.0016273889341</v>
      </c>
      <c r="J113" s="15">
        <f t="shared" si="10"/>
        <v>-27.790206078462667</v>
      </c>
      <c r="K113" s="1">
        <f t="shared" si="11"/>
        <v>0.19781074526253417</v>
      </c>
      <c r="L113" s="1">
        <f t="shared" si="12"/>
        <v>1472.7312113202872</v>
      </c>
      <c r="M113" s="1">
        <f t="shared" si="13"/>
        <v>-22.73121132028723</v>
      </c>
      <c r="N113" s="1">
        <f t="shared" si="14"/>
        <v>516.70796808755426</v>
      </c>
    </row>
    <row r="114" spans="1:14" x14ac:dyDescent="0.25">
      <c r="A114" s="1">
        <v>20014</v>
      </c>
      <c r="B114" s="1">
        <v>1375</v>
      </c>
      <c r="C114" s="1">
        <v>89</v>
      </c>
      <c r="D114" s="1">
        <v>1</v>
      </c>
      <c r="E114" s="1">
        <v>0</v>
      </c>
      <c r="F114" s="1">
        <v>0</v>
      </c>
      <c r="G114" s="1">
        <v>0</v>
      </c>
      <c r="H114" s="1">
        <v>20014</v>
      </c>
      <c r="I114" s="1">
        <f t="shared" si="9"/>
        <v>1314.1464106851829</v>
      </c>
      <c r="J114" s="15">
        <f t="shared" si="10"/>
        <v>-45.664486450979553</v>
      </c>
      <c r="K114" s="1">
        <f t="shared" si="11"/>
        <v>98.694610575563189</v>
      </c>
      <c r="L114" s="1">
        <f t="shared" si="12"/>
        <v>1540.4356160516954</v>
      </c>
      <c r="M114" s="1">
        <f t="shared" si="13"/>
        <v>-165.43561605169543</v>
      </c>
      <c r="N114" s="1">
        <f t="shared" si="14"/>
        <v>27368.943058403987</v>
      </c>
    </row>
    <row r="115" spans="1:14" x14ac:dyDescent="0.25">
      <c r="A115" s="1">
        <v>20021</v>
      </c>
      <c r="B115" s="1">
        <v>1495</v>
      </c>
      <c r="C115" s="1">
        <v>90</v>
      </c>
      <c r="D115" s="1">
        <v>0</v>
      </c>
      <c r="E115" s="1">
        <v>1</v>
      </c>
      <c r="F115" s="1">
        <v>0</v>
      </c>
      <c r="G115" s="1">
        <v>0</v>
      </c>
      <c r="H115" s="1">
        <v>20021</v>
      </c>
      <c r="I115" s="1">
        <f t="shared" si="9"/>
        <v>1473.8419261274082</v>
      </c>
      <c r="J115" s="15">
        <f t="shared" si="10"/>
        <v>-13.199427359402829</v>
      </c>
      <c r="K115" s="1">
        <f t="shared" si="11"/>
        <v>-47.572580772652927</v>
      </c>
      <c r="L115" s="1">
        <f t="shared" si="12"/>
        <v>1194.5192567736692</v>
      </c>
      <c r="M115" s="1">
        <f t="shared" si="13"/>
        <v>300.48074322633079</v>
      </c>
      <c r="N115" s="1">
        <f t="shared" si="14"/>
        <v>90288.677049848135</v>
      </c>
    </row>
    <row r="116" spans="1:14" x14ac:dyDescent="0.25">
      <c r="A116" s="1">
        <v>20022</v>
      </c>
      <c r="B116" s="1">
        <v>1429</v>
      </c>
      <c r="C116" s="1">
        <v>91</v>
      </c>
      <c r="D116" s="1">
        <v>0</v>
      </c>
      <c r="E116" s="1">
        <v>0</v>
      </c>
      <c r="F116" s="1">
        <v>1</v>
      </c>
      <c r="G116" s="1">
        <v>0</v>
      </c>
      <c r="H116" s="1">
        <v>20022</v>
      </c>
      <c r="I116" s="1">
        <f t="shared" si="9"/>
        <v>1488.9811292396703</v>
      </c>
      <c r="J116" s="15">
        <f t="shared" si="10"/>
        <v>-8.7194151644506643</v>
      </c>
      <c r="K116" s="1">
        <f t="shared" si="11"/>
        <v>-69.46560823319922</v>
      </c>
      <c r="L116" s="1">
        <f t="shared" si="12"/>
        <v>1387.5351934766227</v>
      </c>
      <c r="M116" s="1">
        <f t="shared" si="13"/>
        <v>41.46480652337732</v>
      </c>
      <c r="N116" s="1">
        <f t="shared" si="14"/>
        <v>1719.3301800211143</v>
      </c>
    </row>
    <row r="117" spans="1:14" x14ac:dyDescent="0.25">
      <c r="A117" s="1">
        <v>20023</v>
      </c>
      <c r="B117" s="1">
        <v>1443</v>
      </c>
      <c r="C117" s="1">
        <v>92</v>
      </c>
      <c r="D117" s="1">
        <v>0</v>
      </c>
      <c r="E117" s="1">
        <v>0</v>
      </c>
      <c r="F117" s="1">
        <v>0</v>
      </c>
      <c r="G117" s="1">
        <v>1</v>
      </c>
      <c r="H117" s="1">
        <v>20023</v>
      </c>
      <c r="I117" s="1">
        <f t="shared" si="9"/>
        <v>1454.6604459025752</v>
      </c>
      <c r="J117" s="15">
        <f t="shared" si="10"/>
        <v>-12.766681800513661</v>
      </c>
      <c r="K117" s="1">
        <f t="shared" si="11"/>
        <v>-3.0921175765492293</v>
      </c>
      <c r="L117" s="1">
        <f t="shared" si="12"/>
        <v>1480.4595248204821</v>
      </c>
      <c r="M117" s="1">
        <f t="shared" si="13"/>
        <v>-37.459524820482102</v>
      </c>
      <c r="N117" s="1">
        <f t="shared" si="14"/>
        <v>1403.2159997763147</v>
      </c>
    </row>
    <row r="118" spans="1:14" x14ac:dyDescent="0.25">
      <c r="A118" s="1">
        <v>20024</v>
      </c>
      <c r="B118" s="1">
        <v>1472</v>
      </c>
      <c r="C118" s="1">
        <v>93</v>
      </c>
      <c r="D118" s="1">
        <v>1</v>
      </c>
      <c r="E118" s="1">
        <v>0</v>
      </c>
      <c r="F118" s="1">
        <v>0</v>
      </c>
      <c r="G118" s="1">
        <v>0</v>
      </c>
      <c r="H118" s="1">
        <v>20024</v>
      </c>
      <c r="I118" s="1">
        <f t="shared" si="9"/>
        <v>1395.0178525131469</v>
      </c>
      <c r="J118" s="15">
        <f t="shared" si="10"/>
        <v>-20.177225361460124</v>
      </c>
      <c r="K118" s="1">
        <f t="shared" si="11"/>
        <v>92.670753159316035</v>
      </c>
      <c r="L118" s="1">
        <f t="shared" si="12"/>
        <v>1540.5883746776249</v>
      </c>
      <c r="M118" s="1">
        <f t="shared" si="13"/>
        <v>-68.58837467762487</v>
      </c>
      <c r="N118" s="1">
        <f t="shared" si="14"/>
        <v>4704.3651409182521</v>
      </c>
    </row>
    <row r="119" spans="1:14" x14ac:dyDescent="0.25">
      <c r="A119" s="1">
        <v>20031</v>
      </c>
      <c r="B119" s="1">
        <v>1475</v>
      </c>
      <c r="C119" s="1">
        <v>94</v>
      </c>
      <c r="D119" s="1">
        <v>0</v>
      </c>
      <c r="E119" s="1">
        <v>1</v>
      </c>
      <c r="F119" s="1">
        <v>0</v>
      </c>
      <c r="G119" s="1">
        <v>0</v>
      </c>
      <c r="H119" s="1">
        <v>20031</v>
      </c>
      <c r="I119" s="1">
        <f t="shared" si="9"/>
        <v>1475.8062795576941</v>
      </c>
      <c r="J119" s="15">
        <f t="shared" si="10"/>
        <v>-4.2157146419323954</v>
      </c>
      <c r="K119" s="1">
        <f t="shared" si="11"/>
        <v>-34.597842289359335</v>
      </c>
      <c r="L119" s="1">
        <f t="shared" si="12"/>
        <v>1327.2680463790339</v>
      </c>
      <c r="M119" s="1">
        <f t="shared" si="13"/>
        <v>147.73195362096612</v>
      </c>
      <c r="N119" s="1">
        <f t="shared" si="14"/>
        <v>21824.730120667286</v>
      </c>
    </row>
    <row r="120" spans="1:14" x14ac:dyDescent="0.25">
      <c r="A120" s="1">
        <v>20032</v>
      </c>
      <c r="B120" s="1">
        <v>1545</v>
      </c>
      <c r="C120" s="1">
        <v>95</v>
      </c>
      <c r="D120" s="1">
        <v>0</v>
      </c>
      <c r="E120" s="1">
        <v>0</v>
      </c>
      <c r="F120" s="1">
        <v>1</v>
      </c>
      <c r="G120" s="1">
        <v>0</v>
      </c>
      <c r="H120" s="1">
        <v>20032</v>
      </c>
      <c r="I120" s="1">
        <f t="shared" si="9"/>
        <v>1569.236819551322</v>
      </c>
      <c r="J120" s="15">
        <f t="shared" si="10"/>
        <v>11.221037391519488</v>
      </c>
      <c r="K120" s="1">
        <f t="shared" si="11"/>
        <v>-56.917433803791923</v>
      </c>
      <c r="L120" s="1">
        <f t="shared" si="12"/>
        <v>1402.1249566825625</v>
      </c>
      <c r="M120" s="1">
        <f t="shared" si="13"/>
        <v>142.87504331743753</v>
      </c>
      <c r="N120" s="1">
        <f t="shared" si="14"/>
        <v>20413.278002959651</v>
      </c>
    </row>
    <row r="121" spans="1:14" x14ac:dyDescent="0.25">
      <c r="A121" s="1">
        <v>20033</v>
      </c>
      <c r="B121" s="1">
        <v>1715</v>
      </c>
      <c r="C121" s="1">
        <v>96</v>
      </c>
      <c r="D121" s="1">
        <v>0</v>
      </c>
      <c r="E121" s="1">
        <v>0</v>
      </c>
      <c r="F121" s="1">
        <v>0</v>
      </c>
      <c r="G121" s="1">
        <v>1</v>
      </c>
      <c r="H121" s="1">
        <v>20033</v>
      </c>
      <c r="I121" s="1">
        <f t="shared" si="9"/>
        <v>1674.5223607803416</v>
      </c>
      <c r="J121" s="15">
        <f t="shared" si="10"/>
        <v>26.091555736627342</v>
      </c>
      <c r="K121" s="1">
        <f t="shared" si="11"/>
        <v>8.995778740354206</v>
      </c>
      <c r="L121" s="1">
        <f t="shared" si="12"/>
        <v>1577.3657393662922</v>
      </c>
      <c r="M121" s="1">
        <f t="shared" si="13"/>
        <v>137.63426063370775</v>
      </c>
      <c r="N121" s="1">
        <f t="shared" si="14"/>
        <v>18943.189700187395</v>
      </c>
    </row>
    <row r="122" spans="1:14" x14ac:dyDescent="0.25">
      <c r="A122" s="1">
        <v>20034</v>
      </c>
      <c r="B122" s="1">
        <v>2006</v>
      </c>
      <c r="C122" s="1">
        <v>97</v>
      </c>
      <c r="D122" s="1">
        <v>1</v>
      </c>
      <c r="E122" s="1">
        <v>0</v>
      </c>
      <c r="F122" s="1">
        <v>0</v>
      </c>
      <c r="G122" s="1">
        <v>0</v>
      </c>
      <c r="H122" s="1">
        <v>20034</v>
      </c>
      <c r="I122" s="1">
        <f t="shared" si="9"/>
        <v>1845.991687381601</v>
      </c>
      <c r="J122" s="15">
        <f t="shared" si="10"/>
        <v>49.074112603647649</v>
      </c>
      <c r="K122" s="1">
        <f t="shared" si="11"/>
        <v>111.35273572768247</v>
      </c>
      <c r="L122" s="1">
        <f t="shared" si="12"/>
        <v>1793.2846696762849</v>
      </c>
      <c r="M122" s="1">
        <f t="shared" si="13"/>
        <v>212.71533032371508</v>
      </c>
      <c r="N122" s="1">
        <f t="shared" si="14"/>
        <v>45247.81175472722</v>
      </c>
    </row>
    <row r="123" spans="1:14" x14ac:dyDescent="0.25">
      <c r="A123" s="1">
        <v>20041</v>
      </c>
      <c r="B123" s="1">
        <v>1909</v>
      </c>
      <c r="C123" s="1">
        <v>98</v>
      </c>
      <c r="D123" s="1">
        <v>0</v>
      </c>
      <c r="E123" s="1">
        <v>1</v>
      </c>
      <c r="F123" s="1">
        <v>0</v>
      </c>
      <c r="G123" s="1">
        <v>0</v>
      </c>
      <c r="H123" s="1">
        <v>20041</v>
      </c>
      <c r="I123" s="1">
        <f t="shared" si="9"/>
        <v>1928.2344489723359</v>
      </c>
      <c r="J123" s="15">
        <f t="shared" si="10"/>
        <v>54.317695284921413</v>
      </c>
      <c r="K123" s="1">
        <f t="shared" si="11"/>
        <v>-30.3354566542816</v>
      </c>
      <c r="L123" s="1">
        <f t="shared" si="12"/>
        <v>1860.4679576958893</v>
      </c>
      <c r="M123" s="1">
        <f t="shared" si="13"/>
        <v>48.532042304110746</v>
      </c>
      <c r="N123" s="1">
        <f t="shared" si="14"/>
        <v>2355.3591302079949</v>
      </c>
    </row>
    <row r="124" spans="1:14" x14ac:dyDescent="0.25">
      <c r="A124" s="1">
        <v>20042</v>
      </c>
      <c r="B124" s="1">
        <v>2014</v>
      </c>
      <c r="C124" s="1">
        <v>99</v>
      </c>
      <c r="D124" s="1">
        <v>0</v>
      </c>
      <c r="E124" s="1">
        <v>0</v>
      </c>
      <c r="F124" s="1">
        <v>1</v>
      </c>
      <c r="G124" s="1">
        <v>0</v>
      </c>
      <c r="H124" s="1">
        <v>20042</v>
      </c>
      <c r="I124" s="1">
        <f t="shared" si="9"/>
        <v>2042.9443538668475</v>
      </c>
      <c r="J124" s="15">
        <f t="shared" si="10"/>
        <v>63.865010417231538</v>
      </c>
      <c r="K124" s="1">
        <f t="shared" si="11"/>
        <v>-49.156644788516346</v>
      </c>
      <c r="L124" s="1">
        <f t="shared" si="12"/>
        <v>1925.6347104534655</v>
      </c>
      <c r="M124" s="1">
        <f t="shared" si="13"/>
        <v>88.365289546534541</v>
      </c>
      <c r="N124" s="1">
        <f t="shared" si="14"/>
        <v>7808.4243966428867</v>
      </c>
    </row>
    <row r="125" spans="1:14" x14ac:dyDescent="0.25">
      <c r="A125" s="1">
        <v>20043</v>
      </c>
      <c r="B125" s="1">
        <v>2350</v>
      </c>
      <c r="C125" s="1">
        <v>100</v>
      </c>
      <c r="D125" s="1">
        <v>0</v>
      </c>
      <c r="E125" s="1">
        <v>0</v>
      </c>
      <c r="F125" s="1">
        <v>0</v>
      </c>
      <c r="G125" s="1">
        <v>1</v>
      </c>
      <c r="H125" s="1">
        <v>20043</v>
      </c>
      <c r="I125" s="1">
        <f t="shared" si="9"/>
        <v>2266.8670630087367</v>
      </c>
      <c r="J125" s="15">
        <f t="shared" si="10"/>
        <v>89.168295376588247</v>
      </c>
      <c r="K125" s="1">
        <f t="shared" si="11"/>
        <v>29.564226858128738</v>
      </c>
      <c r="L125" s="1">
        <f t="shared" si="12"/>
        <v>2115.8051430244332</v>
      </c>
      <c r="M125" s="1">
        <f t="shared" si="13"/>
        <v>234.19485697556684</v>
      </c>
      <c r="N125" s="1">
        <f t="shared" si="14"/>
        <v>54847.231033806209</v>
      </c>
    </row>
    <row r="126" spans="1:14" x14ac:dyDescent="0.25">
      <c r="A126" s="1">
        <v>20044</v>
      </c>
      <c r="B126" s="1">
        <v>3490</v>
      </c>
      <c r="C126" s="1">
        <v>101</v>
      </c>
      <c r="D126" s="1">
        <v>1</v>
      </c>
      <c r="E126" s="1">
        <v>0</v>
      </c>
      <c r="F126" s="1">
        <v>0</v>
      </c>
      <c r="G126" s="1">
        <v>0</v>
      </c>
      <c r="H126" s="1">
        <v>20044</v>
      </c>
      <c r="I126" s="1">
        <f t="shared" si="9"/>
        <v>3054.9273428569754</v>
      </c>
      <c r="J126" s="15">
        <f t="shared" si="10"/>
        <v>199.65509594791325</v>
      </c>
      <c r="K126" s="1">
        <f t="shared" si="11"/>
        <v>201.16486995849337</v>
      </c>
      <c r="L126" s="1">
        <f t="shared" si="12"/>
        <v>2467.3880941130074</v>
      </c>
      <c r="M126" s="1">
        <f t="shared" si="13"/>
        <v>1022.6119058869926</v>
      </c>
      <c r="N126" s="1">
        <f t="shared" si="14"/>
        <v>1045735.1100618275</v>
      </c>
    </row>
    <row r="127" spans="1:14" x14ac:dyDescent="0.25">
      <c r="A127" s="1">
        <v>20051</v>
      </c>
      <c r="B127" s="1">
        <v>3243</v>
      </c>
      <c r="C127" s="1">
        <v>102</v>
      </c>
      <c r="D127" s="1">
        <v>0</v>
      </c>
      <c r="E127" s="1">
        <v>1</v>
      </c>
      <c r="F127" s="1">
        <v>0</v>
      </c>
      <c r="G127" s="1">
        <v>0</v>
      </c>
      <c r="H127" s="1">
        <v>20051</v>
      </c>
      <c r="I127" s="1">
        <f t="shared" si="9"/>
        <v>3267.3989665454164</v>
      </c>
      <c r="J127" s="15">
        <f t="shared" si="10"/>
        <v>201.68124187024065</v>
      </c>
      <c r="K127" s="1">
        <f t="shared" si="11"/>
        <v>-28.688450056151339</v>
      </c>
      <c r="L127" s="1">
        <f t="shared" si="12"/>
        <v>3224.246982150607</v>
      </c>
      <c r="M127" s="1">
        <f t="shared" si="13"/>
        <v>18.753017849393018</v>
      </c>
      <c r="N127" s="1">
        <f t="shared" si="14"/>
        <v>351.67567845965311</v>
      </c>
    </row>
    <row r="128" spans="1:14" x14ac:dyDescent="0.25">
      <c r="A128" s="1">
        <v>20052</v>
      </c>
      <c r="B128" s="1">
        <v>3520</v>
      </c>
      <c r="C128" s="1">
        <v>103</v>
      </c>
      <c r="D128" s="1">
        <v>0</v>
      </c>
      <c r="E128" s="1">
        <v>0</v>
      </c>
      <c r="F128" s="1">
        <v>1</v>
      </c>
      <c r="G128" s="1">
        <v>0</v>
      </c>
      <c r="H128" s="1">
        <v>20052</v>
      </c>
      <c r="I128" s="1">
        <f t="shared" si="9"/>
        <v>3537.4762624932901</v>
      </c>
      <c r="J128" s="15">
        <f t="shared" si="10"/>
        <v>212.49387294148386</v>
      </c>
      <c r="K128" s="1">
        <f t="shared" si="11"/>
        <v>-40.367310061316509</v>
      </c>
      <c r="L128" s="1">
        <f t="shared" si="12"/>
        <v>3419.923563627141</v>
      </c>
      <c r="M128" s="1">
        <f t="shared" si="13"/>
        <v>100.07643637285901</v>
      </c>
      <c r="N128" s="1">
        <f t="shared" si="14"/>
        <v>10015.293117090898</v>
      </c>
    </row>
    <row r="129" spans="1:14" x14ac:dyDescent="0.25">
      <c r="A129" s="1">
        <v>20053</v>
      </c>
      <c r="B129" s="1">
        <v>3678</v>
      </c>
      <c r="C129" s="1">
        <v>104</v>
      </c>
      <c r="D129" s="1">
        <v>0</v>
      </c>
      <c r="E129" s="1">
        <v>0</v>
      </c>
      <c r="F129" s="1">
        <v>0</v>
      </c>
      <c r="G129" s="1">
        <v>1</v>
      </c>
      <c r="H129" s="1">
        <v>20053</v>
      </c>
      <c r="I129" s="1">
        <f t="shared" si="9"/>
        <v>3680.5776791701464</v>
      </c>
      <c r="J129" s="15">
        <f t="shared" si="10"/>
        <v>201.52372212159662</v>
      </c>
      <c r="K129" s="1">
        <f t="shared" si="11"/>
        <v>20.646848014020481</v>
      </c>
      <c r="L129" s="1">
        <f t="shared" si="12"/>
        <v>3779.5343622929026</v>
      </c>
      <c r="M129" s="1">
        <f t="shared" si="13"/>
        <v>-101.53436229290264</v>
      </c>
      <c r="N129" s="1">
        <f t="shared" si="14"/>
        <v>10309.22672622641</v>
      </c>
    </row>
    <row r="131" spans="1:14" ht="15.75" thickBot="1" x14ac:dyDescent="0.3"/>
    <row r="132" spans="1:14" ht="15.75" thickBot="1" x14ac:dyDescent="0.3">
      <c r="A132" s="28" t="s">
        <v>10</v>
      </c>
      <c r="B132" s="28"/>
    </row>
    <row r="133" spans="1:14" ht="15.75" thickBot="1" x14ac:dyDescent="0.3"/>
    <row r="134" spans="1:14" ht="30" x14ac:dyDescent="0.25">
      <c r="G134" s="35" t="s">
        <v>45</v>
      </c>
      <c r="H134" s="36" t="s">
        <v>1</v>
      </c>
      <c r="I134" s="37" t="s">
        <v>46</v>
      </c>
    </row>
    <row r="135" spans="1:14" x14ac:dyDescent="0.25">
      <c r="G135" s="38">
        <v>1</v>
      </c>
      <c r="H135" s="39" t="s">
        <v>47</v>
      </c>
      <c r="I135" s="40">
        <f>$I$129+$J$129*G135+K126</f>
        <v>4083.2662712502365</v>
      </c>
    </row>
    <row r="136" spans="1:14" x14ac:dyDescent="0.25">
      <c r="G136" s="38">
        <v>2</v>
      </c>
      <c r="H136" s="39" t="s">
        <v>48</v>
      </c>
      <c r="I136" s="40">
        <f>$I$129+$J$129*G136+K127</f>
        <v>4054.9366733571883</v>
      </c>
    </row>
    <row r="137" spans="1:14" x14ac:dyDescent="0.25">
      <c r="G137" s="38">
        <v>3</v>
      </c>
      <c r="H137" s="39" t="s">
        <v>49</v>
      </c>
      <c r="I137" s="40">
        <f>$I$129+$J$129*G137+K128</f>
        <v>4244.7815354736194</v>
      </c>
    </row>
    <row r="138" spans="1:14" ht="15.75" thickBot="1" x14ac:dyDescent="0.3">
      <c r="G138" s="41">
        <v>4</v>
      </c>
      <c r="H138" s="39" t="s">
        <v>50</v>
      </c>
      <c r="I138" s="42">
        <f>$I$129+$J$129*G138+K129</f>
        <v>4507.3194156705531</v>
      </c>
    </row>
  </sheetData>
  <mergeCells count="3">
    <mergeCell ref="D6:G6"/>
    <mergeCell ref="A4:C4"/>
    <mergeCell ref="A23:C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</vt:lpstr>
      <vt:lpstr>Apple Data</vt:lpstr>
      <vt:lpstr>Part 2 Q1</vt:lpstr>
      <vt:lpstr>Part 2 Q2, Q3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HP</cp:lastModifiedBy>
  <dcterms:created xsi:type="dcterms:W3CDTF">2018-02-07T18:34:42Z</dcterms:created>
  <dcterms:modified xsi:type="dcterms:W3CDTF">2022-11-30T22:27:25Z</dcterms:modified>
</cp:coreProperties>
</file>