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75a831da8bd9e9/Desktop/"/>
    </mc:Choice>
  </mc:AlternateContent>
  <xr:revisionPtr revIDLastSave="643" documentId="8_{A80D7CF0-6ADE-4F86-9206-EAE3DE03AB36}" xr6:coauthVersionLast="45" xr6:coauthVersionMax="45" xr10:uidLastSave="{E0F52B02-C558-4B39-8C9A-0276D2C5E6F4}"/>
  <bookViews>
    <workbookView xWindow="-110" yWindow="-110" windowWidth="22780" windowHeight="14660" xr2:uid="{00000000-000D-0000-FFFF-FFFF00000000}"/>
  </bookViews>
  <sheets>
    <sheet name="Kickstarter Project" sheetId="1" r:id="rId1"/>
    <sheet name="Table1" sheetId="4" r:id="rId2"/>
    <sheet name="Table2" sheetId="6" r:id="rId3"/>
    <sheet name="Table3" sheetId="9" r:id="rId4"/>
    <sheet name="Bonus" sheetId="10" r:id="rId5"/>
    <sheet name="Statisctical analysis" sheetId="11" r:id="rId6"/>
  </sheets>
  <definedNames>
    <definedName name="_xlnm._FilterDatabase" localSheetId="0" hidden="1">'Kickstarter Project'!$A$1:$T$1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11" l="1"/>
  <c r="I7" i="11"/>
  <c r="I6" i="11"/>
  <c r="I5" i="11"/>
  <c r="I4" i="11"/>
  <c r="I3" i="11"/>
  <c r="H8" i="11"/>
  <c r="H7" i="11"/>
  <c r="H6" i="11"/>
  <c r="H5" i="11"/>
  <c r="H4" i="11"/>
  <c r="H3" i="11"/>
  <c r="E33" i="10"/>
  <c r="D13" i="10"/>
  <c r="D12" i="10"/>
  <c r="D11" i="10"/>
  <c r="D10" i="10"/>
  <c r="D9" i="10"/>
  <c r="D8" i="10"/>
  <c r="D7" i="10"/>
  <c r="D6" i="10"/>
  <c r="D5" i="10"/>
  <c r="D4" i="10"/>
  <c r="D3" i="10"/>
  <c r="D2" i="10"/>
  <c r="C6" i="10"/>
  <c r="C4" i="10"/>
  <c r="C13" i="10"/>
  <c r="C12" i="10"/>
  <c r="C11" i="10"/>
  <c r="C10" i="10"/>
  <c r="C9" i="10"/>
  <c r="C8" i="10"/>
  <c r="C7" i="10"/>
  <c r="C5" i="10"/>
  <c r="C3" i="10"/>
  <c r="B7" i="10"/>
  <c r="B6" i="10"/>
  <c r="B5" i="10"/>
  <c r="B4" i="10"/>
  <c r="B3" i="10"/>
  <c r="B13" i="10"/>
  <c r="B12" i="10"/>
  <c r="B11" i="10"/>
  <c r="B10" i="10"/>
  <c r="B9" i="10"/>
  <c r="B8" i="10"/>
  <c r="C2" i="10"/>
  <c r="B2" i="10"/>
  <c r="E8" i="10" l="1"/>
  <c r="G8" i="10" s="1"/>
  <c r="E2" i="10"/>
  <c r="H2" i="10" s="1"/>
  <c r="E9" i="10"/>
  <c r="F9" i="10" s="1"/>
  <c r="E10" i="10"/>
  <c r="H10" i="10" s="1"/>
  <c r="E6" i="10"/>
  <c r="G6" i="10" s="1"/>
  <c r="E7" i="10"/>
  <c r="F7" i="10" s="1"/>
  <c r="E13" i="10"/>
  <c r="G13" i="10" s="1"/>
  <c r="E5" i="10"/>
  <c r="G5" i="10" s="1"/>
  <c r="E12" i="10"/>
  <c r="H12" i="10" s="1"/>
  <c r="E4" i="10"/>
  <c r="H4" i="10" s="1"/>
  <c r="E11" i="10"/>
  <c r="F11" i="10" s="1"/>
  <c r="E3" i="10"/>
  <c r="G3" i="10" s="1"/>
  <c r="O2" i="1"/>
  <c r="H8" i="10" l="1"/>
  <c r="F8" i="10"/>
  <c r="F2" i="10"/>
  <c r="G2" i="10"/>
  <c r="G10" i="10"/>
  <c r="F10" i="10"/>
  <c r="G9" i="10"/>
  <c r="H9" i="10"/>
  <c r="F13" i="10"/>
  <c r="H13" i="10"/>
  <c r="G12" i="10"/>
  <c r="F12" i="10"/>
  <c r="G7" i="10"/>
  <c r="F6" i="10"/>
  <c r="H7" i="10"/>
  <c r="H6" i="10"/>
  <c r="H3" i="10"/>
  <c r="F3" i="10"/>
  <c r="F5" i="10"/>
  <c r="H11" i="10"/>
  <c r="H5" i="10"/>
  <c r="G4" i="10"/>
  <c r="G11" i="10"/>
  <c r="F4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<sst xmlns="http://schemas.openxmlformats.org/spreadsheetml/2006/main" count="28549" uniqueCount="8411">
  <si>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</si>
  <si>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</si>
  <si>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</si>
  <si>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</si>
  <si>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</si>
  <si>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</si>
  <si>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</si>
  <si>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</si>
  <si>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</si>
  <si>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</si>
  <si>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</si>
  <si>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</si>
  <si>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</si>
  <si>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</si>
  <si>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</si>
  <si>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</si>
  <si>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</si>
  <si>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</si>
  <si>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</si>
  <si>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</si>
  <si>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</si>
  <si>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</si>
  <si>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</si>
  <si>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</si>
  <si>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</si>
  <si>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</si>
  <si>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</si>
  <si>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</si>
  <si>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</si>
  <si>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</si>
  <si>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</si>
  <si>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</si>
  <si>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</si>
  <si>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</si>
  <si>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</si>
  <si>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</si>
  <si>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</si>
  <si>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</si>
  <si>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</si>
  <si>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</si>
  <si>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</si>
  <si>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</si>
  <si>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</si>
  <si>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</si>
  <si>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</si>
  <si>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</si>
  <si>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</si>
  <si>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</si>
  <si>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</si>
  <si>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</si>
  <si>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</si>
  <si>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</si>
  <si>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</si>
  <si>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</si>
  <si>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</si>
  <si>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</si>
  <si>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</si>
  <si>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</si>
  <si>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</si>
  <si>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</si>
  <si>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</si>
  <si>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</si>
  <si>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</si>
  <si>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</si>
  <si>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</si>
  <si>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</si>
  <si>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</si>
  <si>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</si>
  <si>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</si>
  <si>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</si>
  <si>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</si>
  <si>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</si>
  <si>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</si>
  <si>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</si>
  <si>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</si>
  <si>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</si>
  <si>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</si>
  <si>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</si>
  <si>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</si>
  <si>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</si>
  <si>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</si>
  <si>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</si>
  <si>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</si>
  <si>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</si>
  <si>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</si>
  <si>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</si>
  <si>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</si>
  <si>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</si>
  <si>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</si>
  <si>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</si>
  <si>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</si>
  <si>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</si>
  <si>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</si>
  <si>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</si>
  <si>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</si>
  <si>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</si>
  <si>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</si>
  <si>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</si>
  <si>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</si>
  <si>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</si>
  <si>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</si>
  <si>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</si>
  <si>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</si>
  <si>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</si>
  <si>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</si>
  <si>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</si>
  <si>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</si>
  <si>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</si>
  <si>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</si>
  <si>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</si>
  <si>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</si>
  <si>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</si>
  <si>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</si>
  <si>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</si>
  <si>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</si>
  <si>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</si>
  <si>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</si>
  <si>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</si>
  <si>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</si>
  <si>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</si>
  <si>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</si>
  <si>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</si>
  <si>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</si>
  <si>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</si>
  <si>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</si>
  <si>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</si>
  <si>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</si>
  <si>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</si>
  <si>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</si>
  <si>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</si>
  <si>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</si>
  <si>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</si>
  <si>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</si>
  <si>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</si>
  <si>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</si>
  <si>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</si>
  <si>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</si>
  <si>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</si>
  <si>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</si>
  <si>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</si>
  <si>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</si>
  <si>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</si>
  <si>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</si>
  <si>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</si>
  <si>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</si>
  <si>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</si>
  <si>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</si>
  <si>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</si>
  <si>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</si>
  <si>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</si>
  <si>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</si>
  <si>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</si>
  <si>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</si>
  <si>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</si>
  <si>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</si>
  <si>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</si>
  <si>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</si>
  <si>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</si>
  <si>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</si>
  <si>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</si>
  <si>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</si>
  <si>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</si>
  <si>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</si>
  <si>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</si>
  <si>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</si>
  <si>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</si>
  <si>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</si>
  <si>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</si>
  <si>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</si>
  <si>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</si>
  <si>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</si>
  <si>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</si>
  <si>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</si>
  <si>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</si>
  <si>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</si>
  <si>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</si>
  <si>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</si>
  <si>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</si>
  <si>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</si>
  <si>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</si>
  <si>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</si>
  <si>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</si>
  <si>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</si>
  <si>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</si>
  <si>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</si>
  <si>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</si>
  <si>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</si>
  <si>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</si>
  <si>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</si>
  <si>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</si>
  <si>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</si>
  <si>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</si>
  <si>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</si>
  <si>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</si>
  <si>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</si>
  <si>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</si>
  <si>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</si>
  <si>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</si>
  <si>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</si>
  <si>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</si>
  <si>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</si>
  <si>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</si>
  <si>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</si>
  <si>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</si>
  <si>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</si>
  <si>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</si>
  <si>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</si>
  <si>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</si>
  <si>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</si>
  <si>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</si>
  <si>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</si>
  <si>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</si>
  <si>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</si>
  <si>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</si>
  <si>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</si>
  <si>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</si>
  <si>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</si>
  <si>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</si>
  <si>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</si>
  <si>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</si>
  <si>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</si>
  <si>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</si>
  <si>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</si>
  <si>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</si>
  <si>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</si>
  <si>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</si>
  <si>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</si>
  <si>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</si>
  <si>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</si>
  <si>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</si>
  <si>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</si>
  <si>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</si>
  <si>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</si>
  <si>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</si>
  <si>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</si>
  <si>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</si>
  <si>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</si>
  <si>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</si>
  <si>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</si>
  <si>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</si>
  <si>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</si>
  <si>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</si>
  <si>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</si>
  <si>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</si>
  <si>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</si>
  <si>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</si>
  <si>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</si>
  <si>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</si>
  <si>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</si>
  <si>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</si>
  <si>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</si>
  <si>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</si>
  <si>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</si>
  <si>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</si>
  <si>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</si>
  <si>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</si>
  <si>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</si>
  <si>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</si>
  <si>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</si>
  <si>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</si>
  <si>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</si>
  <si>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</si>
  <si>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</si>
  <si>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</si>
  <si>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</si>
  <si>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</si>
  <si>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</si>
  <si>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</si>
  <si>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</si>
  <si>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</si>
  <si>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</si>
  <si>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</si>
  <si>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</si>
  <si>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</si>
  <si>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</si>
  <si>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</si>
  <si>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</si>
  <si>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</si>
  <si>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</si>
  <si>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</si>
  <si>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</si>
  <si>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</si>
  <si>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</si>
  <si>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</si>
  <si>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</si>
  <si>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</si>
  <si>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</si>
  <si>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</si>
  <si>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</si>
  <si>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</si>
  <si>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</si>
  <si>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</si>
  <si>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</si>
  <si>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</si>
  <si>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</si>
  <si>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</si>
  <si>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</si>
  <si>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</si>
  <si>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</si>
  <si>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</si>
  <si>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</si>
  <si>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</si>
  <si>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</si>
  <si>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</si>
  <si>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</si>
  <si>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</si>
  <si>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</si>
  <si>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</si>
  <si>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</si>
  <si>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</si>
  <si>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</si>
  <si>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</si>
  <si>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</si>
  <si>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</si>
  <si>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</si>
  <si>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</si>
  <si>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</si>
  <si>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</si>
  <si>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</si>
  <si>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</si>
  <si>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</si>
  <si>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</si>
  <si>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</si>
  <si>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</si>
  <si>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</si>
  <si>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</si>
  <si>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</si>
  <si>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</si>
  <si>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</si>
  <si>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</si>
  <si>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</si>
  <si>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</si>
  <si>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</si>
  <si>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</si>
  <si>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</si>
  <si>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</si>
  <si>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</si>
  <si>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</si>
  <si>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</si>
  <si>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</si>
  <si>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</si>
  <si>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</si>
  <si>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</si>
  <si>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</si>
  <si>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</si>
  <si>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</si>
  <si>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</si>
  <si>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</si>
  <si>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</si>
  <si>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</si>
  <si>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</si>
  <si>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</si>
  <si>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</si>
  <si>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</si>
  <si>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</si>
  <si>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</si>
  <si>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</si>
  <si>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</si>
  <si>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</si>
  <si>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</si>
  <si>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</si>
  <si>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</si>
  <si>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</si>
  <si>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</si>
  <si>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</si>
  <si>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</si>
  <si>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</si>
  <si>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</si>
  <si>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</si>
  <si>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</si>
  <si>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</si>
  <si>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</si>
  <si>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</si>
  <si>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</si>
  <si>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</si>
  <si>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</si>
  <si>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</si>
  <si>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</si>
  <si>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</si>
  <si>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</si>
  <si>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</si>
  <si>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</si>
  <si>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</si>
  <si>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</si>
  <si>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</si>
  <si>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</si>
  <si>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</si>
  <si>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</si>
  <si>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</si>
  <si>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</si>
  <si>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</si>
  <si>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</si>
  <si>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</si>
  <si>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</si>
  <si>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</si>
  <si>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</si>
  <si>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</si>
  <si>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</si>
  <si>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</si>
  <si>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</si>
  <si>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</si>
  <si>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</si>
  <si>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</si>
  <si>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</si>
  <si>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</si>
  <si>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</si>
  <si>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</si>
  <si>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</si>
  <si>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</si>
  <si>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</si>
  <si>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</si>
  <si>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</si>
  <si>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</si>
  <si>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</si>
  <si>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</si>
  <si>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</si>
  <si>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</si>
  <si>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</si>
  <si>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</si>
  <si>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</si>
  <si>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</si>
  <si>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</si>
  <si>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</si>
  <si>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</si>
  <si>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</si>
  <si>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</si>
  <si>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</si>
  <si>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</si>
  <si>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</si>
  <si>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</si>
  <si>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</si>
  <si>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</si>
  <si>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</si>
  <si>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</si>
  <si>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</si>
  <si>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</si>
  <si>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</si>
  <si>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</si>
  <si>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</si>
  <si>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</si>
  <si>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</si>
  <si>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</si>
  <si>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</si>
  <si>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</si>
  <si>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</si>
  <si>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</si>
  <si>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</si>
  <si>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</si>
  <si>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</si>
  <si>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</si>
  <si>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</si>
  <si>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</si>
  <si>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</si>
  <si>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</si>
  <si>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</si>
  <si>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</si>
  <si>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</si>
  <si>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</si>
  <si>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</si>
  <si>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</si>
  <si>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</si>
  <si>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</si>
  <si>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</si>
  <si>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</si>
  <si>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</si>
  <si>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</si>
  <si>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</si>
  <si>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</si>
  <si>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</si>
  <si>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</si>
  <si>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</si>
  <si>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</si>
  <si>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</si>
  <si>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</si>
  <si>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</si>
  <si>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</si>
  <si>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</si>
  <si>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</si>
  <si>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</si>
  <si>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</si>
  <si>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</si>
  <si>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</si>
  <si>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</si>
  <si>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</si>
  <si>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</si>
  <si>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</si>
  <si>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</si>
  <si>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</si>
  <si>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</si>
  <si>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</si>
  <si>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</si>
  <si>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</si>
  <si>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</si>
  <si>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</si>
  <si>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</si>
  <si>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</si>
  <si>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</si>
  <si>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</si>
  <si>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</si>
  <si>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</si>
  <si>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</si>
  <si>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</si>
  <si>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</si>
  <si>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</si>
  <si>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</si>
  <si>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</si>
  <si>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</si>
  <si>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</si>
  <si>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</si>
  <si>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</si>
  <si>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</si>
  <si>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</si>
  <si>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</si>
  <si>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</si>
  <si>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</si>
  <si>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</si>
  <si>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</si>
  <si>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</si>
  <si>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</si>
  <si>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</si>
  <si>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</si>
  <si>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</si>
  <si>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</si>
  <si>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</si>
  <si>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</si>
  <si>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</si>
  <si>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</si>
  <si>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</si>
  <si>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</si>
  <si>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</si>
  <si>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</si>
  <si>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</si>
  <si>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</si>
  <si>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</si>
  <si>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</si>
  <si>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</si>
  <si>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</si>
  <si>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</si>
  <si>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</si>
  <si>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</si>
  <si>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</si>
  <si>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</si>
  <si>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</si>
  <si>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</si>
  <si>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</si>
  <si>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</si>
  <si>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</si>
  <si>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</si>
  <si>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</si>
  <si>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</si>
  <si>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</si>
  <si>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</si>
  <si>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</si>
  <si>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</si>
  <si>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</si>
  <si>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</si>
  <si>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</si>
  <si>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</si>
  <si>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</si>
  <si>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</si>
  <si>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</si>
  <si>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</si>
  <si>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</si>
  <si>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</si>
  <si>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</si>
  <si>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</si>
  <si>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</si>
  <si>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</si>
  <si>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</si>
  <si>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</si>
  <si>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</si>
  <si>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</si>
  <si>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</si>
  <si>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</si>
  <si>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</si>
  <si>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</si>
  <si>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</si>
  <si>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</si>
  <si>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</si>
  <si>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</si>
  <si>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</si>
  <si>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</si>
  <si>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</si>
  <si>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</si>
  <si>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</si>
  <si>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</si>
  <si>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</si>
  <si>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</si>
  <si>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</si>
  <si>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</si>
  <si>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</si>
  <si>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</si>
  <si>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</si>
  <si>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</si>
  <si>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</si>
  <si>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</si>
  <si>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</si>
  <si>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</si>
  <si>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</si>
  <si>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</si>
  <si>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</si>
  <si>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</si>
  <si>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</si>
  <si>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</si>
  <si>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</si>
  <si>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</si>
  <si>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</si>
  <si>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</si>
  <si>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</si>
  <si>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</si>
  <si>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</si>
  <si>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</si>
  <si>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</si>
  <si>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</si>
  <si>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</si>
  <si>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</si>
  <si>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</si>
  <si>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</si>
  <si>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</si>
  <si>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</si>
  <si>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</si>
  <si>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</si>
  <si>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</si>
  <si>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</si>
  <si>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</si>
  <si>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</si>
  <si>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</si>
  <si>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</si>
  <si>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</si>
  <si>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</si>
  <si>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</si>
  <si>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</si>
  <si>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</si>
  <si>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</si>
  <si>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</si>
  <si>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</si>
  <si>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</si>
  <si>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</si>
  <si>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</si>
  <si>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</si>
  <si>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</si>
  <si>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</si>
  <si>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</si>
  <si>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</si>
  <si>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</si>
  <si>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</si>
  <si>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</si>
  <si>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</si>
  <si>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</si>
  <si>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</si>
  <si>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</si>
  <si>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</si>
  <si>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</si>
  <si>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</si>
  <si>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</si>
  <si>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</si>
  <si>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</si>
  <si>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</si>
  <si>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</si>
  <si>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</si>
  <si>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</si>
  <si>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</si>
  <si>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</si>
  <si>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</si>
  <si>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</si>
  <si>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</si>
  <si>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</si>
  <si>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</si>
  <si>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</si>
  <si>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</si>
  <si>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</si>
  <si>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</si>
  <si>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</si>
  <si>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</si>
  <si>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</si>
  <si>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</si>
  <si>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</si>
  <si>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</si>
  <si>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</si>
  <si>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</si>
  <si>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</si>
  <si>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</si>
  <si>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</si>
  <si>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</si>
  <si>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</si>
  <si>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</si>
  <si>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</si>
  <si>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</si>
  <si>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</si>
  <si>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</si>
  <si>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</si>
  <si>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</si>
  <si>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</si>
  <si>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</si>
  <si>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</si>
  <si>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</si>
  <si>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</si>
  <si>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</si>
  <si>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</si>
  <si>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</si>
  <si>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</si>
  <si>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</si>
  <si>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</si>
  <si>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</si>
  <si>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</si>
  <si>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</si>
  <si>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</si>
  <si>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</si>
  <si>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</si>
  <si>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</si>
  <si>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</si>
  <si>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</si>
  <si>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</si>
  <si>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</si>
  <si>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</si>
  <si>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</si>
  <si>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</si>
  <si>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</si>
  <si>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</si>
  <si>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</si>
  <si>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</si>
  <si>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</si>
  <si>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</si>
  <si>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</si>
  <si>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</si>
  <si>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</si>
  <si>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</si>
  <si>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</si>
  <si>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</si>
  <si>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</si>
  <si>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</si>
  <si>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</si>
  <si>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</si>
  <si>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</si>
  <si>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</si>
  <si>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</si>
  <si>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</si>
  <si>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</si>
  <si>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</si>
  <si>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</si>
  <si>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</si>
  <si>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</si>
  <si>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</si>
  <si>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</si>
  <si>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</si>
  <si>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</si>
  <si>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</si>
  <si>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</si>
  <si>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</si>
  <si>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</si>
  <si>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</si>
  <si>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</si>
  <si>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</si>
  <si>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</si>
  <si>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</si>
  <si>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</si>
  <si>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</si>
  <si>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</si>
  <si>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</si>
  <si>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</si>
  <si>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</si>
  <si>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</si>
  <si>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</si>
  <si>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</si>
  <si>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</si>
  <si>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</si>
  <si>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</si>
  <si>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</si>
  <si>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</si>
  <si>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</si>
  <si>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</si>
  <si>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</si>
  <si>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</si>
  <si>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</si>
  <si>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</si>
  <si>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</si>
  <si>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</si>
  <si>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</si>
  <si>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</si>
  <si>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</si>
  <si>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</si>
  <si>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</si>
  <si>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</si>
  <si>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</si>
  <si>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</si>
  <si>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</si>
  <si>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</si>
  <si>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</si>
  <si>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</si>
  <si>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</si>
  <si>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</si>
  <si>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</si>
  <si>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</si>
  <si>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</si>
  <si>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</si>
  <si>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</si>
  <si>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</si>
  <si>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</si>
  <si>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</si>
  <si>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</si>
  <si>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</si>
  <si>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</si>
  <si>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</si>
  <si>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</si>
  <si>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</si>
  <si>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</si>
  <si>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</si>
  <si>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</si>
  <si>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</si>
  <si>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</si>
  <si>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</si>
  <si>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</si>
  <si>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</si>
  <si>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</si>
  <si>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</si>
  <si>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</si>
  <si>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</si>
  <si>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</si>
  <si>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</si>
  <si>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</si>
  <si>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</si>
  <si>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</si>
  <si>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</si>
  <si>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</si>
  <si>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</si>
  <si>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</si>
  <si>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</si>
  <si>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</si>
  <si>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</si>
  <si>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</si>
  <si>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</si>
  <si>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</si>
  <si>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</si>
  <si>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</si>
  <si>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</si>
  <si>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</si>
  <si>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</si>
  <si>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</si>
  <si>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</si>
  <si>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</si>
  <si>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</si>
  <si>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</si>
  <si>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</si>
  <si>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</si>
  <si>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</si>
  <si>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</si>
  <si>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</si>
  <si>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</si>
  <si>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</si>
  <si>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</si>
  <si>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</si>
  <si>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</si>
  <si>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</si>
  <si>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</si>
  <si>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</si>
  <si>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</si>
  <si>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</si>
  <si>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</si>
  <si>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</si>
  <si>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</si>
  <si>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</si>
  <si>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</si>
  <si>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</si>
  <si>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</si>
  <si>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</si>
  <si>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</si>
  <si>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</si>
  <si>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</si>
  <si>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</si>
  <si>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</si>
  <si>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</si>
  <si>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</si>
  <si>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</si>
  <si>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</si>
  <si>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</si>
  <si>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</si>
  <si>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</si>
  <si>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</si>
  <si>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</si>
  <si>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</si>
  <si>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</si>
  <si>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</si>
  <si>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</si>
  <si>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</si>
  <si>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</si>
  <si>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</si>
  <si>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</si>
  <si>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</si>
  <si>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</si>
  <si>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</si>
  <si>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</si>
  <si>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</si>
  <si>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</si>
  <si>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</si>
  <si>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</si>
  <si>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</si>
  <si>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</si>
  <si>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</si>
  <si>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</si>
  <si>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</si>
  <si>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</si>
  <si>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</si>
  <si>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</si>
  <si>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</si>
  <si>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</si>
  <si>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</si>
  <si>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</si>
  <si>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</si>
  <si>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</si>
  <si>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</si>
  <si>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</si>
  <si>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</si>
  <si>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</si>
  <si>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</si>
  <si>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</si>
  <si>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</si>
  <si>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</si>
  <si>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</si>
  <si>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</si>
  <si>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</si>
  <si>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</si>
  <si>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</si>
  <si>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</si>
  <si>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</si>
  <si>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</si>
  <si>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</si>
  <si>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</si>
  <si>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</si>
  <si>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</si>
  <si>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</si>
  <si>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</si>
  <si>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</si>
  <si>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</si>
  <si>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</si>
  <si>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</si>
  <si>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</si>
  <si>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</si>
  <si>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</si>
  <si>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</si>
  <si>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</si>
  <si>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</si>
  <si>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</si>
  <si>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</si>
  <si>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</si>
  <si>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</si>
  <si>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</si>
  <si>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</si>
  <si>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</si>
  <si>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</si>
  <si>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</si>
  <si>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</si>
  <si>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</si>
  <si>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</si>
  <si>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</si>
  <si>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</si>
  <si>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</si>
  <si>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</si>
  <si>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</si>
  <si>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</si>
  <si>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</si>
  <si>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</si>
  <si>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</si>
  <si>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</si>
  <si>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</si>
  <si>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</si>
  <si>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</si>
  <si>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</si>
  <si>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</si>
  <si>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</si>
  <si>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</si>
  <si>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</si>
  <si>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</si>
  <si>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</si>
  <si>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</si>
  <si>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</si>
  <si>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</si>
  <si>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</si>
  <si>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</si>
  <si>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</si>
  <si>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</si>
  <si>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</si>
  <si>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</si>
  <si>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</si>
  <si>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</si>
  <si>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</si>
  <si>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</si>
  <si>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</si>
  <si>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</si>
  <si>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</si>
  <si>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</si>
  <si>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</si>
  <si>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</si>
  <si>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</si>
  <si>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</si>
  <si>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</si>
  <si>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</si>
  <si>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</si>
  <si>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</si>
  <si>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</si>
  <si>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</si>
  <si>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</si>
  <si>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</si>
  <si>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</si>
  <si>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</si>
  <si>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</si>
  <si>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</si>
  <si>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</si>
  <si>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</si>
  <si>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</si>
  <si>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</si>
  <si>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</si>
  <si>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</si>
  <si>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</si>
  <si>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</si>
  <si>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</si>
  <si>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</si>
  <si>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</si>
  <si>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</si>
  <si>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</si>
  <si>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</si>
  <si>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</si>
  <si>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</si>
  <si>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</si>
  <si>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</si>
  <si>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</si>
  <si>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</si>
  <si>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</si>
  <si>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</si>
  <si>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</si>
  <si>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</si>
  <si>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</si>
  <si>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</si>
  <si>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</si>
  <si>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</si>
  <si>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</si>
  <si>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</si>
  <si>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</si>
  <si>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</si>
  <si>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</si>
  <si>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</si>
  <si>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</si>
  <si>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</si>
  <si>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</si>
  <si>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</si>
  <si>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</si>
  <si>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</si>
  <si>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</si>
  <si>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</si>
  <si>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</si>
  <si>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</si>
  <si>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</si>
  <si>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</si>
  <si>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</si>
  <si>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</si>
  <si>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</si>
  <si>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</si>
  <si>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</si>
  <si>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</si>
  <si>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</si>
  <si>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</si>
  <si>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</si>
  <si>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</si>
  <si>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</si>
  <si>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</si>
  <si>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</si>
  <si>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</si>
  <si>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</si>
  <si>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</si>
  <si>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</si>
  <si>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</si>
  <si>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</si>
  <si>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</si>
  <si>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</si>
  <si>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</si>
  <si>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</si>
  <si>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</si>
  <si>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</si>
  <si>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</si>
  <si>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</si>
  <si>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</si>
  <si>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</si>
  <si>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</si>
  <si>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</si>
  <si>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</si>
  <si>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</si>
  <si>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</si>
  <si>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</si>
  <si>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</si>
  <si>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</si>
  <si>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</si>
  <si>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</si>
  <si>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</si>
  <si>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</si>
  <si>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</si>
  <si>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</si>
  <si>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</si>
  <si>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</si>
  <si>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</si>
  <si>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</si>
  <si>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</si>
  <si>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</si>
  <si>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</si>
  <si>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</si>
  <si>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</si>
  <si>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</si>
  <si>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</si>
  <si>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</si>
  <si>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</si>
  <si>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</si>
  <si>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</si>
  <si>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</si>
  <si>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</si>
  <si>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</si>
  <si>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</si>
  <si>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</si>
  <si>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</si>
  <si>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</si>
  <si>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</si>
  <si>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</si>
  <si>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</si>
  <si>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</si>
  <si>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</si>
  <si>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</si>
  <si>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</si>
  <si>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</si>
  <si>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</si>
  <si>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</si>
  <si>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</si>
  <si>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</si>
  <si>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</si>
  <si>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</si>
  <si>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</si>
  <si>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</si>
  <si>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</si>
  <si>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</si>
  <si>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</si>
  <si>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</si>
  <si>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</si>
  <si>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</si>
  <si>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</si>
  <si>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</si>
  <si>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</si>
  <si>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</si>
  <si>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</si>
  <si>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</si>
  <si>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</si>
  <si>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</si>
  <si>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</si>
  <si>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</si>
  <si>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</si>
  <si>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</si>
  <si>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</si>
  <si>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</si>
  <si>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</si>
  <si>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</si>
  <si>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</si>
  <si>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</si>
  <si>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</si>
  <si>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</si>
  <si>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</si>
  <si>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</si>
  <si>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</si>
  <si>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</si>
  <si>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</si>
  <si>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</si>
  <si>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</si>
  <si>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</si>
  <si>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</si>
  <si>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</si>
  <si>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</si>
  <si>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</si>
  <si>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</si>
  <si>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</si>
  <si>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</si>
  <si>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</si>
  <si>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</si>
  <si>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</si>
  <si>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</si>
  <si>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</si>
  <si>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</si>
  <si>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</si>
  <si>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</si>
  <si>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</si>
  <si>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</si>
  <si>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</si>
  <si>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</si>
  <si>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</si>
  <si>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</si>
  <si>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</si>
  <si>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</si>
  <si>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</si>
  <si>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</si>
  <si>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</si>
  <si>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</si>
  <si>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</si>
  <si>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</si>
  <si>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</si>
  <si>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</si>
  <si>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</si>
  <si>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</si>
  <si>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</si>
  <si>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</si>
  <si>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</si>
  <si>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</si>
  <si>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</si>
  <si>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</si>
  <si>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</si>
  <si>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</si>
  <si>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</si>
  <si>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</si>
  <si>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</si>
  <si>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</si>
  <si>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</si>
  <si>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</si>
  <si>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</si>
  <si>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</si>
  <si>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</si>
  <si>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</si>
  <si>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</si>
  <si>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</si>
  <si>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</si>
  <si>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</si>
  <si>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</si>
  <si>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</si>
  <si>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</si>
  <si>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</si>
  <si>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</si>
  <si>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</si>
  <si>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</si>
  <si>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</si>
  <si>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</si>
  <si>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</si>
  <si>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</si>
  <si>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</si>
  <si>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</si>
  <si>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</si>
  <si>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</si>
  <si>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</si>
  <si>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</si>
  <si>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</si>
  <si>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</si>
  <si>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</si>
  <si>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</si>
  <si>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</si>
  <si>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</si>
  <si>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</si>
  <si>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</si>
  <si>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</si>
  <si>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</si>
  <si>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</si>
  <si>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</si>
  <si>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</si>
  <si>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</si>
  <si>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</si>
  <si>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</si>
  <si>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</si>
  <si>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</si>
  <si>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</si>
  <si>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</si>
  <si>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</si>
  <si>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</si>
  <si>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</si>
  <si>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</si>
  <si>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</si>
  <si>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</si>
  <si>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</si>
  <si>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</si>
  <si>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</si>
  <si>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</si>
  <si>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</si>
  <si>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</si>
  <si>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</si>
  <si>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</si>
  <si>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</si>
  <si>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</si>
  <si>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</si>
  <si>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</si>
  <si>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</si>
  <si>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</si>
  <si>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</si>
  <si>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</si>
  <si>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</si>
  <si>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</si>
  <si>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</si>
  <si>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</si>
  <si>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</si>
  <si>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</si>
  <si>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</si>
  <si>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</si>
  <si>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</si>
  <si>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</si>
  <si>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</si>
  <si>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</si>
  <si>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</si>
  <si>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</si>
  <si>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</si>
  <si>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</si>
  <si>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</si>
  <si>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</si>
  <si>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</si>
  <si>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</si>
  <si>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</si>
  <si>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</si>
  <si>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</si>
  <si>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</si>
  <si>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</si>
  <si>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</si>
  <si>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</si>
  <si>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</si>
  <si>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</si>
  <si>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</si>
  <si>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</si>
  <si>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</si>
  <si>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</si>
  <si>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</si>
  <si>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</si>
  <si>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</si>
  <si>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</si>
  <si>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</si>
  <si>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</si>
  <si>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</si>
  <si>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</si>
  <si>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</si>
  <si>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</si>
  <si>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</si>
  <si>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</si>
  <si>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</si>
  <si>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</si>
  <si>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</si>
  <si>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</si>
  <si>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</si>
  <si>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</si>
  <si>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</si>
  <si>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</si>
  <si>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</si>
  <si>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</si>
  <si>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</si>
  <si>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</si>
  <si>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</si>
  <si>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</si>
  <si>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</si>
  <si>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</si>
  <si>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</si>
  <si>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</si>
  <si>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</si>
  <si>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</si>
  <si>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</si>
  <si>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</si>
  <si>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</si>
  <si>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</si>
  <si>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</si>
  <si>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</si>
  <si>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</si>
  <si>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</si>
  <si>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</si>
  <si>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</si>
  <si>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</si>
  <si>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</si>
  <si>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</si>
  <si>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</si>
  <si>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</si>
  <si>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</si>
  <si>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</si>
  <si>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</si>
  <si>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</si>
  <si>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</si>
  <si>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</si>
  <si>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</si>
  <si>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</si>
  <si>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</si>
  <si>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</si>
  <si>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</si>
  <si>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</si>
  <si>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</si>
  <si>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</si>
  <si>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</si>
  <si>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</si>
  <si>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</si>
  <si>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</si>
  <si>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</si>
  <si>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</si>
  <si>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</si>
  <si>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</si>
  <si>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</si>
  <si>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</si>
  <si>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</si>
  <si>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</si>
  <si>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</si>
  <si>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</si>
  <si>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</si>
  <si>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</si>
  <si>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</si>
  <si>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</si>
  <si>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</si>
  <si>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</si>
  <si>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</si>
  <si>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</si>
  <si>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</si>
  <si>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</si>
  <si>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</si>
  <si>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</si>
  <si>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</si>
  <si>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</si>
  <si>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</si>
  <si>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</si>
  <si>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</si>
  <si>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</si>
  <si>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</si>
  <si>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</si>
  <si>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</si>
  <si>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</si>
  <si>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</si>
  <si>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</si>
  <si>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</si>
  <si>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</si>
  <si>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</si>
  <si>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</si>
  <si>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</si>
  <si>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</si>
  <si>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</si>
  <si>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</si>
  <si>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</si>
  <si>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</si>
  <si>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</si>
  <si>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</si>
  <si>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</si>
  <si>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</si>
  <si>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</si>
  <si>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</si>
  <si>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</si>
  <si>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</si>
  <si>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</si>
  <si>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</si>
  <si>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</si>
  <si>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</si>
  <si>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</si>
  <si>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</si>
  <si>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</si>
  <si>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</si>
  <si>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</si>
  <si>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</si>
  <si>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</si>
  <si>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</si>
  <si>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</si>
  <si>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</si>
  <si>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</si>
  <si>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</si>
  <si>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</si>
  <si>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</si>
  <si>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</si>
  <si>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</si>
  <si>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</si>
  <si>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</si>
  <si>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</si>
  <si>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</si>
  <si>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</si>
  <si>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</si>
  <si>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</si>
  <si>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</si>
  <si>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</si>
  <si>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</si>
  <si>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</si>
  <si>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</si>
  <si>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</si>
  <si>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</si>
  <si>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</si>
  <si>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</si>
  <si>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</si>
  <si>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</si>
  <si>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</si>
  <si>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</si>
  <si>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</si>
  <si>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</si>
  <si>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</si>
  <si>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</si>
  <si>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</si>
  <si>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</si>
  <si>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</si>
  <si>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</si>
  <si>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</si>
  <si>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</si>
  <si>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</si>
  <si>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</si>
  <si>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</si>
  <si>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</si>
  <si>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</si>
  <si>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</si>
  <si>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</si>
  <si>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</si>
  <si>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</si>
  <si>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</si>
  <si>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</si>
  <si>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</si>
  <si>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</si>
  <si>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</si>
  <si>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</si>
  <si>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</si>
  <si>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</si>
  <si>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</si>
  <si>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</si>
  <si>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</si>
  <si>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</si>
  <si>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</si>
  <si>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</si>
  <si>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</si>
  <si>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</si>
  <si>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</si>
  <si>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</si>
  <si>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</si>
  <si>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</si>
  <si>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</si>
  <si>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</si>
  <si>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</si>
  <si>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</si>
  <si>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</si>
  <si>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</si>
  <si>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</si>
  <si>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</si>
  <si>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</si>
  <si>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</si>
  <si>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</si>
  <si>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</si>
  <si>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</si>
  <si>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</si>
  <si>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</si>
  <si>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</si>
  <si>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</si>
  <si>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</si>
  <si>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</si>
  <si>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</si>
  <si>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</si>
  <si>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</si>
  <si>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</si>
  <si>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</si>
  <si>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</si>
  <si>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</si>
  <si>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</si>
  <si>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</si>
  <si>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</si>
  <si>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</si>
  <si>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</si>
  <si>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</si>
  <si>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</si>
  <si>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</si>
  <si>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</si>
  <si>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</si>
  <si>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</si>
  <si>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</si>
  <si>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</si>
  <si>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</si>
  <si>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</si>
  <si>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</si>
  <si>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</si>
  <si>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</si>
  <si>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</si>
  <si>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</si>
  <si>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</si>
  <si>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</si>
  <si>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</si>
  <si>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</si>
  <si>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</si>
  <si>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</si>
  <si>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</si>
  <si>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</si>
  <si>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</si>
  <si>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</si>
  <si>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</si>
  <si>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</si>
  <si>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</si>
  <si>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</si>
  <si>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</si>
  <si>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</si>
  <si>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</si>
  <si>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</si>
  <si>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</si>
  <si>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</si>
  <si>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</si>
  <si>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</si>
  <si>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</si>
  <si>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</si>
  <si>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</si>
  <si>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</si>
  <si>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</si>
  <si>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</si>
  <si>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</si>
  <si>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</si>
  <si>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</si>
  <si>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</si>
  <si>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</si>
  <si>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</si>
  <si>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</si>
  <si>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</si>
  <si>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</si>
  <si>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</si>
  <si>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</si>
  <si>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</si>
  <si>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</si>
  <si>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</si>
  <si>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</si>
  <si>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</si>
  <si>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</si>
  <si>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</si>
  <si>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</si>
  <si>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</si>
  <si>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</si>
  <si>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</si>
  <si>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</si>
  <si>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</si>
  <si>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</si>
  <si>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</si>
  <si>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</si>
  <si>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</si>
  <si>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</si>
  <si>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</si>
  <si>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</si>
  <si>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</si>
  <si>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</si>
  <si>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</si>
  <si>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</si>
  <si>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</si>
  <si>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</si>
  <si>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</si>
  <si>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</si>
  <si>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</si>
  <si>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</si>
  <si>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</si>
  <si>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</si>
  <si>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</si>
  <si>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</si>
  <si>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</si>
  <si>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</si>
  <si>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</si>
  <si>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</si>
  <si>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</si>
  <si>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</si>
  <si>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</si>
  <si>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</si>
  <si>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</si>
  <si>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</si>
  <si>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</si>
  <si>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</si>
  <si>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</si>
  <si>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</si>
  <si>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</si>
  <si>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</si>
  <si>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</si>
  <si>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</si>
  <si>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</si>
  <si>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</si>
  <si>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</si>
  <si>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</si>
  <si>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</si>
  <si>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</si>
  <si>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</si>
  <si>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</si>
  <si>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</si>
  <si>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</si>
  <si>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</si>
  <si>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</si>
  <si>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</si>
  <si>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</si>
  <si>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</si>
  <si>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</si>
  <si>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</si>
  <si>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</si>
  <si>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</si>
  <si>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</si>
  <si>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</si>
  <si>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</si>
  <si>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</si>
  <si>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</si>
  <si>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</si>
  <si>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</si>
  <si>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</si>
  <si>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</si>
  <si>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</si>
  <si>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</si>
  <si>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</si>
  <si>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</si>
  <si>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</si>
  <si>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</si>
  <si>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</si>
  <si>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</si>
  <si>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</si>
  <si>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</si>
  <si>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</si>
  <si>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</si>
  <si>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</si>
  <si>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</si>
  <si>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</si>
  <si>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</si>
  <si>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</si>
  <si>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</si>
  <si>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</si>
  <si>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</si>
  <si>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</si>
  <si>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</si>
  <si>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</si>
  <si>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</si>
  <si>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</si>
  <si>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</si>
  <si>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</si>
  <si>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</si>
  <si>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</si>
  <si>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</si>
  <si>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</si>
  <si>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</si>
  <si>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</si>
  <si>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</si>
  <si>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</si>
  <si>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</si>
  <si>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</si>
  <si>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</si>
  <si>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</si>
  <si>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</si>
  <si>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</si>
  <si>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</si>
  <si>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</si>
  <si>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</si>
  <si>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</si>
  <si>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</si>
  <si>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</si>
  <si>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</si>
  <si>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</si>
  <si>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</si>
  <si>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</si>
  <si>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</si>
  <si>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</si>
  <si>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</si>
  <si>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</si>
  <si>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</si>
  <si>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</si>
  <si>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</si>
  <si>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</si>
  <si>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</si>
  <si>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</si>
  <si>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</si>
  <si>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</si>
  <si>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</si>
  <si>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</si>
  <si>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</si>
  <si>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</si>
  <si>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</si>
  <si>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</si>
  <si>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</si>
  <si>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</si>
  <si>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</si>
  <si>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</si>
  <si>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</si>
  <si>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</si>
  <si>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</si>
  <si>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</si>
  <si>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</si>
  <si>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</si>
  <si>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</si>
  <si>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</si>
  <si>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</si>
  <si>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</si>
  <si>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</si>
  <si>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</si>
  <si>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</si>
  <si>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</si>
  <si>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</si>
  <si>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</si>
  <si>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</si>
  <si>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</si>
  <si>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</si>
  <si>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</si>
  <si>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</si>
  <si>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</si>
  <si>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</si>
  <si>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</si>
  <si>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</si>
  <si>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</si>
  <si>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</si>
  <si>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</si>
  <si>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</si>
  <si>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</si>
  <si>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</si>
  <si>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</si>
  <si>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</si>
  <si>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</si>
  <si>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</si>
  <si>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</si>
  <si>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</si>
  <si>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</si>
  <si>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</si>
  <si>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</si>
  <si>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</si>
  <si>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</si>
  <si>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</si>
  <si>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</si>
  <si>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</si>
  <si>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</si>
  <si>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</si>
  <si>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</si>
  <si>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</si>
  <si>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</si>
  <si>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</si>
  <si>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</si>
  <si>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</si>
  <si>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</si>
  <si>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</si>
  <si>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</si>
  <si>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</si>
  <si>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</si>
  <si>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</si>
  <si>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</si>
  <si>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</si>
  <si>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</si>
  <si>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</si>
  <si>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</si>
  <si>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</si>
  <si>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</si>
  <si>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</si>
  <si>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</si>
  <si>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</si>
  <si>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</si>
  <si>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</si>
  <si>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</si>
  <si>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</si>
  <si>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</si>
  <si>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</si>
  <si>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</si>
  <si>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</si>
  <si>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</si>
  <si>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</si>
  <si>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</si>
  <si>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</si>
  <si>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</si>
  <si>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</si>
  <si>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</si>
  <si>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</si>
  <si>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</si>
  <si>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</si>
  <si>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</si>
  <si>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</si>
  <si>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</si>
  <si>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</si>
  <si>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</si>
  <si>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</si>
  <si>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</si>
  <si>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</si>
  <si>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</si>
  <si>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</si>
  <si>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</si>
  <si>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</si>
  <si>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</si>
  <si>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</si>
  <si>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</si>
  <si>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</si>
  <si>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</si>
  <si>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</si>
  <si>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</si>
  <si>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</si>
  <si>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</si>
  <si>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</si>
  <si>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</si>
  <si>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</si>
  <si>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</si>
  <si>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</si>
  <si>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</si>
  <si>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</si>
  <si>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</si>
  <si>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</si>
  <si>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</si>
  <si>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</si>
  <si>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</si>
  <si>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</si>
  <si>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</si>
  <si>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</si>
  <si>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</si>
  <si>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</si>
  <si>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</si>
  <si>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</si>
  <si>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</si>
  <si>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</si>
  <si>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</si>
  <si>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</si>
  <si>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</si>
  <si>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</si>
  <si>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</si>
  <si>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</si>
  <si>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</si>
  <si>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</si>
  <si>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</si>
  <si>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</si>
  <si>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</si>
  <si>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</si>
  <si>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</si>
  <si>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</si>
  <si>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</si>
  <si>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</si>
  <si>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</si>
  <si>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</si>
  <si>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</si>
  <si>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</si>
  <si>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</si>
  <si>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</si>
  <si>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</si>
  <si>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</si>
  <si>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</si>
  <si>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</si>
  <si>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</si>
  <si>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</si>
  <si>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</si>
  <si>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</si>
  <si>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</si>
  <si>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</si>
  <si>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</si>
  <si>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</si>
  <si>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</si>
  <si>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</si>
  <si>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</si>
  <si>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</si>
  <si>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</si>
  <si>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</si>
  <si>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</si>
  <si>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</si>
  <si>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</si>
  <si>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</si>
  <si>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</si>
  <si>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</si>
  <si>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</si>
  <si>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</si>
  <si>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</si>
  <si>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</si>
  <si>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</si>
  <si>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</si>
  <si>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</si>
  <si>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</si>
  <si>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</si>
  <si>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</si>
  <si>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</si>
  <si>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</si>
  <si>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</si>
  <si>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</si>
  <si>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</si>
  <si>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</si>
  <si>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</si>
  <si>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</si>
  <si>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</si>
  <si>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</si>
  <si>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</si>
  <si>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</si>
  <si>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</si>
  <si>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</si>
  <si>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</si>
  <si>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</si>
  <si>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</si>
  <si>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</si>
  <si>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</si>
  <si>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</si>
  <si>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</si>
  <si>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</si>
  <si>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</si>
  <si>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</si>
  <si>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</si>
  <si>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</si>
  <si>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</si>
  <si>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</si>
  <si>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</si>
  <si>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</si>
  <si>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</si>
  <si>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</si>
  <si>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</si>
  <si>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</si>
  <si>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</si>
  <si>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</si>
  <si>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</si>
  <si>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</si>
  <si>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</si>
  <si>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</si>
  <si>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</si>
  <si>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</si>
  <si>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</si>
  <si>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</si>
  <si>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</si>
  <si>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</si>
  <si>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</si>
  <si>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</si>
  <si>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</si>
  <si>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</si>
  <si>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</si>
  <si>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</si>
  <si>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</si>
  <si>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</si>
  <si>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</si>
  <si>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</si>
  <si>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</si>
  <si>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</si>
  <si>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</si>
  <si>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</si>
  <si>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</si>
  <si>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</si>
  <si>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</si>
  <si>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</si>
  <si>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</si>
  <si>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</si>
  <si>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</si>
  <si>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</si>
  <si>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</si>
  <si>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</si>
  <si>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</si>
  <si>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</si>
  <si>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</si>
  <si>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</si>
  <si>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</si>
  <si>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</si>
  <si>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</si>
  <si>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</si>
  <si>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</si>
  <si>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</si>
  <si>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</si>
  <si>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</si>
  <si>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</si>
  <si>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</si>
  <si>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</si>
  <si>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</si>
  <si>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</si>
  <si>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</si>
  <si>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</si>
  <si>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</si>
  <si>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</si>
  <si>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</si>
  <si>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</si>
  <si>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</si>
  <si>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</si>
  <si>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</si>
  <si>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</si>
  <si>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</si>
  <si>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</si>
  <si>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</si>
  <si>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</si>
  <si>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</si>
  <si>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</si>
  <si>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</si>
  <si>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</si>
  <si>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</si>
  <si>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</si>
  <si>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</si>
  <si>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</si>
  <si>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</si>
  <si>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</si>
  <si>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</si>
  <si>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</si>
  <si>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</si>
  <si>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</si>
  <si>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</si>
  <si>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</si>
  <si>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</si>
  <si>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</si>
  <si>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</si>
  <si>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</si>
  <si>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</si>
  <si>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</si>
  <si>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</si>
  <si>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</si>
  <si>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</si>
  <si>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</si>
  <si>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</si>
  <si>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</si>
  <si>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</si>
  <si>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</si>
  <si>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</si>
  <si>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</si>
  <si>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</si>
  <si>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</si>
  <si>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</si>
  <si>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</si>
  <si>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</si>
  <si>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</si>
  <si>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</si>
  <si>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</si>
  <si>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</si>
  <si>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</si>
  <si>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</si>
  <si>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</si>
  <si>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</si>
  <si>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</si>
  <si>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</si>
  <si>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</si>
  <si>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</si>
  <si>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</si>
  <si>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</si>
  <si>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</si>
  <si>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</si>
  <si>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</si>
  <si>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</si>
  <si>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</si>
  <si>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</si>
  <si>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</si>
  <si>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</si>
  <si>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</si>
  <si>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</si>
  <si>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</si>
  <si>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</si>
  <si>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</si>
  <si>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</si>
  <si>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</si>
  <si>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</si>
  <si>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</si>
  <si>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</si>
  <si>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</si>
  <si>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</si>
  <si>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</si>
  <si>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</si>
  <si>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</si>
  <si>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</si>
  <si>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</si>
  <si>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</si>
  <si>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</si>
  <si>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</si>
  <si>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</si>
  <si>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</si>
  <si>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</si>
  <si>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</si>
  <si>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</si>
  <si>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</si>
  <si>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</si>
  <si>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</si>
  <si>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</si>
  <si>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</si>
  <si>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</si>
  <si>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</si>
  <si>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</si>
  <si>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</si>
  <si>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</si>
  <si>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</si>
  <si>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</si>
  <si>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</si>
  <si>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</si>
  <si>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</si>
  <si>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</si>
  <si>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</si>
  <si>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</si>
  <si>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</si>
  <si>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</si>
  <si>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</si>
  <si>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</si>
  <si>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</si>
  <si>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</si>
  <si>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</si>
  <si>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</si>
  <si>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</si>
  <si>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</si>
  <si>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</si>
  <si>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</si>
  <si>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</si>
  <si>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</si>
  <si>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</si>
  <si>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</si>
  <si>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</si>
  <si>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</si>
  <si>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</si>
  <si>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</si>
  <si>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</si>
  <si>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</si>
  <si>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</si>
  <si>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</si>
  <si>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</si>
  <si>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</si>
  <si>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</si>
  <si>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</si>
  <si>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</si>
  <si>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</si>
  <si>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</si>
  <si>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</si>
  <si>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</si>
  <si>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</si>
  <si>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</si>
  <si>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</si>
  <si>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</si>
  <si>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</si>
  <si>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</si>
  <si>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</si>
  <si>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</si>
  <si>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</si>
  <si>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</si>
  <si>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</si>
  <si>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</si>
  <si>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</si>
  <si>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</si>
  <si>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</si>
  <si>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</si>
  <si>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</si>
  <si>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</si>
  <si>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</si>
  <si>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</si>
  <si>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</si>
  <si>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</si>
  <si>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</si>
  <si>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</si>
  <si>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</si>
  <si>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</si>
  <si>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</si>
  <si>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</si>
  <si>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</si>
  <si>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</si>
  <si>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</si>
  <si>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</si>
  <si>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</si>
  <si>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</si>
  <si>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</si>
  <si>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</si>
  <si>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</si>
  <si>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</si>
  <si>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</si>
  <si>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</si>
  <si>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</si>
  <si>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</si>
  <si>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</si>
  <si>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</si>
  <si>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</si>
  <si>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</si>
  <si>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</si>
  <si>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</si>
  <si>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</si>
  <si>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</si>
  <si>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</si>
  <si>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</si>
  <si>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</si>
  <si>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</si>
  <si>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</si>
  <si>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</si>
  <si>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</si>
  <si>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</si>
  <si>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</si>
  <si>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</si>
  <si>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</si>
  <si>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</si>
  <si>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</si>
  <si>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</si>
  <si>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</si>
  <si>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</si>
  <si>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</si>
  <si>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</si>
  <si>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</si>
  <si>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</si>
  <si>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</si>
  <si>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</si>
  <si>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</si>
  <si>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</si>
  <si>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</si>
  <si>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</si>
  <si>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</si>
  <si>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</si>
  <si>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</si>
  <si>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</si>
  <si>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</si>
  <si>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</si>
  <si>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</si>
  <si>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</si>
  <si>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</si>
  <si>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</si>
  <si>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</si>
  <si>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</si>
  <si>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</si>
  <si>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</si>
  <si>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</si>
  <si>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</si>
  <si>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</si>
  <si>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</si>
  <si>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</si>
  <si>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</si>
  <si>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</si>
  <si>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</si>
  <si>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</si>
  <si>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</si>
  <si>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</si>
  <si>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</si>
  <si>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</si>
  <si>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</si>
  <si>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</si>
  <si>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</si>
  <si>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</si>
  <si>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</si>
  <si>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</si>
  <si>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</si>
  <si>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</si>
  <si>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</si>
  <si>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</si>
  <si>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</si>
  <si>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</si>
  <si>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</si>
  <si>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</si>
  <si>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</si>
  <si>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</si>
  <si>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</si>
  <si>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</si>
  <si>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</si>
  <si>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</si>
  <si>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</si>
  <si>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</si>
  <si>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</si>
  <si>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</si>
  <si>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</si>
  <si>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</si>
  <si>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</si>
  <si>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</si>
  <si>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</si>
  <si>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</si>
  <si>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</si>
  <si>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</si>
  <si>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</si>
  <si>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</si>
  <si>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</si>
  <si>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</si>
  <si>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</si>
  <si>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</si>
  <si>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</si>
  <si>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</si>
  <si>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</si>
  <si>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</si>
  <si>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</si>
  <si>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</si>
  <si>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</si>
  <si>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</si>
  <si>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</si>
  <si>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</si>
  <si>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</si>
  <si>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</si>
  <si>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</si>
  <si>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</si>
  <si>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</si>
  <si>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</si>
  <si>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</si>
  <si>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</si>
  <si>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</si>
  <si>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</si>
  <si>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</si>
  <si>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</si>
  <si>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</si>
  <si>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</si>
  <si>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</si>
  <si>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</si>
  <si>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</si>
  <si>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</si>
  <si>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</si>
  <si>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</si>
  <si>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</si>
  <si>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</si>
  <si>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</si>
  <si>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</si>
  <si>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</si>
  <si>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</si>
  <si>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</si>
  <si>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</si>
  <si>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</si>
  <si>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</si>
  <si>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</si>
  <si>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</si>
  <si>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</si>
  <si>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</si>
  <si>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</si>
  <si>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</si>
  <si>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</si>
  <si>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</si>
  <si>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</si>
  <si>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</si>
  <si>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</si>
  <si>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</si>
  <si>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</si>
  <si>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</si>
  <si>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</si>
  <si>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</si>
  <si>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</si>
  <si>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</si>
  <si>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</si>
  <si>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</si>
  <si>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</si>
  <si>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</si>
  <si>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</si>
  <si>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</si>
  <si>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</si>
  <si>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</si>
  <si>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</si>
  <si>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</si>
  <si>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</si>
  <si>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</si>
  <si>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</si>
  <si>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</si>
  <si>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</si>
  <si>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</si>
  <si>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</si>
  <si>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</si>
  <si>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</si>
  <si>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</si>
  <si>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</si>
  <si>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</si>
  <si>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</si>
  <si>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</si>
  <si>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</si>
  <si>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</si>
  <si>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</si>
  <si>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</si>
  <si>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</si>
  <si>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</si>
  <si>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</si>
  <si>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</si>
  <si>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</si>
  <si>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</si>
  <si>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</si>
  <si>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</si>
  <si>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</si>
  <si>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</si>
  <si>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</si>
  <si>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</si>
  <si>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</si>
  <si>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</si>
  <si>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</si>
  <si>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</si>
  <si>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</si>
  <si>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</si>
  <si>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</si>
  <si>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</si>
  <si>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</si>
  <si>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</si>
  <si>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</si>
  <si>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</si>
  <si>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</si>
  <si>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</si>
  <si>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</si>
  <si>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</si>
  <si>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</si>
  <si>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</si>
  <si>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</si>
  <si>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</si>
  <si>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</si>
  <si>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</si>
  <si>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</si>
  <si>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</si>
  <si>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</si>
  <si>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</si>
  <si>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</si>
  <si>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</si>
  <si>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</si>
  <si>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</si>
  <si>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</si>
  <si>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</si>
  <si>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</si>
  <si>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</si>
  <si>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</si>
  <si>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</si>
  <si>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</si>
  <si>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</si>
  <si>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</si>
  <si>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</si>
  <si>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</si>
  <si>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</si>
  <si>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</si>
  <si>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</si>
  <si>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</si>
  <si>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</si>
  <si>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</si>
  <si>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</si>
  <si>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</si>
  <si>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</si>
  <si>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</si>
  <si>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</si>
  <si>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</si>
  <si>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</si>
  <si>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</si>
  <si>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</si>
  <si>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</si>
  <si>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</si>
  <si>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</si>
  <si>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</si>
  <si>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</si>
  <si>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</si>
  <si>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</si>
  <si>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</si>
  <si>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</si>
  <si>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</si>
  <si>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</si>
  <si>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</si>
  <si>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</si>
  <si>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</si>
  <si>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</si>
  <si>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</si>
  <si>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</si>
  <si>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</si>
  <si>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</si>
  <si>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</si>
  <si>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</si>
  <si>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</si>
  <si>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</si>
  <si>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</si>
  <si>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</si>
  <si>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</si>
  <si>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</si>
  <si>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</si>
  <si>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</si>
  <si>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</si>
  <si>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</si>
  <si>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</si>
  <si>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</si>
  <si>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</si>
  <si>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</si>
  <si>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</si>
  <si>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</si>
  <si>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</si>
  <si>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</si>
  <si>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</si>
  <si>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</si>
  <si>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</si>
  <si>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</si>
  <si>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</si>
  <si>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</si>
  <si>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</si>
  <si>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</si>
  <si>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</si>
  <si>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</si>
  <si>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</si>
  <si>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</si>
  <si>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</si>
  <si>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</si>
  <si>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</si>
  <si>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</si>
  <si>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</si>
  <si>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</si>
  <si>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</si>
  <si>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</si>
  <si>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</si>
  <si>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</si>
  <si>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</si>
  <si>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</si>
  <si>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</si>
  <si>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</si>
  <si>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</si>
  <si>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</si>
  <si>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</si>
  <si>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</si>
  <si>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</si>
  <si>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</si>
  <si>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</si>
  <si>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</si>
  <si>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</si>
  <si>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</si>
  <si>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</si>
  <si>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</si>
  <si>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</si>
  <si>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</si>
  <si>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</si>
  <si>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</si>
  <si>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</si>
  <si>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</si>
  <si>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</si>
  <si>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</si>
  <si>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</si>
  <si>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</si>
  <si>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</si>
  <si>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</si>
  <si>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</si>
  <si>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</si>
  <si>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</si>
  <si>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</si>
  <si>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</si>
  <si>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</si>
  <si>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</si>
  <si>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</si>
  <si>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</si>
  <si>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</si>
  <si>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</si>
  <si>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</si>
  <si>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</si>
  <si>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</si>
  <si>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</si>
  <si>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</si>
  <si>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</si>
  <si>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</si>
  <si>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</si>
  <si>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</si>
  <si>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</si>
  <si>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</si>
  <si>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</si>
  <si>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</si>
  <si>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</si>
  <si>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</si>
  <si>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</si>
  <si>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</si>
  <si>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</si>
  <si>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</si>
  <si>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</si>
  <si>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</si>
  <si>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</si>
  <si>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</si>
  <si>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</si>
  <si>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</si>
  <si>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</si>
  <si>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</si>
  <si>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</si>
  <si>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</si>
  <si>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</si>
  <si>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</si>
  <si>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</si>
  <si>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</si>
  <si>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</si>
  <si>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</si>
  <si>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</si>
  <si>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</si>
  <si>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</si>
  <si>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</si>
  <si>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</si>
  <si>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</si>
  <si>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</si>
  <si>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</si>
  <si>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</si>
  <si>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</si>
  <si>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</si>
  <si>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</si>
  <si>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</si>
  <si>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</si>
  <si>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</si>
  <si>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</si>
  <si>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</si>
  <si>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</si>
  <si>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</si>
  <si>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</si>
  <si>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</si>
  <si>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</si>
  <si>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</si>
  <si>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</si>
  <si>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</si>
  <si>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</si>
  <si>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</si>
  <si>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</si>
  <si>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</si>
  <si>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</si>
  <si>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</si>
  <si>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</si>
  <si>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</si>
  <si>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</si>
  <si>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</si>
  <si>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</si>
  <si>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</si>
  <si>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</si>
  <si>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</si>
  <si>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</si>
  <si>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</si>
  <si>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</si>
  <si>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</si>
  <si>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</si>
  <si>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</si>
  <si>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</si>
  <si>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</si>
  <si>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</si>
  <si>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</si>
  <si>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</si>
  <si>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</si>
  <si>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</si>
  <si>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</si>
  <si>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</si>
  <si>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</si>
  <si>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</si>
  <si>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</si>
  <si>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</si>
  <si>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</si>
  <si>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</si>
  <si>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</si>
  <si>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</si>
  <si>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</si>
  <si>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</si>
  <si>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</si>
  <si>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</si>
  <si>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</si>
  <si>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</si>
  <si>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</si>
  <si>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</si>
  <si>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</si>
  <si>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</si>
  <si>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</si>
  <si>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</si>
  <si>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</si>
  <si>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</si>
  <si>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</si>
  <si>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</si>
  <si>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</si>
  <si>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</si>
  <si>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</si>
  <si>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</si>
  <si>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</si>
  <si>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</si>
  <si>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</si>
  <si>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</si>
  <si>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</si>
  <si>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</si>
  <si>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</si>
  <si>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</si>
  <si>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</si>
  <si>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</si>
  <si>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</si>
  <si>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</si>
  <si>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</si>
  <si>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</si>
  <si>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</si>
  <si>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</si>
  <si>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</si>
  <si>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</si>
  <si>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</si>
  <si>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</si>
  <si>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</si>
  <si>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</si>
  <si>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</si>
  <si>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</si>
  <si>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</si>
  <si>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</si>
  <si>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</si>
  <si>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</si>
  <si>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</si>
  <si>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</si>
  <si>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</si>
  <si>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</si>
  <si>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</si>
  <si>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</si>
  <si>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</si>
  <si>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</si>
  <si>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</si>
  <si>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</si>
  <si>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</si>
  <si>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</si>
  <si>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</si>
  <si>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</si>
  <si>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</si>
  <si>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</si>
  <si>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</si>
  <si>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</si>
  <si>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</si>
  <si>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</si>
  <si>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</si>
  <si>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</si>
  <si>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</si>
  <si>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</si>
  <si>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</si>
  <si>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</si>
  <si>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</si>
  <si>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</si>
  <si>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</si>
  <si>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</si>
  <si>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</si>
  <si>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</si>
  <si>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</si>
  <si>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</si>
  <si>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</si>
  <si>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</si>
  <si>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</si>
  <si>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</si>
  <si>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</si>
  <si>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</si>
  <si>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</si>
  <si>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</si>
  <si>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</si>
  <si>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</si>
  <si>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</si>
  <si>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</si>
  <si>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</si>
  <si>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</si>
  <si>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</si>
  <si>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</si>
  <si>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</si>
  <si>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</si>
  <si>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</si>
  <si>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</si>
  <si>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</si>
  <si>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</si>
  <si>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</si>
  <si>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</si>
  <si>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</si>
  <si>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</si>
  <si>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</si>
  <si>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</si>
  <si>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</si>
  <si>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</si>
  <si>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</si>
  <si>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</si>
  <si>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</si>
  <si>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</si>
  <si>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</si>
  <si>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</si>
  <si>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</si>
  <si>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</si>
  <si>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</si>
  <si>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</si>
  <si>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</si>
  <si>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</si>
  <si>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</si>
  <si>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</si>
  <si>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</si>
  <si>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</si>
  <si>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</si>
  <si>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</si>
  <si>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</si>
  <si>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</si>
  <si>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</si>
  <si>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</si>
  <si>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</si>
  <si>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</si>
  <si>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</si>
  <si>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</si>
  <si>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</si>
  <si>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</si>
  <si>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</si>
  <si>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</si>
  <si>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</si>
  <si>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</si>
  <si>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</si>
  <si>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</si>
  <si>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</si>
  <si>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</si>
  <si>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</si>
  <si>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</si>
  <si>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</si>
  <si>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</si>
  <si>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</si>
  <si>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</si>
  <si>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</si>
  <si>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</si>
  <si>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</si>
  <si>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</si>
  <si>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</si>
  <si>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</si>
  <si>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</si>
  <si>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</si>
  <si>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</si>
  <si>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</si>
  <si>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</si>
  <si>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</si>
  <si>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</si>
  <si>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</si>
  <si>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</si>
  <si>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</si>
  <si>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</si>
  <si>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</si>
  <si>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</si>
  <si>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</si>
  <si>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</si>
  <si>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</si>
  <si>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</si>
  <si>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</si>
  <si>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</si>
  <si>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</si>
  <si>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</si>
  <si>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</si>
  <si>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</si>
  <si>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</si>
  <si>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</si>
  <si>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</si>
  <si>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</si>
  <si>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</si>
  <si>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</si>
  <si>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</si>
  <si>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</si>
  <si>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</si>
  <si>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</si>
  <si>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</si>
  <si>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</si>
  <si>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</si>
  <si>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</si>
  <si>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</si>
  <si>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</si>
  <si>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</si>
  <si>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</si>
  <si>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</si>
  <si>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</si>
  <si>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</si>
  <si>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</si>
  <si>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</si>
  <si>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</si>
  <si>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</si>
  <si>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</si>
  <si>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</si>
  <si>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</si>
  <si>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</si>
  <si>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</si>
  <si>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</si>
  <si>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</si>
  <si>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</si>
  <si>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</si>
  <si>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</si>
  <si>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</si>
  <si>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</si>
  <si>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</si>
  <si>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</si>
  <si>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</si>
  <si>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</si>
  <si>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</si>
  <si>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</si>
  <si>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</si>
  <si>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</si>
  <si>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</si>
  <si>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</si>
  <si>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</si>
  <si>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</si>
  <si>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</si>
  <si>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</si>
  <si>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</si>
  <si>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</si>
  <si>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</si>
  <si>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</si>
  <si>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</si>
  <si>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</si>
  <si>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</si>
  <si>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</si>
  <si>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</si>
  <si>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</si>
  <si>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</si>
  <si>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</si>
  <si>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</si>
  <si>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</si>
  <si>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</si>
  <si>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</si>
  <si>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</si>
  <si>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</si>
  <si>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</si>
  <si>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</si>
  <si>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</si>
  <si>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</si>
  <si>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</si>
  <si>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</si>
  <si>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</si>
  <si>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</si>
  <si>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</si>
  <si>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</si>
  <si>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</si>
  <si>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</si>
  <si>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</si>
  <si>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</si>
  <si>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</si>
  <si>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</si>
  <si>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</si>
  <si>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</si>
  <si>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</si>
  <si>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</si>
  <si>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</si>
  <si>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</si>
  <si>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</si>
  <si>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</si>
  <si>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</si>
  <si>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</si>
  <si>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</si>
  <si>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</si>
  <si>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</si>
  <si>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</si>
  <si>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</si>
  <si>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</si>
  <si>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</si>
  <si>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</si>
  <si>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</si>
  <si>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</si>
  <si>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</si>
  <si>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</si>
  <si>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</si>
  <si>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</si>
  <si>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</si>
  <si>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</si>
  <si>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</si>
  <si>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</si>
  <si>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</si>
  <si>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</si>
  <si>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</si>
  <si>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</si>
  <si>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</si>
  <si>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</si>
  <si>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</si>
  <si>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</si>
  <si>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</si>
  <si>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</si>
  <si>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</si>
  <si>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</si>
  <si>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</si>
  <si>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</si>
  <si>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</si>
  <si>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</si>
  <si>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</si>
  <si>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</si>
  <si>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</si>
  <si>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</si>
  <si>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</si>
  <si>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</si>
  <si>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</si>
  <si>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</si>
  <si>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</si>
  <si>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</si>
  <si>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</si>
  <si>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</si>
  <si>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</si>
  <si>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</si>
  <si>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</si>
  <si>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</si>
  <si>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</si>
  <si>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</si>
  <si>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</si>
  <si>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</si>
  <si>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</si>
  <si>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</si>
  <si>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</si>
  <si>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</si>
  <si>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</si>
  <si>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</si>
  <si>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</si>
  <si>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</si>
  <si>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</si>
  <si>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</si>
  <si>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</si>
  <si>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</si>
  <si>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</si>
  <si>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</si>
  <si>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</si>
  <si>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</si>
  <si>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</si>
  <si>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</si>
  <si>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</si>
  <si>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</si>
  <si>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</si>
  <si>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</si>
  <si>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</si>
  <si>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</si>
  <si>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</si>
  <si>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</si>
  <si>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</si>
  <si>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</si>
  <si>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</si>
  <si>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</si>
  <si>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</si>
  <si>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</si>
  <si>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</si>
  <si>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</si>
  <si>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</si>
  <si>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</si>
  <si>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</si>
  <si>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</si>
  <si>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</si>
  <si>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</si>
  <si>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</si>
  <si>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</si>
  <si>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</si>
  <si>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</si>
  <si>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</si>
  <si>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</si>
  <si>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</si>
  <si>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</si>
  <si>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</si>
  <si>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</si>
  <si>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</si>
  <si>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</si>
  <si>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</si>
  <si>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</si>
  <si>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</si>
  <si>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</si>
  <si>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</si>
  <si>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</si>
  <si>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</si>
  <si>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</si>
  <si>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</si>
  <si>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</si>
  <si>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</si>
  <si>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</si>
  <si>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</si>
  <si>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</si>
  <si>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</si>
  <si>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</si>
  <si>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</si>
  <si>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</si>
  <si>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</si>
  <si>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</si>
  <si>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</si>
  <si>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</si>
  <si>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</si>
  <si>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</si>
  <si>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</si>
  <si>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</si>
  <si>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</si>
  <si>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</si>
  <si>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</si>
  <si>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</si>
  <si>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</si>
  <si>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</si>
  <si>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</si>
  <si>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</si>
  <si>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</si>
  <si>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</si>
  <si>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</si>
  <si>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</si>
  <si>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</si>
  <si>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</si>
  <si>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</si>
  <si>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</si>
  <si>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</si>
  <si>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</si>
  <si>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</si>
  <si>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</si>
  <si>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</si>
  <si>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</si>
  <si>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</si>
  <si>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</si>
  <si>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</si>
  <si>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</si>
  <si>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</si>
  <si>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</si>
  <si>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</si>
  <si>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</si>
  <si>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</si>
  <si>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</si>
  <si>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</si>
  <si>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</si>
  <si>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</si>
  <si>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</si>
  <si>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</si>
  <si>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</si>
  <si>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</si>
  <si>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</si>
  <si>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</si>
  <si>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</si>
  <si>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</si>
  <si>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</si>
  <si>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</si>
  <si>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</si>
  <si>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</si>
  <si>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</si>
  <si>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</si>
  <si>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</si>
  <si>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</si>
  <si>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</si>
  <si>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</si>
  <si>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</si>
  <si>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</si>
  <si>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</si>
  <si>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</si>
  <si>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</si>
  <si>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</si>
  <si>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</si>
  <si>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</si>
  <si>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</si>
  <si>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</si>
  <si>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</si>
  <si>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</si>
  <si>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</si>
  <si>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</si>
  <si>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</si>
  <si>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</si>
  <si>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</si>
  <si>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</si>
  <si>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</si>
  <si>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</si>
  <si>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</si>
  <si>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</si>
  <si>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</si>
  <si>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</si>
  <si>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</si>
  <si>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</si>
  <si>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</si>
  <si>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</si>
  <si>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</si>
  <si>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</si>
  <si>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</si>
  <si>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</si>
  <si>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</si>
  <si>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</si>
  <si>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</si>
  <si>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</si>
  <si>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</si>
  <si>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</si>
  <si>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</si>
  <si>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</si>
  <si>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</si>
  <si>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</si>
  <si>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</si>
  <si>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</si>
  <si>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</si>
  <si>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</si>
  <si>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</si>
  <si>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</si>
  <si>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</si>
  <si>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</si>
  <si>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</si>
  <si>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</si>
  <si>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</si>
  <si>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</si>
  <si>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</si>
  <si>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</si>
  <si>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</si>
  <si>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</si>
  <si>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</si>
  <si>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</si>
  <si>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</si>
  <si>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</si>
  <si>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</si>
  <si>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</si>
  <si>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</si>
  <si>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</si>
  <si>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</si>
  <si>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</si>
  <si>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</si>
  <si>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</si>
  <si>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</si>
  <si>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</si>
  <si>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</si>
  <si>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</si>
  <si>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</si>
  <si>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</si>
  <si>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</si>
  <si>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</si>
  <si>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</si>
  <si>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</si>
  <si>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</si>
  <si>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</si>
  <si>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</si>
  <si>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</si>
  <si>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</si>
  <si>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</si>
  <si>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</si>
  <si>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</si>
  <si>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</si>
  <si>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</si>
  <si>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</si>
  <si>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</si>
  <si>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</si>
  <si>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</si>
  <si>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</si>
  <si>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</si>
  <si>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</si>
  <si>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</si>
  <si>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</si>
  <si>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</si>
  <si>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</si>
  <si>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</si>
  <si>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</si>
  <si>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</si>
  <si>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</si>
  <si>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</si>
  <si>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</si>
  <si>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</si>
  <si>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</si>
  <si>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</si>
  <si>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</si>
  <si>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</si>
  <si>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</si>
  <si>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</si>
  <si>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</si>
  <si>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</si>
  <si>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</si>
  <si>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</si>
  <si>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</si>
  <si>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</si>
  <si>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</si>
  <si>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</si>
  <si>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</si>
  <si>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</si>
  <si>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</si>
  <si>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</si>
  <si>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</si>
  <si>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</si>
  <si>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</si>
  <si>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</si>
  <si>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</si>
  <si>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</si>
  <si>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</si>
  <si>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</si>
  <si>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</si>
  <si>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</si>
  <si>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</si>
  <si>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</si>
  <si>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</si>
  <si>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</si>
  <si>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</si>
  <si>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</si>
  <si>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</si>
  <si>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</si>
  <si>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</si>
  <si>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</si>
  <si>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</si>
  <si>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</si>
  <si>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</si>
  <si>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</si>
  <si>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</si>
  <si>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</si>
  <si>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</si>
  <si>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</si>
  <si>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</si>
  <si>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</si>
  <si>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</si>
  <si>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</si>
  <si>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</si>
  <si>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</si>
  <si>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</si>
  <si>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</si>
  <si>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</si>
  <si>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</si>
  <si>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</si>
  <si>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</si>
  <si>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</si>
  <si>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</si>
  <si>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</si>
  <si>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</si>
  <si>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</si>
  <si>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</si>
  <si>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</si>
  <si>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</si>
  <si>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</si>
  <si>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</si>
  <si>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</si>
  <si>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</si>
  <si>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</si>
  <si>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</si>
  <si>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</si>
  <si>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</si>
  <si>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</si>
  <si>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</si>
  <si>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</si>
  <si>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</si>
  <si>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</si>
  <si>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</si>
  <si>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</si>
  <si>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</si>
  <si>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</si>
  <si>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</si>
  <si>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</si>
  <si>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</si>
  <si>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</si>
  <si>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</si>
  <si>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</si>
  <si>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</si>
  <si>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</si>
  <si>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</si>
  <si>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</si>
  <si>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</si>
  <si>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</si>
  <si>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</si>
  <si>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</si>
  <si>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</si>
  <si>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</si>
  <si>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</si>
  <si>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</si>
  <si>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</si>
  <si>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</si>
  <si>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</si>
  <si>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</si>
  <si>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</si>
  <si>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</si>
  <si>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</si>
  <si>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</si>
  <si>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</si>
  <si>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</si>
  <si>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</si>
  <si>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</si>
  <si>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</si>
  <si>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</si>
  <si>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</si>
  <si>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</si>
  <si>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</si>
  <si>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</si>
  <si>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</si>
  <si>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</si>
  <si>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</si>
  <si>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</si>
  <si>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</si>
  <si>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</si>
  <si>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</si>
  <si>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</si>
  <si>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</si>
  <si>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</si>
  <si>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</si>
  <si>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</si>
  <si>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</si>
  <si>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</si>
  <si>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</si>
  <si>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</si>
  <si>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</si>
  <si>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</si>
  <si>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</si>
  <si>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</si>
  <si>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</si>
  <si>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</si>
  <si>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</si>
  <si>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</si>
  <si>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</si>
  <si>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</si>
  <si>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</si>
  <si>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</si>
  <si>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</si>
  <si>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</si>
  <si>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</si>
  <si>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</si>
  <si>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</si>
  <si>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</si>
  <si>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</si>
  <si>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</si>
  <si>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</si>
  <si>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</si>
  <si>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</si>
  <si>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</si>
  <si>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</si>
  <si>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</si>
  <si>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</si>
  <si>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</si>
  <si>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</si>
  <si>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</si>
  <si>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</si>
  <si>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</si>
  <si>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</si>
  <si>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</si>
  <si>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</si>
  <si>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</si>
  <si>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</si>
  <si>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</si>
  <si>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</si>
  <si>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</si>
  <si>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</si>
  <si>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</si>
  <si>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</si>
  <si>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</si>
  <si>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</si>
  <si>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</si>
  <si>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</si>
  <si>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</si>
  <si>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</si>
  <si>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</si>
  <si>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</si>
  <si>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</si>
  <si>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</si>
  <si>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</si>
  <si>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</si>
  <si>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</si>
  <si>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</si>
  <si>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</si>
  <si>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</si>
  <si>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</si>
  <si>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</si>
  <si>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</si>
  <si>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</si>
  <si>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</si>
  <si>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</si>
  <si>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</si>
  <si>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</si>
  <si>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</si>
  <si>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</si>
  <si>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</si>
  <si>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</si>
  <si>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</si>
  <si>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</si>
  <si>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</si>
  <si>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</si>
  <si>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</si>
  <si>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</si>
  <si>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</si>
  <si>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</si>
  <si>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</si>
  <si>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</si>
  <si>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</si>
  <si>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</si>
  <si>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</si>
  <si>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</si>
  <si>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</si>
  <si>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</si>
  <si>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</si>
  <si>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</si>
  <si>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</si>
  <si>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</si>
  <si>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</si>
  <si>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</si>
  <si>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</si>
  <si>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</si>
  <si>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</si>
  <si>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</si>
  <si>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</si>
  <si>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</si>
  <si>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</si>
  <si>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</si>
  <si>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</si>
  <si>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</si>
  <si>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</si>
  <si>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</si>
  <si>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</si>
  <si>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</si>
  <si>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</si>
  <si>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</si>
  <si>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</si>
  <si>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</si>
  <si>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</si>
  <si>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</si>
  <si>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</si>
  <si>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</si>
  <si>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</si>
  <si>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</si>
  <si>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</si>
  <si>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</si>
  <si>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</si>
  <si>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</si>
  <si>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</si>
  <si>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</si>
  <si>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</si>
  <si>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</si>
  <si>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</si>
  <si>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</si>
  <si>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</si>
  <si>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</si>
  <si>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</si>
  <si>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</si>
  <si>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</si>
  <si>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</si>
  <si>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</si>
  <si>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</si>
  <si>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</si>
  <si>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</si>
  <si>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</si>
  <si>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</si>
  <si>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</si>
  <si>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</si>
  <si>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</si>
  <si>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</si>
  <si>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</si>
  <si>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</si>
  <si>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</si>
  <si>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</si>
  <si>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</si>
  <si>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</si>
  <si>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</si>
  <si>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</si>
  <si>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</si>
  <si>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</si>
  <si>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</si>
  <si>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</si>
  <si>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</si>
  <si>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</si>
  <si>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</si>
  <si>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</si>
  <si>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</si>
  <si>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</si>
  <si>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</si>
  <si>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</si>
  <si>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</si>
  <si>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</si>
  <si>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</si>
  <si>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</si>
  <si>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</si>
  <si>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</si>
  <si>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</si>
  <si>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</si>
  <si>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</si>
  <si>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</si>
  <si>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</si>
  <si>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</si>
  <si>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</si>
  <si>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</si>
  <si>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</si>
  <si>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</si>
  <si>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</si>
  <si>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</si>
  <si>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</si>
  <si>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</si>
  <si>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</si>
  <si>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</si>
  <si>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</si>
  <si>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</si>
  <si>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</si>
  <si>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</si>
  <si>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</si>
  <si>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</si>
  <si>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</si>
  <si>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</si>
  <si>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</si>
  <si>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</si>
  <si>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</si>
  <si>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</si>
  <si>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</si>
  <si>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</si>
  <si>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</si>
  <si>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</si>
  <si>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</si>
  <si>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</si>
  <si>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</si>
  <si>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</si>
  <si>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</si>
  <si>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</si>
  <si>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</si>
  <si>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</si>
  <si>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</si>
  <si>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</si>
  <si>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</si>
  <si>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</si>
  <si>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</si>
  <si>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</si>
  <si>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</si>
  <si>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</si>
  <si>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</si>
  <si>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</si>
  <si>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</si>
  <si>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</si>
  <si>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</si>
  <si>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</si>
  <si>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</si>
  <si>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</si>
  <si>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</si>
  <si>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</si>
  <si>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</si>
  <si>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</si>
  <si>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</si>
  <si>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</si>
  <si>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</si>
  <si>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</si>
  <si>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</si>
  <si>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</si>
  <si>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</si>
  <si>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</si>
  <si>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</si>
  <si>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</si>
  <si>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</si>
  <si>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</si>
  <si>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</si>
  <si>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</si>
  <si>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</si>
  <si>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</si>
  <si>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</si>
  <si>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</si>
  <si>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</si>
  <si>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</si>
  <si>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</si>
  <si>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</si>
  <si>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</si>
  <si>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</si>
  <si>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</si>
  <si>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</si>
  <si>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</si>
  <si>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</si>
  <si>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</si>
  <si>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</si>
  <si>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</si>
  <si>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</si>
  <si>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</si>
  <si>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</si>
  <si>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</si>
  <si>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</si>
  <si>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</si>
  <si>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</si>
  <si>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</si>
  <si>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</si>
  <si>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</si>
  <si>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</si>
  <si>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</si>
  <si>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</si>
  <si>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</si>
  <si>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</si>
  <si>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</si>
  <si>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</si>
  <si>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</si>
  <si>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</si>
  <si>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</si>
  <si>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</si>
  <si>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</si>
  <si>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</si>
  <si>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</si>
  <si>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</si>
  <si>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</si>
  <si>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</si>
  <si>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</si>
  <si>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</si>
  <si>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</si>
  <si>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</si>
  <si>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</si>
  <si>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</si>
  <si>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</si>
  <si>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</si>
  <si>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</si>
  <si>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</si>
  <si>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</si>
  <si>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</si>
  <si>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</si>
  <si>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</si>
  <si>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</si>
  <si>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</si>
  <si>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</si>
  <si>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</si>
  <si>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</si>
  <si>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</si>
  <si>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</si>
  <si>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</si>
  <si>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</si>
  <si>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</si>
  <si>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</si>
  <si>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</si>
  <si>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</si>
  <si>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</si>
  <si>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</si>
  <si>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</si>
  <si>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</si>
  <si>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</si>
  <si>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</si>
  <si>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</si>
  <si>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</si>
  <si>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</si>
  <si>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</si>
  <si>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</si>
  <si>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</si>
  <si>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</si>
  <si>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</si>
  <si>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</si>
  <si>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</si>
  <si>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</si>
  <si>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</si>
  <si>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</si>
  <si>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</si>
  <si>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</si>
  <si>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</si>
  <si>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</si>
  <si>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</si>
  <si>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</si>
  <si>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</si>
  <si>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</si>
  <si>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</si>
  <si>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</si>
  <si>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</si>
  <si>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</si>
  <si>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</si>
  <si>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</si>
  <si>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</si>
  <si>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</si>
  <si>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</si>
  <si>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</si>
  <si>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</si>
  <si>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</si>
  <si>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</si>
  <si>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</si>
  <si>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</si>
  <si>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</si>
  <si>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</si>
  <si>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</si>
  <si>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</si>
  <si>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</si>
  <si>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</si>
  <si>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</si>
  <si>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</si>
  <si>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</si>
  <si>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</si>
  <si>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</si>
  <si>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</si>
  <si>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</si>
  <si>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</si>
  <si>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</si>
  <si>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</si>
  <si>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</si>
  <si>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</si>
  <si>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</si>
  <si>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</si>
  <si>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</si>
  <si>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</si>
  <si>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</si>
  <si>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</si>
  <si>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</si>
  <si>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</si>
  <si>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</si>
  <si>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</si>
  <si>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</si>
  <si>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</si>
  <si>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</si>
  <si>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</si>
  <si>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</si>
  <si>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</si>
  <si>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</si>
  <si>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</si>
  <si>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</si>
  <si>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</si>
  <si>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</si>
  <si>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</si>
  <si>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</si>
  <si>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</si>
  <si>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</si>
  <si>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</si>
  <si>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</si>
  <si>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</si>
  <si>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</si>
  <si>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</si>
  <si>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</si>
  <si>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</si>
  <si>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</si>
  <si>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</si>
  <si>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</si>
  <si>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</si>
  <si>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</si>
  <si>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</si>
  <si>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</si>
  <si>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</si>
  <si>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</si>
  <si>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</si>
  <si>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</si>
  <si>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</si>
  <si>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</si>
  <si>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</si>
  <si>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</si>
  <si>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</si>
  <si>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</si>
  <si>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</si>
  <si>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</si>
  <si>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</si>
  <si>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</si>
  <si>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</si>
  <si>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</si>
  <si>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</si>
  <si>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</si>
  <si>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</si>
  <si>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</si>
  <si>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</si>
  <si>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</si>
  <si>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</si>
  <si>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</si>
  <si>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</si>
  <si>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</si>
  <si>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</si>
  <si>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</si>
  <si>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</si>
  <si>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</si>
  <si>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</si>
  <si>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</si>
  <si>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</si>
  <si>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</si>
  <si>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</si>
  <si>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</si>
  <si>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</si>
  <si>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</si>
  <si>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</si>
  <si>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</si>
  <si>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</si>
  <si>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</si>
  <si>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</si>
  <si>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</si>
  <si>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</si>
  <si>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</si>
  <si>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</si>
  <si>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</si>
  <si>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</si>
  <si>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</si>
  <si>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</si>
  <si>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</si>
  <si>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</si>
  <si>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</si>
  <si>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</si>
  <si>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</si>
  <si>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</si>
  <si>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</si>
  <si>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</si>
  <si>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</si>
  <si>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</si>
  <si>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</si>
  <si>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</si>
  <si>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</si>
  <si>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</si>
  <si>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</si>
  <si>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</si>
  <si>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</si>
  <si>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</si>
  <si>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</si>
  <si>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</si>
  <si>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</si>
  <si>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</si>
  <si>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</si>
  <si>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</si>
  <si>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</si>
  <si>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</si>
  <si>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</si>
  <si>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</si>
  <si>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</si>
  <si>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</si>
  <si>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</si>
  <si>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</si>
  <si>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</si>
  <si>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</si>
  <si>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</si>
  <si>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</si>
  <si>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</si>
  <si>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</si>
  <si>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</si>
  <si>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</si>
  <si>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</si>
  <si>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</si>
  <si>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</si>
  <si>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</si>
  <si>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</si>
  <si>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</si>
  <si>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</si>
  <si>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</si>
  <si>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</si>
  <si>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</si>
  <si>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</si>
  <si>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</si>
  <si>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</si>
  <si>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</si>
  <si>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</si>
  <si>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</si>
  <si>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</si>
  <si>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</si>
  <si>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</si>
  <si>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</si>
  <si>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</si>
  <si>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</si>
  <si>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</si>
  <si>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</si>
  <si>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</si>
  <si>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</si>
  <si>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</si>
  <si>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</si>
  <si>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</si>
  <si>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</si>
  <si>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</si>
  <si>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</si>
  <si>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</si>
  <si>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</si>
  <si>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</si>
  <si>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</si>
  <si>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</si>
  <si>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</si>
  <si>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</si>
  <si>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</si>
  <si>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</si>
  <si>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</si>
  <si>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</si>
  <si>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</si>
  <si>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</si>
  <si>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</si>
  <si>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</si>
  <si>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</si>
  <si>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</si>
  <si>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</si>
  <si>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</si>
  <si>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</si>
  <si>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</si>
  <si>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</si>
  <si>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</si>
  <si>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</si>
  <si>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</si>
  <si>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</si>
  <si>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</si>
  <si>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</si>
  <si>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</si>
  <si>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</si>
  <si>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</si>
  <si>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</si>
  <si>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</si>
  <si>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</si>
  <si>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</si>
  <si>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</si>
  <si>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</si>
  <si>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</si>
  <si>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</si>
  <si>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</si>
  <si>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</si>
  <si>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</si>
  <si>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</si>
  <si>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</si>
  <si>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</si>
  <si>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</si>
  <si>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</si>
  <si>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</si>
  <si>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</si>
  <si>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</si>
  <si>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</si>
  <si>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</si>
  <si>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</si>
  <si>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</si>
  <si>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</si>
  <si>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</si>
  <si>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</si>
  <si>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</si>
  <si>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</si>
  <si>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</si>
  <si>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</si>
  <si>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</si>
  <si>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</si>
  <si>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</si>
  <si>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</si>
  <si>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</si>
  <si>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</si>
  <si>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</si>
  <si>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</si>
  <si>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</si>
  <si>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</si>
  <si>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</si>
  <si>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</si>
  <si>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</si>
  <si>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</si>
  <si>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</si>
  <si>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</si>
  <si>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</si>
  <si>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</si>
  <si>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</si>
  <si>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</si>
  <si>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</si>
  <si>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</si>
  <si>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</si>
  <si>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</si>
  <si>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</si>
  <si>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</si>
  <si>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</si>
  <si>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</si>
  <si>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</si>
  <si>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</si>
  <si>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</si>
  <si>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</si>
  <si>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</si>
  <si>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</si>
  <si>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</si>
  <si>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</si>
  <si>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</si>
  <si>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</si>
  <si>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</si>
  <si>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</si>
  <si>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</si>
  <si>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</si>
  <si>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</si>
  <si>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</si>
  <si>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</si>
  <si>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</si>
  <si>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</si>
  <si>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</si>
  <si>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</si>
  <si>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</si>
  <si>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</si>
  <si>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</si>
  <si>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</si>
  <si>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</si>
  <si>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</si>
  <si>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</si>
  <si>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</si>
  <si>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</si>
  <si>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</si>
  <si>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</si>
  <si>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</si>
  <si>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</si>
  <si>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</si>
  <si>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</si>
  <si>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</si>
  <si>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</si>
  <si>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</si>
  <si>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</si>
  <si>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</si>
  <si>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</si>
  <si>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</si>
  <si>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</si>
  <si>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</si>
  <si>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</si>
  <si>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</si>
  <si>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</si>
  <si>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</si>
  <si>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</si>
  <si>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</si>
  <si>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</si>
  <si>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</si>
  <si>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</si>
  <si>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</si>
  <si>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</si>
  <si>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</si>
  <si>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</si>
  <si>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</si>
  <si>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</si>
  <si>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</si>
  <si>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</si>
  <si>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</si>
  <si>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</si>
  <si>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</si>
  <si>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</si>
  <si>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</si>
  <si>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</si>
  <si>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</si>
  <si>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</si>
  <si>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</si>
  <si>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</si>
  <si>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</si>
  <si>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</si>
  <si>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</si>
  <si>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</si>
  <si>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</si>
  <si>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</si>
  <si>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</si>
  <si>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</si>
  <si>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</si>
  <si>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</si>
  <si>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</si>
  <si>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</si>
  <si>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</si>
  <si>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</si>
  <si>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</si>
  <si>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</si>
  <si>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</si>
  <si>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</si>
  <si>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</si>
  <si>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</si>
  <si>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</si>
  <si>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</si>
  <si>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</si>
  <si>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</si>
  <si>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</si>
  <si>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</si>
  <si>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</si>
  <si>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</si>
  <si>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</si>
  <si>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</si>
  <si>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</si>
  <si>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</si>
  <si>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</si>
  <si>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</si>
  <si>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</si>
  <si>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</si>
  <si>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</si>
  <si>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</si>
  <si>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</si>
  <si>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</si>
  <si>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</si>
  <si>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</si>
  <si>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</si>
  <si>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</si>
  <si>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</si>
  <si>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</si>
  <si>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</si>
  <si>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</si>
  <si>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</si>
  <si>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</si>
  <si>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</si>
  <si>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</si>
  <si>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</si>
  <si>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</si>
  <si>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</si>
  <si>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</si>
  <si>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</si>
  <si>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</si>
  <si>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</si>
  <si>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</si>
  <si>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</si>
  <si>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</si>
  <si>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</si>
  <si>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</si>
  <si>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</si>
  <si>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</si>
  <si>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</si>
  <si>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</si>
  <si>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</si>
  <si>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</si>
  <si>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</si>
  <si>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</si>
  <si>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</si>
  <si>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</si>
  <si>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</si>
  <si>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</si>
  <si>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</si>
  <si>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</si>
  <si>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</si>
  <si>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</si>
  <si>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</si>
  <si>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</si>
  <si>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</si>
  <si>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</si>
  <si>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</si>
  <si>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</si>
  <si>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</si>
  <si>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</si>
  <si>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</si>
  <si>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</si>
  <si>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</si>
  <si>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</si>
  <si>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</si>
  <si>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</si>
  <si>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</si>
  <si>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</si>
  <si>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</si>
  <si>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</si>
  <si>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</si>
  <si>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</si>
  <si>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</si>
  <si>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</si>
  <si>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</si>
  <si>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</si>
  <si>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</si>
  <si>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</si>
  <si>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</si>
  <si>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</si>
  <si>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</si>
  <si>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</si>
  <si>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</si>
  <si>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</si>
  <si>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</si>
  <si>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</si>
  <si>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</si>
  <si>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</si>
  <si>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</si>
  <si>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</si>
  <si>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</si>
  <si>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</si>
  <si>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</si>
  <si>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</si>
  <si>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</si>
  <si>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</si>
  <si>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</si>
  <si>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</si>
  <si>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</si>
  <si>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</si>
  <si>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</si>
  <si>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</si>
  <si>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</si>
  <si>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</si>
  <si>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</si>
  <si>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</si>
  <si>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</si>
  <si>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</si>
  <si>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</si>
  <si>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</si>
  <si>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</si>
  <si>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</si>
  <si>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</si>
  <si>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</si>
  <si>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</si>
  <si>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</si>
  <si>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</si>
  <si>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</si>
  <si>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</si>
  <si>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</si>
  <si>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</si>
  <si>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</si>
  <si>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</si>
  <si>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</si>
  <si>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</si>
  <si>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</si>
  <si>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</si>
  <si>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</si>
  <si>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</si>
  <si>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</si>
  <si>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</si>
  <si>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</si>
  <si>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</si>
  <si>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</si>
  <si>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</si>
  <si>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</si>
  <si>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</si>
  <si>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</si>
  <si>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</si>
  <si>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</si>
  <si>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</si>
  <si>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</si>
  <si>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</si>
  <si>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</si>
  <si>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</si>
  <si>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</si>
  <si>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</si>
  <si>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</si>
  <si>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</si>
  <si>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</si>
  <si>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</si>
  <si>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</si>
  <si>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</si>
  <si>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</si>
  <si>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</si>
  <si>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</si>
  <si>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</si>
  <si>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</si>
  <si>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</si>
  <si>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</si>
  <si>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</si>
  <si>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</si>
  <si>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</si>
  <si>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</si>
  <si>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</si>
  <si>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</si>
  <si>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</si>
  <si>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</si>
  <si>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</si>
  <si>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</si>
  <si>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</si>
  <si>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</si>
  <si>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</si>
  <si>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</si>
  <si>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</si>
  <si>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</si>
  <si>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</si>
  <si>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</si>
  <si>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</si>
  <si>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</si>
  <si>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</si>
  <si>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</si>
  <si>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</si>
  <si>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</si>
  <si>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</si>
  <si>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</si>
  <si>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</si>
  <si>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</si>
  <si>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</si>
  <si>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</si>
  <si>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</si>
  <si>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</si>
  <si>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</si>
  <si>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</si>
  <si>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</si>
  <si>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</si>
  <si>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</si>
  <si>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</si>
  <si>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</si>
  <si>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</si>
  <si>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</si>
  <si>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</si>
  <si>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</si>
  <si>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</si>
  <si>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</si>
  <si>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</si>
  <si>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</si>
  <si>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</si>
  <si>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</si>
  <si>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</si>
  <si>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</si>
  <si>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</si>
  <si>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</si>
  <si>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</si>
  <si>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</si>
  <si>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</si>
  <si>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</si>
  <si>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</si>
  <si>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</si>
  <si>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</si>
  <si>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</si>
  <si>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</si>
  <si>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</si>
  <si>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</si>
  <si>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</si>
  <si>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</si>
  <si>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</si>
  <si>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</si>
  <si>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</si>
  <si>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</si>
  <si>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</si>
  <si>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</si>
  <si>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</si>
  <si>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</si>
  <si>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</si>
  <si>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</si>
  <si>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</si>
  <si>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</si>
  <si>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</si>
  <si>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</si>
  <si>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</si>
  <si>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</si>
  <si>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</si>
  <si>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</si>
  <si>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</si>
  <si>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</si>
  <si>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</si>
  <si>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</si>
  <si>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</si>
  <si>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</si>
  <si>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</si>
  <si>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</si>
  <si>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</si>
  <si>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</si>
  <si>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</si>
  <si>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</si>
  <si>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</si>
  <si>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</si>
  <si>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</si>
  <si>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</si>
  <si>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</si>
  <si>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</si>
  <si>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</si>
  <si>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</si>
  <si>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</si>
  <si>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</si>
  <si>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</si>
  <si>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</si>
  <si>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</si>
  <si>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</si>
  <si>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</si>
  <si>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</si>
  <si>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</si>
  <si>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</si>
  <si>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</si>
  <si>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</si>
  <si>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</si>
  <si>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</si>
  <si>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</si>
  <si>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</si>
  <si>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</si>
  <si>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</si>
  <si>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</si>
  <si>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</si>
  <si>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</si>
  <si>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</si>
  <si>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</si>
  <si>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</si>
  <si>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</si>
  <si>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</si>
  <si>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</si>
  <si>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</si>
  <si>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</si>
  <si>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</si>
  <si>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</si>
  <si>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</si>
  <si>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</si>
  <si>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</si>
  <si>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</si>
  <si>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</si>
  <si>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</si>
  <si>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</si>
  <si>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</si>
  <si>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</si>
  <si>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</si>
  <si>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</si>
  <si>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</si>
  <si>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</si>
  <si>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</si>
  <si>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</si>
  <si>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</si>
  <si>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</si>
  <si>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</si>
  <si>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</si>
  <si>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</si>
  <si>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</si>
  <si>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</si>
  <si>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</si>
  <si>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</si>
  <si>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</si>
  <si>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</si>
  <si>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</si>
  <si>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</si>
  <si>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</si>
  <si>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</si>
  <si>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</si>
  <si>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</si>
  <si>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</si>
  <si>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</si>
  <si>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</si>
  <si>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</si>
  <si>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</si>
  <si>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</si>
  <si>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</si>
  <si>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</si>
  <si>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</si>
  <si>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</si>
  <si>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</si>
  <si>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</si>
  <si>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</si>
  <si>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</si>
  <si>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</si>
  <si>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</si>
  <si>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</si>
  <si>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</si>
  <si>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</si>
  <si>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</si>
  <si>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</si>
  <si>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</si>
  <si>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</si>
  <si>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</si>
  <si>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</si>
  <si>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</si>
  <si>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</si>
  <si>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</si>
  <si>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</si>
  <si>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</si>
  <si>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</si>
  <si>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</si>
  <si>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</si>
  <si>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</si>
  <si>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</si>
  <si>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</si>
  <si>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</si>
  <si>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</si>
  <si>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</si>
  <si>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</si>
  <si>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</si>
  <si>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</si>
  <si>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</si>
  <si>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</si>
  <si>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</si>
  <si>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</si>
  <si>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</si>
  <si>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</si>
  <si>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</si>
  <si>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</si>
  <si>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</si>
  <si>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</si>
  <si>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</si>
  <si>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</si>
  <si>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</si>
  <si>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</si>
  <si>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</si>
  <si>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</si>
  <si>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</si>
  <si>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</si>
  <si>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</si>
  <si>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</si>
  <si>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</si>
  <si>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</si>
  <si>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</si>
  <si>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</si>
  <si>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</si>
  <si>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</si>
  <si>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</si>
  <si>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</si>
  <si>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</si>
  <si>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</si>
  <si>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</si>
  <si>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</si>
  <si>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</si>
  <si>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</si>
  <si>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</si>
  <si>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</si>
  <si>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</si>
  <si>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</si>
  <si>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</si>
  <si>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</si>
  <si>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</si>
  <si>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</si>
  <si>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</si>
  <si>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</si>
  <si>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</si>
  <si>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</si>
  <si>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</si>
  <si>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</si>
  <si>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</si>
  <si>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</si>
  <si>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</si>
  <si>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</si>
  <si>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</si>
  <si>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</si>
  <si>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</si>
  <si>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</si>
  <si>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</si>
  <si>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</si>
  <si>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</si>
  <si>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</si>
  <si>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</si>
  <si>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</si>
  <si>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</si>
  <si>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</si>
  <si>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</si>
  <si>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</si>
  <si>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</si>
  <si>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</si>
  <si>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</si>
  <si>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</si>
  <si>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</si>
  <si>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</si>
  <si>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</si>
  <si>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</si>
  <si>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</si>
  <si>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</si>
  <si>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</si>
  <si>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</si>
  <si>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</si>
  <si>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</si>
  <si>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</si>
  <si>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</si>
  <si>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</si>
  <si>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</si>
  <si>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</si>
  <si>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</si>
  <si>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</si>
  <si>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</si>
  <si>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</si>
  <si>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</si>
  <si>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</si>
  <si>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</si>
  <si>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</si>
  <si>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</si>
  <si>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</si>
  <si>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</si>
  <si>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</si>
  <si>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</si>
  <si>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</si>
  <si>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</si>
  <si>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</si>
  <si>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</si>
  <si>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</si>
  <si>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</si>
  <si>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</si>
  <si>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</si>
  <si>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</si>
  <si>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</si>
  <si>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</si>
  <si>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</si>
  <si>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</si>
  <si>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</si>
  <si>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</si>
  <si>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</si>
  <si>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</si>
  <si>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</si>
  <si>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</si>
  <si>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</si>
  <si>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</si>
  <si>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</si>
  <si>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</si>
  <si>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</si>
  <si>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</si>
  <si>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</si>
  <si>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</si>
  <si>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</si>
  <si>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</si>
  <si>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</si>
  <si>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</si>
  <si>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</si>
  <si>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</si>
  <si>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</si>
  <si>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</si>
  <si>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</si>
  <si>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</si>
  <si>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</si>
  <si>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</si>
  <si>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</si>
  <si>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</si>
  <si>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</si>
  <si>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</si>
  <si>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</si>
  <si>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</si>
  <si>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</si>
  <si>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</si>
  <si>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</si>
  <si>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</si>
  <si>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</si>
  <si>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</si>
  <si>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</si>
  <si>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</si>
  <si>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</si>
  <si>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</si>
  <si>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</si>
  <si>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</si>
  <si>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</si>
  <si>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</si>
  <si>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</si>
  <si>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</si>
  <si>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</si>
  <si>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</si>
  <si>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</si>
  <si>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</si>
  <si>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</si>
  <si>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</si>
  <si>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</si>
  <si>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</si>
  <si>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</si>
  <si>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</si>
  <si>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</si>
  <si>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</si>
  <si>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</si>
  <si>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</si>
  <si>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</si>
  <si>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</si>
  <si>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</si>
  <si>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</si>
  <si>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</si>
  <si>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</si>
  <si>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</si>
  <si>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</si>
  <si>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</si>
  <si>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</si>
  <si>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</si>
  <si>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</si>
  <si>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</si>
  <si>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</si>
  <si>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</si>
  <si>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</si>
  <si>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</si>
  <si>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</si>
  <si>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</si>
  <si>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</si>
  <si>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</si>
  <si>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</si>
  <si>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</si>
  <si>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</si>
  <si>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</si>
  <si>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</si>
  <si>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</si>
  <si>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</si>
  <si>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</si>
  <si>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</si>
  <si>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</si>
  <si>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</si>
  <si>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</si>
  <si>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</si>
  <si>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</si>
  <si>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</si>
  <si>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</si>
  <si>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</si>
  <si>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</si>
  <si>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</si>
  <si>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</si>
  <si>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</si>
  <si>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</si>
  <si>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</si>
  <si>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</si>
  <si>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</si>
  <si>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</si>
  <si>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</si>
  <si>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</si>
  <si>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</si>
  <si>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</si>
  <si>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</si>
  <si>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</si>
  <si>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</si>
  <si>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</si>
  <si>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</si>
  <si>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</si>
  <si>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</si>
  <si>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</si>
  <si>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</si>
  <si>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</si>
  <si>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</si>
  <si>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</si>
  <si>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</si>
  <si>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</si>
  <si>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</si>
  <si>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</si>
  <si>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</si>
  <si>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</si>
  <si>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</si>
  <si>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</si>
  <si>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</si>
  <si>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</si>
  <si>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</si>
  <si>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</si>
  <si>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</si>
  <si>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</si>
  <si>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</si>
  <si>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</si>
  <si>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</si>
  <si>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</si>
  <si>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</si>
  <si>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</si>
  <si>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</si>
  <si>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</si>
  <si>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</si>
  <si>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</si>
  <si>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</si>
  <si>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</si>
  <si>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</si>
  <si>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</si>
  <si>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</si>
  <si>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</si>
  <si>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</si>
  <si>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</si>
  <si>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</si>
  <si>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</si>
  <si>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</si>
  <si>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</si>
  <si>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</si>
  <si>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</si>
  <si>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</si>
  <si>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</si>
  <si>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</si>
  <si>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</si>
  <si>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</si>
  <si>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</si>
  <si>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</si>
  <si>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</si>
  <si>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</si>
  <si>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</si>
  <si>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</si>
  <si>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</si>
  <si>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</si>
  <si>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</si>
  <si>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</si>
  <si>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</si>
  <si>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</si>
  <si>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</si>
  <si>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</si>
  <si>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</si>
  <si>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</si>
  <si>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</si>
  <si>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</si>
  <si>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</si>
  <si>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</si>
  <si>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</si>
  <si>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</si>
  <si>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</si>
  <si>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</si>
  <si>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</si>
  <si>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</si>
  <si>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</si>
  <si>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</si>
  <si>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</si>
  <si>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</si>
  <si>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</si>
  <si>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</si>
  <si>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</si>
  <si>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</si>
  <si>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</si>
  <si>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</si>
  <si>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</si>
  <si>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</si>
  <si>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</si>
  <si>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</si>
  <si>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</si>
  <si>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</si>
  <si>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</si>
  <si>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</si>
  <si>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</si>
  <si>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</si>
  <si>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</si>
  <si>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</si>
  <si>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</si>
  <si>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</si>
  <si>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</si>
  <si>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</si>
  <si>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</si>
  <si>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</si>
  <si>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</si>
  <si>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</si>
  <si>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</si>
  <si>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</si>
  <si>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</si>
  <si>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</si>
  <si>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</si>
  <si>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</si>
  <si>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</si>
  <si>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</si>
  <si>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</si>
  <si>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</si>
  <si>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</si>
  <si>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</si>
  <si>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</si>
  <si>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</si>
  <si>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</si>
  <si>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</si>
  <si>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</si>
  <si>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</si>
  <si>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</si>
  <si>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</si>
  <si>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</si>
  <si>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</si>
  <si>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</si>
  <si>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</si>
  <si>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</si>
  <si>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</si>
  <si>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</si>
  <si>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</si>
  <si>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</si>
  <si>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</si>
  <si>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</si>
  <si>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</si>
  <si>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</si>
  <si>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</si>
  <si>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</si>
  <si>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</si>
  <si>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</si>
  <si>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</si>
  <si>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</si>
  <si>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</si>
  <si>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</si>
  <si>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</si>
  <si>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</si>
  <si>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</si>
  <si>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</si>
  <si>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</si>
  <si>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</si>
  <si>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</si>
  <si>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</si>
  <si>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</si>
  <si>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</si>
  <si>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</si>
  <si>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</si>
  <si>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</si>
  <si>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</si>
  <si>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</si>
  <si>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</si>
  <si>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</si>
  <si>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</si>
  <si>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</si>
  <si>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</si>
  <si>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</si>
  <si>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</si>
  <si>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</si>
  <si>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</si>
  <si>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</si>
  <si>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</si>
  <si>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</si>
  <si>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</si>
  <si>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</si>
  <si>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</si>
  <si>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</si>
  <si>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</si>
  <si>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</si>
  <si>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</si>
  <si>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</si>
  <si>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</si>
  <si>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</si>
  <si>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</si>
  <si>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</si>
  <si>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</si>
  <si>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</si>
  <si>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</si>
  <si>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</si>
  <si>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</si>
  <si>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</si>
  <si>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</si>
  <si>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</si>
  <si>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</si>
  <si>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</si>
  <si>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</si>
  <si>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</si>
  <si>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</si>
  <si>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</si>
  <si>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</si>
  <si>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</si>
  <si>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</si>
  <si>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</si>
  <si>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</si>
  <si>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</si>
  <si>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</si>
  <si>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</si>
  <si>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</si>
  <si>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</si>
  <si>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</si>
  <si>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</si>
  <si>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</si>
  <si>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</si>
  <si>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</si>
  <si>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</si>
  <si>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</si>
  <si>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</si>
  <si>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</si>
  <si>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</si>
  <si>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</si>
  <si>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</si>
  <si>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</si>
  <si>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</si>
  <si>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</si>
  <si>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</si>
  <si>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</si>
  <si>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</si>
  <si>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</si>
  <si>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</si>
  <si>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</si>
  <si>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</si>
  <si>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</si>
  <si>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</si>
  <si>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</si>
  <si>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</si>
  <si>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</si>
  <si>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</si>
  <si>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</si>
  <si>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</si>
  <si>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</si>
  <si>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</si>
  <si>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</si>
  <si>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</si>
  <si>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</si>
  <si>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</si>
  <si>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</si>
  <si>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</si>
  <si>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</si>
  <si>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</si>
  <si>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</si>
  <si>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</si>
  <si>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</si>
  <si>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</si>
  <si>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</si>
  <si>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</si>
  <si>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</si>
  <si>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</si>
  <si>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</si>
  <si>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</si>
  <si>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</si>
  <si>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</si>
  <si>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</si>
  <si>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</si>
  <si>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</si>
  <si>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</si>
  <si>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</si>
  <si>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</si>
  <si>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</si>
  <si>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</si>
  <si>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</si>
  <si>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</si>
  <si>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</si>
  <si>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</si>
  <si>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</si>
  <si>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</si>
  <si>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</si>
  <si>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</si>
  <si>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</si>
  <si>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</si>
  <si>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</si>
  <si>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</si>
  <si>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</si>
  <si>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</si>
  <si>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</si>
  <si>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</si>
  <si>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</si>
  <si>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</si>
  <si>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</si>
  <si>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</si>
  <si>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</si>
  <si>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</si>
  <si>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</si>
  <si>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</si>
  <si>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</si>
  <si>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</si>
  <si>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</si>
  <si>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</si>
  <si>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</si>
  <si>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</si>
  <si>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</si>
  <si>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</si>
  <si>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</si>
  <si>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</si>
  <si>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</si>
  <si>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</si>
  <si>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</si>
  <si>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</si>
  <si>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</si>
  <si>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</si>
  <si>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</si>
  <si>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</si>
  <si>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</si>
  <si>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</si>
  <si>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</si>
  <si>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</si>
  <si>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</si>
  <si>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</si>
  <si>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</si>
  <si>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</si>
  <si>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</si>
  <si>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</si>
  <si>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</si>
  <si>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</si>
  <si>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</si>
  <si>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</si>
  <si>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</si>
  <si>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</si>
  <si>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</si>
  <si>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</si>
  <si>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</si>
  <si>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</si>
  <si>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</si>
  <si>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</si>
  <si>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</si>
  <si>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</si>
  <si>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</si>
  <si>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</si>
  <si>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</si>
  <si>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</si>
  <si>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</si>
  <si>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</si>
  <si>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</si>
  <si>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</si>
  <si>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</si>
  <si>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</si>
  <si>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</si>
  <si>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</si>
  <si>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</si>
  <si>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</si>
  <si>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</si>
  <si>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</si>
  <si>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</si>
  <si>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</si>
  <si>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</si>
  <si>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</si>
  <si>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</si>
  <si>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</si>
  <si>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</si>
  <si>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</si>
  <si>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</si>
  <si>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</si>
  <si>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</si>
  <si>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</si>
  <si>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</si>
  <si>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</si>
  <si>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</si>
  <si>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</si>
  <si>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</si>
  <si>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</si>
  <si>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</si>
  <si>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</si>
  <si>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</si>
  <si>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</si>
  <si>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</si>
  <si>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</si>
  <si>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</si>
  <si>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</si>
  <si>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</si>
  <si>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</si>
  <si>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</si>
  <si>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</si>
  <si>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</si>
  <si>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</si>
  <si>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</si>
  <si>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</si>
  <si>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</si>
  <si>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</si>
  <si>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</si>
  <si>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</si>
  <si>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</si>
  <si>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</si>
  <si>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</si>
  <si>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</si>
  <si>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</si>
  <si>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</si>
  <si>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</si>
  <si>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</si>
  <si>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</si>
  <si>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</si>
  <si>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</si>
  <si>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</si>
  <si>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</si>
  <si>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</si>
  <si>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</si>
  <si>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</si>
  <si>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</si>
  <si>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</si>
  <si>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</si>
  <si>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</si>
  <si>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</si>
  <si>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</si>
  <si>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</si>
  <si>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</si>
  <si>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</si>
  <si>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</si>
  <si>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</si>
  <si>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</si>
  <si>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</si>
  <si>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</si>
  <si>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</si>
  <si>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</si>
  <si>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</si>
  <si>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</si>
  <si>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</si>
  <si>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</si>
  <si>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</si>
  <si>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</si>
  <si>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</si>
  <si>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</si>
  <si>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</si>
  <si>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</si>
  <si>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</si>
  <si>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</si>
  <si>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</si>
  <si>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</si>
  <si>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</si>
  <si>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</si>
  <si>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</si>
  <si>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</si>
  <si>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</si>
  <si>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</si>
  <si>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</si>
  <si>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</si>
  <si>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</si>
  <si>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</si>
  <si>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</si>
  <si>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</si>
  <si>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</si>
  <si>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</si>
  <si>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</si>
  <si>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</si>
  <si>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</si>
  <si>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</si>
  <si>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</si>
  <si>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</si>
  <si>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</si>
  <si>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</si>
  <si>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</si>
  <si>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</si>
  <si>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</si>
  <si>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</si>
  <si>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</si>
  <si>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</si>
  <si>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</si>
  <si>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</si>
  <si>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</si>
  <si>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</si>
  <si>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</si>
  <si>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</si>
  <si>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</si>
  <si>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</si>
  <si>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</si>
  <si>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</si>
  <si>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</si>
  <si>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</si>
  <si>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</si>
  <si>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</si>
  <si>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</si>
  <si>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</si>
  <si>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</si>
  <si>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</si>
  <si>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</si>
  <si>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</si>
  <si>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</si>
  <si>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</si>
  <si>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</si>
  <si>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</si>
  <si>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</si>
  <si>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</si>
  <si>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</si>
  <si>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</si>
  <si>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</si>
  <si>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</si>
  <si>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</si>
  <si>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</si>
  <si>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</si>
  <si>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</si>
  <si>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</si>
  <si>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</si>
  <si>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</si>
  <si>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</si>
  <si>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</si>
  <si>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</si>
  <si>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</si>
  <si>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</si>
  <si>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</si>
  <si>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</si>
  <si>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</si>
  <si>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</si>
  <si>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</si>
  <si>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</si>
  <si>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</si>
  <si>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</si>
  <si>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</si>
  <si>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</si>
  <si>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</si>
  <si>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</si>
  <si>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</si>
  <si>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</si>
  <si>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</si>
  <si>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</si>
  <si>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</si>
  <si>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</si>
  <si>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</si>
  <si>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</si>
  <si>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</si>
  <si>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</si>
  <si>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</si>
  <si>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</si>
  <si>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</si>
  <si>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</si>
  <si>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</si>
  <si>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</si>
  <si>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</si>
  <si>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</si>
  <si>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</si>
  <si>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</si>
  <si>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</si>
  <si>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</si>
  <si>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</si>
  <si>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</si>
  <si>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</si>
  <si>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</si>
  <si>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</si>
  <si>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</si>
  <si>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</si>
  <si>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</si>
  <si>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</si>
  <si>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</si>
  <si>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</si>
  <si>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</si>
  <si>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</si>
  <si>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</si>
  <si>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</si>
  <si>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</si>
  <si>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</si>
  <si>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</si>
  <si>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</si>
  <si>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</si>
  <si>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</si>
  <si>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</si>
  <si>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</si>
  <si>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</si>
  <si>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</si>
  <si>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</si>
  <si>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</si>
  <si>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</si>
  <si>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</si>
  <si>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</si>
  <si>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</si>
  <si>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</si>
  <si>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</si>
  <si>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</si>
  <si>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</si>
  <si>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</si>
  <si>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</si>
  <si>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</si>
  <si>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</si>
  <si>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</si>
  <si>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</si>
  <si>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</si>
  <si>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</si>
  <si>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</si>
  <si>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</si>
  <si>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</si>
  <si>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</si>
  <si>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</si>
  <si>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</si>
  <si>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</si>
  <si>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</si>
  <si>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</si>
  <si>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</si>
  <si>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</si>
  <si>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</si>
  <si>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</si>
  <si>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</si>
  <si>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</si>
  <si>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</si>
  <si>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</si>
  <si>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</si>
  <si>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</si>
  <si>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</si>
  <si>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</si>
  <si>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</si>
  <si>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</si>
  <si>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</si>
  <si>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</si>
  <si>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</si>
  <si>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</si>
  <si>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</si>
  <si>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</si>
  <si>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</si>
  <si>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</si>
  <si>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</si>
  <si>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</si>
  <si>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</si>
  <si>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</si>
  <si>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</si>
  <si>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</si>
  <si>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</si>
  <si>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</si>
  <si>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</si>
  <si>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</si>
  <si>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</si>
  <si>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</si>
  <si>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</si>
  <si>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</si>
  <si>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</si>
  <si>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</si>
  <si>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</si>
  <si>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</si>
  <si>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</si>
  <si>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</si>
  <si>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</si>
  <si>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</si>
  <si>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</si>
  <si>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</si>
  <si>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</si>
  <si>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</si>
  <si>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</si>
  <si>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</si>
  <si>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</si>
  <si>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</si>
  <si>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</si>
  <si>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</si>
  <si>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</si>
  <si>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</si>
  <si>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</si>
  <si>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</si>
  <si>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</si>
  <si>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</si>
  <si>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</si>
  <si>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</si>
  <si>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</si>
  <si>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</si>
  <si>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</si>
  <si>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</si>
  <si>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</si>
  <si>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</si>
  <si>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</si>
  <si>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</si>
  <si>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</si>
  <si>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</si>
  <si>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</si>
  <si>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</si>
  <si>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</si>
  <si>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</si>
  <si>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</si>
  <si>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</si>
  <si>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</si>
  <si>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</si>
  <si>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</si>
  <si>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</si>
  <si>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</si>
  <si>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</si>
  <si>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</si>
  <si>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</si>
  <si>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</si>
  <si>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</si>
  <si>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</si>
  <si>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</si>
  <si>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</si>
  <si>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</si>
  <si>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</si>
  <si>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</si>
  <si>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</si>
  <si>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</si>
  <si>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</si>
  <si>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</si>
  <si>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</si>
  <si>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</si>
  <si>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</si>
  <si>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</si>
  <si>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</si>
  <si>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</si>
  <si>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</si>
  <si>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</si>
  <si>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</si>
  <si>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</si>
  <si>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</si>
  <si>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</si>
  <si>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</si>
  <si>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</si>
  <si>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</si>
  <si>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</si>
  <si>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</si>
  <si>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</si>
  <si>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</si>
  <si>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</si>
  <si>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</si>
  <si>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</si>
  <si>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</si>
  <si>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</si>
  <si>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</si>
  <si>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</si>
  <si>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</si>
  <si>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</si>
  <si>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</si>
  <si>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</si>
  <si>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</si>
  <si>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</si>
  <si>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</si>
  <si>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</si>
  <si>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</si>
  <si>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</si>
  <si>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</si>
  <si>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</si>
  <si>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</si>
  <si>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</si>
  <si>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</si>
  <si>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</si>
  <si>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</si>
  <si>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</si>
  <si>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</si>
  <si>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</si>
  <si>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</si>
  <si>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</si>
  <si>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</si>
  <si>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</si>
  <si>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</si>
  <si>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</si>
  <si>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</si>
  <si>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</si>
  <si>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</si>
  <si>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</si>
  <si>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</si>
  <si>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</si>
  <si>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</si>
  <si>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</si>
  <si>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</si>
  <si>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</si>
  <si>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</si>
  <si>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</si>
  <si>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</si>
  <si>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</si>
  <si>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</si>
  <si>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</si>
  <si>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</si>
  <si>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</si>
  <si>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</si>
  <si>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</si>
  <si>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</si>
  <si>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</si>
  <si>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</si>
  <si>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</si>
  <si>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</si>
  <si>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</si>
  <si>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</si>
  <si>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</si>
  <si>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</si>
  <si>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</si>
  <si>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</si>
  <si>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</si>
  <si>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</si>
  <si>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</si>
  <si>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</si>
  <si>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</si>
  <si>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</si>
  <si>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</si>
  <si>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</si>
  <si>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</si>
  <si>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</si>
  <si>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</si>
  <si>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</si>
  <si>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</si>
  <si>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</si>
  <si>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</si>
  <si>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</si>
  <si>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</si>
  <si>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</si>
  <si>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</si>
  <si>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</si>
  <si>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</si>
  <si>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</si>
  <si>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</si>
  <si>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</si>
  <si>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</si>
  <si>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</si>
  <si>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</si>
  <si>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</si>
  <si>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</si>
  <si>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</si>
  <si>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</si>
  <si>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</si>
  <si>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</si>
  <si>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</si>
  <si>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</si>
  <si>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</si>
  <si>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</si>
  <si>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</si>
  <si>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</si>
  <si>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</si>
  <si>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</si>
  <si>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</si>
  <si>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</si>
  <si>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</si>
  <si>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</si>
  <si>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</si>
  <si>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</si>
  <si>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</si>
  <si>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</si>
  <si>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</si>
  <si>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</si>
  <si>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</si>
  <si>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</si>
  <si>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</si>
  <si>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</si>
  <si>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</si>
  <si>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</si>
  <si>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</si>
  <si>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</si>
  <si>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</si>
  <si>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</si>
  <si>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</si>
  <si>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</si>
  <si>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</si>
  <si>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</si>
  <si>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</si>
  <si>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</si>
  <si>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</si>
  <si>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</si>
  <si>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</si>
  <si>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</si>
  <si>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</si>
  <si>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</si>
  <si>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</si>
  <si>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</si>
  <si>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</si>
  <si>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</si>
  <si>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</si>
  <si>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</si>
  <si>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</si>
  <si>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</si>
  <si>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</si>
  <si>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</si>
  <si>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</si>
  <si>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</si>
  <si>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</si>
  <si>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</si>
  <si>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</si>
  <si>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</si>
  <si>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</si>
  <si>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</si>
  <si>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</si>
  <si>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</si>
  <si>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</si>
  <si>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</si>
  <si>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</si>
  <si>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</si>
  <si>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</si>
  <si>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</si>
  <si>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</si>
  <si>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</si>
  <si>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</si>
  <si>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</si>
  <si>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</si>
  <si>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</si>
  <si>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</si>
  <si>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</si>
  <si>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</si>
  <si>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</si>
  <si>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</si>
  <si>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</si>
  <si>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</si>
  <si>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</si>
  <si>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</si>
  <si>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</si>
  <si>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</si>
  <si>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</si>
  <si>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</si>
  <si>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</si>
  <si>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</si>
  <si>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</si>
  <si>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</si>
  <si>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</si>
  <si>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</si>
  <si>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</si>
  <si>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</si>
  <si>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</si>
  <si>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</si>
  <si>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</si>
  <si>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</si>
  <si>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</si>
  <si>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</si>
  <si>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</si>
  <si>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</si>
  <si>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</si>
  <si>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</si>
  <si>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</si>
  <si>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</si>
  <si>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</si>
  <si>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</si>
  <si>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</si>
  <si>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</si>
  <si>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</si>
  <si>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</si>
  <si>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</si>
  <si>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</si>
  <si>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</si>
  <si>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</si>
  <si>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</si>
  <si>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</si>
  <si>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</si>
  <si>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</si>
  <si>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</si>
  <si>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</si>
  <si>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</si>
  <si>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</si>
  <si>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</si>
  <si>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</si>
  <si>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</si>
  <si>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</si>
  <si>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</si>
  <si>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</si>
  <si>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</si>
  <si>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</si>
  <si>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</si>
  <si>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</si>
  <si>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</si>
  <si>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</si>
  <si>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</si>
  <si>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</si>
  <si>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</si>
  <si>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</si>
  <si>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</si>
  <si>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</si>
  <si>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</si>
  <si>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</si>
  <si>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</si>
  <si>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</si>
  <si>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</si>
  <si>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</si>
  <si>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</si>
  <si>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</si>
  <si>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</si>
  <si>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</si>
  <si>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</si>
  <si>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</si>
  <si>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</si>
  <si>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</si>
  <si>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</si>
  <si>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</si>
  <si>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</si>
  <si>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</si>
  <si>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</si>
  <si>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</si>
  <si>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</si>
  <si>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</si>
  <si>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</si>
  <si>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</si>
  <si>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</si>
  <si>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</si>
  <si>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</si>
  <si>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</si>
  <si>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</si>
  <si>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</si>
  <si>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</si>
  <si>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</si>
  <si>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</si>
  <si>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</si>
  <si>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</si>
  <si>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</si>
  <si>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</si>
  <si>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</si>
  <si>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</si>
  <si>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</si>
  <si>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</si>
  <si>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</si>
  <si>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</si>
  <si>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</si>
  <si>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</si>
  <si>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</si>
  <si>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</si>
  <si>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</si>
  <si>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</si>
  <si>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</si>
  <si>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</si>
  <si>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</si>
  <si>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</si>
  <si>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</si>
  <si>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</si>
  <si>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</si>
  <si>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</si>
  <si>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</si>
  <si>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</si>
  <si>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</si>
  <si>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</si>
  <si>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</si>
  <si>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</si>
  <si>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</si>
  <si>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</si>
  <si>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</si>
  <si>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</si>
  <si>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</si>
  <si>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</si>
  <si>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</si>
  <si>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</si>
  <si>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</si>
  <si>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</si>
  <si>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</si>
  <si>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</si>
  <si>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</si>
  <si>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</si>
  <si>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</si>
  <si>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</si>
  <si>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</si>
  <si>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</si>
  <si>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</si>
  <si>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</si>
  <si>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</si>
  <si>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</si>
  <si>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</si>
  <si>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</si>
  <si>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</si>
  <si>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</si>
  <si>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</si>
  <si>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</si>
  <si>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</si>
  <si>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</si>
  <si>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</si>
  <si>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</si>
  <si>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</si>
  <si>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</si>
  <si>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</si>
  <si>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</si>
  <si>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</si>
  <si>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</si>
  <si>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</si>
  <si>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</si>
  <si>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</si>
  <si>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</si>
  <si>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</si>
  <si>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</si>
  <si>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</si>
  <si>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</si>
  <si>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</si>
  <si>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</si>
  <si>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</si>
  <si>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</si>
  <si>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</si>
  <si>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</si>
  <si>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</si>
  <si>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</si>
  <si>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</si>
  <si>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</si>
  <si>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</si>
  <si>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</si>
  <si>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</si>
  <si>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</si>
  <si>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</si>
  <si>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</si>
  <si>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</si>
  <si>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</si>
  <si>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</si>
  <si>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</si>
  <si>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</si>
  <si>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</si>
  <si>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</si>
  <si>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</si>
  <si>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</si>
  <si>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</si>
  <si>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</si>
  <si>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</si>
  <si>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</si>
  <si>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</si>
  <si>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</si>
  <si>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</si>
  <si>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</si>
  <si>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</si>
  <si>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</si>
  <si>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</si>
  <si>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</si>
  <si>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</si>
  <si>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</si>
  <si>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</si>
  <si>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</si>
  <si>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</si>
  <si>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</si>
  <si>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</si>
  <si>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</si>
  <si>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</si>
  <si>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</si>
  <si>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</si>
  <si>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</si>
  <si>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</si>
  <si>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</si>
  <si>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</si>
  <si>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</si>
  <si>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</si>
  <si>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</si>
  <si>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</si>
  <si>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</si>
  <si>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</si>
  <si>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</si>
  <si>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</si>
  <si>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</si>
  <si>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</si>
  <si>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</si>
  <si>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</si>
  <si>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</si>
  <si>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</si>
  <si>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</si>
  <si>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</si>
  <si>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</si>
  <si>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</si>
  <si>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</si>
  <si>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</si>
  <si>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</si>
  <si>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</si>
  <si>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</si>
  <si>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</si>
  <si>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</si>
  <si>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</si>
  <si>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</si>
  <si>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</si>
  <si>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</si>
  <si>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</si>
  <si>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</si>
  <si>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</si>
  <si>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</si>
  <si>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</si>
  <si>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</si>
  <si>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</si>
  <si>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</si>
  <si>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</si>
  <si>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</si>
  <si>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</si>
  <si>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</si>
  <si>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</si>
  <si>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</si>
  <si>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</si>
  <si>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</si>
  <si>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</si>
  <si>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</si>
  <si>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</si>
  <si>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</si>
  <si>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</si>
  <si>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</si>
  <si>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</si>
  <si>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</si>
  <si>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</si>
  <si>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</si>
  <si>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</si>
  <si>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</si>
  <si>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</si>
  <si>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</si>
  <si>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</si>
  <si>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</si>
  <si>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</si>
  <si>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</si>
  <si>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</si>
  <si>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</si>
  <si>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</si>
  <si>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</si>
  <si>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</si>
  <si>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</si>
  <si>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</si>
  <si>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</si>
  <si>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</si>
  <si>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</si>
  <si>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</si>
  <si>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</si>
  <si>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</si>
  <si>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</si>
  <si>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</si>
  <si>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</si>
  <si>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</si>
  <si>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</si>
  <si>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</si>
  <si>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</si>
  <si>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</si>
  <si>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</si>
  <si>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</si>
  <si>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</si>
  <si>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</si>
  <si>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</si>
  <si>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</si>
  <si>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</si>
  <si>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</si>
  <si>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</si>
  <si>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</si>
  <si>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</si>
  <si>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</si>
  <si>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</si>
  <si>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</si>
  <si>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</si>
  <si>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</si>
  <si>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</si>
  <si>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</si>
  <si>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</si>
  <si>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</si>
  <si>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</si>
  <si>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</si>
  <si>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</si>
  <si>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</si>
  <si>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</si>
  <si>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</si>
  <si>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</si>
  <si>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</si>
  <si>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</si>
  <si>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</si>
  <si>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</si>
  <si>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</si>
  <si>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</si>
  <si>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</si>
  <si>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</si>
  <si>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</si>
  <si>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</si>
  <si>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</si>
  <si>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</si>
  <si>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</si>
  <si>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</si>
  <si>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</si>
  <si>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</si>
  <si>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</si>
  <si>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</si>
  <si>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</si>
  <si>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</si>
  <si>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</si>
  <si>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</si>
  <si>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</si>
  <si>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</si>
  <si>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</si>
  <si>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</si>
  <si>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</si>
  <si>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</si>
  <si>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</si>
  <si>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</si>
  <si>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</si>
  <si>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</si>
  <si>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</si>
  <si>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</si>
  <si>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</si>
  <si>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</si>
  <si>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</si>
  <si>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</si>
  <si>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</si>
  <si>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</si>
  <si>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</si>
  <si>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</si>
  <si>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</si>
  <si>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</si>
  <si>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</si>
  <si>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</si>
  <si>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</si>
  <si>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</si>
  <si>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</si>
  <si>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</si>
  <si>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</si>
  <si>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</si>
  <si>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</si>
  <si>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</si>
  <si>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</si>
  <si>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</si>
  <si>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</si>
  <si>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</si>
  <si>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</si>
  <si>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</si>
  <si>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</si>
  <si>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</si>
  <si>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</si>
  <si>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</si>
  <si>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</si>
  <si>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</si>
  <si>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</si>
  <si>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</si>
  <si>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</si>
  <si>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</si>
  <si>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</si>
  <si>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</si>
  <si>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</si>
  <si>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</si>
  <si>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</si>
  <si>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</si>
  <si>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</si>
  <si>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</si>
  <si>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</si>
  <si>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</si>
  <si>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</si>
  <si>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</si>
  <si>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</si>
  <si>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</si>
  <si>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</si>
  <si>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</si>
  <si>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</si>
  <si>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</si>
  <si>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</si>
  <si>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</si>
  <si>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</si>
  <si>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</si>
  <si>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</si>
  <si>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</si>
  <si>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</si>
  <si>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</si>
  <si>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</si>
  <si>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</si>
  <si>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</si>
  <si>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</si>
  <si>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</si>
  <si>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</si>
  <si>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</si>
  <si>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</si>
  <si>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</si>
  <si>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</si>
  <si>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</si>
  <si>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</si>
  <si>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</si>
  <si>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</si>
  <si>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</si>
  <si>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</si>
  <si>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</si>
  <si>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</si>
  <si>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</si>
  <si>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</si>
  <si>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</si>
  <si>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</si>
  <si>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</si>
  <si>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</si>
  <si>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</si>
  <si>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</si>
  <si>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</si>
  <si>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</si>
  <si>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</si>
  <si>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</si>
  <si>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</si>
  <si>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</si>
  <si>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</si>
  <si>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</si>
  <si>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</si>
  <si>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</si>
  <si>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</si>
  <si>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</si>
  <si>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</si>
  <si>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</si>
  <si>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</si>
  <si>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</si>
  <si>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</si>
  <si>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</si>
  <si>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</si>
  <si>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</si>
  <si>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</si>
  <si>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</si>
  <si>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</si>
  <si>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</si>
  <si>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</si>
  <si>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</si>
  <si>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</si>
  <si>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</si>
  <si>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</si>
  <si>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</si>
  <si>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</si>
  <si>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</si>
  <si>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</si>
  <si>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</si>
  <si>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</si>
  <si>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</si>
  <si>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</si>
  <si>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</si>
  <si>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</si>
  <si>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</si>
  <si>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</si>
  <si>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</si>
  <si>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</si>
  <si>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</si>
  <si>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</si>
  <si>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</si>
  <si>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</si>
  <si>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</si>
  <si>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</si>
  <si>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</si>
  <si>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</si>
  <si>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</si>
  <si>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</si>
  <si>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</si>
  <si>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</si>
  <si>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</si>
  <si>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</si>
  <si>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</si>
  <si>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</si>
  <si>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</si>
  <si>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</si>
  <si>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</si>
  <si>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</si>
  <si>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</si>
  <si>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</si>
  <si>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</si>
  <si>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</si>
  <si>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</si>
  <si>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</si>
  <si>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</si>
  <si>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</si>
  <si>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</si>
  <si>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</si>
  <si>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</si>
  <si>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</si>
  <si>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</si>
  <si>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</si>
  <si>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</si>
  <si>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</si>
  <si>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</si>
  <si>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</si>
  <si>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</si>
  <si>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</si>
  <si>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</si>
  <si>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</si>
  <si>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</si>
  <si>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</si>
  <si>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</si>
  <si>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</si>
  <si>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</si>
  <si>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</si>
  <si>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</si>
  <si>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</si>
  <si>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</si>
  <si>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</si>
  <si>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</si>
  <si>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</si>
  <si>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</si>
  <si>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</si>
  <si>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</si>
  <si>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</si>
  <si>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</si>
  <si>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</si>
  <si>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</si>
  <si>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</si>
  <si>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</si>
  <si>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</si>
  <si>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</si>
  <si>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</si>
  <si>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</si>
  <si>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</si>
  <si>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</si>
  <si>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</si>
  <si>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</si>
  <si>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</si>
  <si>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</si>
  <si>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</si>
  <si>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</si>
  <si>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</si>
  <si>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</si>
  <si>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</si>
  <si>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</si>
  <si>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</si>
  <si>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</si>
  <si>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</si>
  <si>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</si>
  <si>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</si>
  <si>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</si>
  <si>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</si>
  <si>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</si>
  <si>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</si>
  <si>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</si>
  <si>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</si>
  <si>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</si>
  <si>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</si>
  <si>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</si>
  <si>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</si>
  <si>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</si>
  <si>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</si>
  <si>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</si>
  <si>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</si>
  <si>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</si>
  <si>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</si>
  <si>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</si>
  <si>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</si>
  <si>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</si>
  <si>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</si>
  <si>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</si>
  <si>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</si>
  <si>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</si>
  <si>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</si>
  <si>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</si>
  <si>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</si>
  <si>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</si>
  <si>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</si>
  <si>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</si>
  <si>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</si>
  <si>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</si>
  <si>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</si>
  <si>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</si>
  <si>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</si>
  <si>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</si>
  <si>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</si>
  <si>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</si>
  <si>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</si>
  <si>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</si>
  <si>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</si>
  <si>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</si>
  <si>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</si>
  <si>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</si>
  <si>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</si>
  <si>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</si>
  <si>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</si>
  <si>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</si>
  <si>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</si>
  <si>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</si>
  <si>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</si>
  <si>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</si>
  <si>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</si>
  <si>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</si>
  <si>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</si>
  <si>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</si>
  <si>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</si>
  <si>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</si>
  <si>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</si>
  <si>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</si>
  <si>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</si>
  <si>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</si>
  <si>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</si>
  <si>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</si>
  <si>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</si>
  <si>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</si>
  <si>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</si>
  <si>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</si>
  <si>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</si>
  <si>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</si>
  <si>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</si>
  <si>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</si>
  <si>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</si>
  <si>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</si>
  <si>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</si>
  <si>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</si>
  <si>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</si>
  <si>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</si>
  <si>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</si>
  <si>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</si>
  <si>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</si>
  <si>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</si>
  <si>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</si>
  <si>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</si>
  <si>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</si>
  <si>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</si>
  <si>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</si>
  <si>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</si>
  <si>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</si>
  <si>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</si>
  <si>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</si>
  <si>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</si>
  <si>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</si>
  <si>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</si>
  <si>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</si>
  <si>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</si>
  <si>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</si>
  <si>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</si>
  <si>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</si>
  <si>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</si>
  <si>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</si>
  <si>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</si>
  <si>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</si>
  <si>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</si>
  <si>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</si>
  <si>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</si>
  <si>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</si>
  <si>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</si>
  <si>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</si>
  <si>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</si>
  <si>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</si>
  <si>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</si>
  <si>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</si>
  <si>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</si>
  <si>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</si>
  <si>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</si>
  <si>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</si>
  <si>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</si>
  <si>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</si>
  <si>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</si>
  <si>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</si>
  <si>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</si>
  <si>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</si>
  <si>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</si>
  <si>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</si>
  <si>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</si>
  <si>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</si>
  <si>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</si>
  <si>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</si>
  <si>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</si>
  <si>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</si>
  <si>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</si>
  <si>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</si>
  <si>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</si>
  <si>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</si>
  <si>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</si>
  <si>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</si>
  <si>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</si>
  <si>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</si>
  <si>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</si>
  <si>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</si>
  <si>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</si>
  <si>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</si>
  <si>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</si>
  <si>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</si>
  <si>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</si>
  <si>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</si>
  <si>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</si>
  <si>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</si>
  <si>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</si>
  <si>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</si>
  <si>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</si>
  <si>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</si>
  <si>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</si>
  <si>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</si>
  <si>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</si>
  <si>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</si>
  <si>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</si>
  <si>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</si>
  <si>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</si>
  <si>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</si>
  <si>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</si>
  <si>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</si>
  <si>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</si>
  <si>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</si>
  <si>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</si>
  <si>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</si>
  <si>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</si>
  <si>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</si>
  <si>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</si>
  <si>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</si>
  <si>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</si>
  <si>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</si>
  <si>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</si>
  <si>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</si>
  <si>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</si>
  <si>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</si>
  <si>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</si>
  <si>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</si>
  <si>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</si>
  <si>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</si>
  <si>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</si>
  <si>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</si>
  <si>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</si>
  <si>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</si>
  <si>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</si>
  <si>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</si>
  <si>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</si>
  <si>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</si>
  <si>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</si>
  <si>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</si>
  <si>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</si>
  <si>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</si>
  <si>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</si>
  <si>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</si>
  <si>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</si>
  <si>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</si>
  <si>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</si>
  <si>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</si>
  <si>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</si>
  <si>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</si>
  <si>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</si>
  <si>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</si>
  <si>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</si>
  <si>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</si>
  <si>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</si>
  <si>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</si>
  <si>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</si>
  <si>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</si>
  <si>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</si>
  <si>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</si>
  <si>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</si>
  <si>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</si>
  <si>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</si>
  <si>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</si>
  <si>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</si>
  <si>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</si>
  <si>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</si>
  <si>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</si>
  <si>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</si>
  <si>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</si>
  <si>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</si>
  <si>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</si>
  <si>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</si>
  <si>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</si>
  <si>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</si>
  <si>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</si>
  <si>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</si>
  <si>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</si>
  <si>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</si>
  <si>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</si>
  <si>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</si>
  <si>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</si>
  <si>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</si>
  <si>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</si>
  <si>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</si>
  <si>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</si>
  <si>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</si>
  <si>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</si>
  <si>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</si>
  <si>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</si>
  <si>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</si>
  <si>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</si>
  <si>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</si>
  <si>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</si>
  <si>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</si>
  <si>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</si>
  <si>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</si>
  <si>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</si>
  <si>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</si>
  <si>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</si>
  <si>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</si>
  <si>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</si>
  <si>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</si>
  <si>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</si>
  <si>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</si>
  <si>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</si>
  <si>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</si>
  <si>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</si>
  <si>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</si>
  <si>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</si>
  <si>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</si>
  <si>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</si>
  <si>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</si>
  <si>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</si>
  <si>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</si>
  <si>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</si>
  <si>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</si>
  <si>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</si>
  <si>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</si>
  <si>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</si>
  <si>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</si>
  <si>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</si>
  <si>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</si>
  <si>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</si>
  <si>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</si>
  <si>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</si>
  <si>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</si>
  <si>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</si>
  <si>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</si>
  <si>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</si>
  <si>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</si>
  <si>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</si>
  <si>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</si>
  <si>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</si>
  <si>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</si>
  <si>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</si>
  <si>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</si>
  <si>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</si>
  <si>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</si>
  <si>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</si>
  <si>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</si>
  <si>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</si>
  <si>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</si>
  <si>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</si>
  <si>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</si>
  <si>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</si>
  <si>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</si>
  <si>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</si>
  <si>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</si>
  <si>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</si>
  <si>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</si>
  <si>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</si>
  <si>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</si>
  <si>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</si>
  <si>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</si>
  <si>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</si>
  <si>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</si>
  <si>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</si>
  <si>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</si>
  <si>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</si>
  <si>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</si>
  <si>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</si>
  <si>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</si>
  <si>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</si>
  <si>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</si>
  <si>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</si>
  <si>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</si>
  <si>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</si>
  <si>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</si>
  <si>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</si>
  <si>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</si>
  <si>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</si>
  <si>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</si>
  <si>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</si>
  <si>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</si>
  <si>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</si>
  <si>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</si>
  <si>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</si>
  <si>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</si>
  <si>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</si>
  <si>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</si>
  <si>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</si>
  <si>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</si>
  <si>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</si>
  <si>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</si>
  <si>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</si>
  <si>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</si>
  <si>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</si>
  <si>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</si>
  <si>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</si>
  <si>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</si>
  <si>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</si>
  <si>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</si>
  <si>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</si>
  <si>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</si>
  <si>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</si>
  <si>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</si>
  <si>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</si>
  <si>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</si>
  <si>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</si>
  <si>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</si>
  <si>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</si>
  <si>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</si>
  <si>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</si>
  <si>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</si>
  <si>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</si>
  <si>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</si>
  <si>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</si>
  <si>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</si>
  <si>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</si>
  <si>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</si>
  <si>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</si>
  <si>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</si>
  <si>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</si>
  <si>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</si>
  <si>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</si>
  <si>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</si>
  <si>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</si>
  <si>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</si>
  <si>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</si>
  <si>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</si>
  <si>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</si>
  <si>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</si>
  <si>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</si>
  <si>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</si>
  <si>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</si>
  <si>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</si>
  <si>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</si>
  <si>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</si>
  <si>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</si>
  <si>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</si>
  <si>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</si>
  <si>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</si>
  <si>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</si>
  <si>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</si>
  <si>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</si>
  <si>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</si>
  <si>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</si>
  <si>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</si>
  <si>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</si>
  <si>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</si>
  <si>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</si>
  <si>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</si>
  <si>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</si>
  <si>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</si>
  <si>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</si>
  <si>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</si>
  <si>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</si>
  <si>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</si>
  <si>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</si>
  <si>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</si>
  <si>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</si>
  <si>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</si>
  <si>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</si>
  <si>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</si>
  <si>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</si>
  <si>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</si>
  <si>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</si>
  <si>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</si>
  <si>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</si>
  <si>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</si>
  <si>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</si>
  <si>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</si>
  <si>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</si>
  <si>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</si>
  <si>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</si>
  <si>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</si>
  <si>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</si>
  <si>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</si>
  <si>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</si>
  <si>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</si>
  <si>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</si>
  <si>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</si>
  <si>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</si>
  <si>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</si>
  <si>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</si>
  <si>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</si>
  <si>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</si>
  <si>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</si>
  <si>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</si>
  <si>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</si>
  <si>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</si>
  <si>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</si>
  <si>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</si>
  <si>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</si>
  <si>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</si>
  <si>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</si>
  <si>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</si>
  <si>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</si>
  <si>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</si>
  <si>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</si>
  <si>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</si>
  <si>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</si>
  <si>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</si>
  <si>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</si>
  <si>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</si>
  <si>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</si>
  <si>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</si>
  <si>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</si>
  <si>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</si>
  <si>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</si>
  <si>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</si>
  <si>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</si>
  <si>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</si>
  <si>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</si>
  <si>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</si>
  <si>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</si>
  <si>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</si>
  <si>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</si>
  <si>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</si>
  <si>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</si>
  <si>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</si>
  <si>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</si>
  <si>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</si>
  <si>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</si>
  <si>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</si>
  <si>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</si>
  <si>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</si>
  <si>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</si>
  <si>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</si>
  <si>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</si>
  <si>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</si>
  <si>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</si>
  <si>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</si>
  <si>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</si>
  <si>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</si>
  <si>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</si>
  <si>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</si>
  <si>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</si>
  <si>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</si>
  <si>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</si>
  <si>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</si>
  <si>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</si>
  <si>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</si>
  <si>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</si>
  <si>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</si>
  <si>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</si>
  <si>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</si>
  <si>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</si>
  <si>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</si>
  <si>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</si>
  <si>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</si>
  <si>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</si>
  <si>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</si>
  <si>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</si>
  <si>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</si>
  <si>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</si>
  <si>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</si>
  <si>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</si>
  <si>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</si>
  <si>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</si>
  <si>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</si>
  <si>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</si>
  <si>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</si>
  <si>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</si>
  <si>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</si>
  <si>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</si>
  <si>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</si>
  <si>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</si>
  <si>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</si>
  <si>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</si>
  <si>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</si>
  <si>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</si>
  <si>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</si>
  <si>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</si>
  <si>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</si>
  <si>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</si>
  <si>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</si>
  <si>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</si>
  <si>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</si>
  <si>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</si>
  <si>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</si>
  <si>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</si>
  <si>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</si>
  <si>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</si>
  <si>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</si>
  <si>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</si>
  <si>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</si>
  <si>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</si>
  <si>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</si>
  <si>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</si>
  <si>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</si>
  <si>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</si>
  <si>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</si>
  <si>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</si>
  <si>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</si>
  <si>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</si>
  <si>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</si>
  <si>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</si>
  <si>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</si>
  <si>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</si>
  <si>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</si>
  <si>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</si>
  <si>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</si>
  <si>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</si>
  <si>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</si>
  <si>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</si>
  <si>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</si>
  <si>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</si>
  <si>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</si>
  <si>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</si>
  <si>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</si>
  <si>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</si>
  <si>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</si>
  <si>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</si>
  <si>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</si>
  <si>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</si>
  <si>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</si>
  <si>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</si>
  <si>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</si>
  <si>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</si>
  <si>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</si>
  <si>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</si>
  <si>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</si>
  <si>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</si>
  <si>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</si>
  <si>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</si>
  <si>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</si>
  <si>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</si>
  <si>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</si>
  <si>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</si>
  <si>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</si>
  <si>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</si>
  <si>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</si>
  <si>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</si>
  <si>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</si>
  <si>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</si>
  <si>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</si>
  <si>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</si>
  <si>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</si>
  <si>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</si>
  <si>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</si>
  <si>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</si>
  <si>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</si>
  <si>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</si>
  <si>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</si>
  <si>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</si>
  <si>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</si>
  <si>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</si>
  <si>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</si>
  <si>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</si>
  <si>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</si>
  <si>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</si>
  <si>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</si>
  <si>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</si>
  <si>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</si>
  <si>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</si>
  <si>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</si>
  <si>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</si>
  <si>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</si>
  <si>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</si>
  <si>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</si>
  <si>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</si>
  <si>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</si>
  <si>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</si>
  <si>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</si>
  <si>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</si>
  <si>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</si>
  <si>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</si>
  <si>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</si>
  <si>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</si>
  <si>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</si>
  <si>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</si>
  <si>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</si>
  <si>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</si>
  <si>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</si>
  <si>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</si>
  <si>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</si>
  <si>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</si>
  <si>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</si>
  <si>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</si>
  <si>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</si>
  <si>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</si>
  <si>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</si>
  <si>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</si>
  <si>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</si>
  <si>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</si>
  <si>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</si>
  <si>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</si>
  <si>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</si>
  <si>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</si>
  <si>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</si>
  <si>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</si>
  <si>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</si>
  <si>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</si>
  <si>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</si>
  <si>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</si>
  <si>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</si>
  <si>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</si>
  <si>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</si>
  <si>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</si>
  <si>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</si>
  <si>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</si>
  <si>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</si>
  <si>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</si>
  <si>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</si>
  <si>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</si>
  <si>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</si>
  <si>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</si>
  <si>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</si>
  <si>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</si>
  <si>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</si>
  <si>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</si>
  <si>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</si>
  <si>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</si>
  <si>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</si>
  <si>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</si>
  <si>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</si>
  <si>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</si>
  <si>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</si>
  <si>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</si>
  <si>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</si>
  <si>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</si>
  <si>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</si>
  <si>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</si>
  <si>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</si>
  <si>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</si>
  <si>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</si>
  <si>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</si>
  <si>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</si>
  <si>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</si>
  <si>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</si>
  <si>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</si>
  <si>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</si>
  <si>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</si>
  <si>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</si>
  <si>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</si>
  <si>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</si>
  <si>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</si>
  <si>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</si>
  <si>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</si>
  <si>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</si>
  <si>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</si>
  <si>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</si>
  <si>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</si>
  <si>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</si>
  <si>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</si>
  <si>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</si>
  <si>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</si>
  <si>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</si>
  <si>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</si>
  <si>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</si>
  <si>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</si>
  <si>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</si>
  <si>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</si>
  <si>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</si>
  <si>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</si>
  <si>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</si>
  <si>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</si>
  <si>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</si>
  <si>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</si>
  <si>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</si>
  <si>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</si>
  <si>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</si>
  <si>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</si>
  <si>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</si>
  <si>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</si>
  <si>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</si>
  <si>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</si>
  <si>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</si>
  <si>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</si>
  <si>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</si>
  <si>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</si>
  <si>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</si>
  <si>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</si>
  <si>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</si>
  <si>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</si>
  <si>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</si>
  <si>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</si>
  <si>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</si>
  <si>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</si>
  <si>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</si>
  <si>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</si>
  <si>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</si>
  <si>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</si>
  <si>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</si>
  <si>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</si>
  <si>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</si>
  <si>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</si>
  <si>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</si>
  <si>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</si>
  <si>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</si>
  <si>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</si>
  <si>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</si>
  <si>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</si>
  <si>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</si>
  <si>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</si>
  <si>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</si>
  <si>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</si>
  <si>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</si>
  <si>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</si>
  <si>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</si>
  <si>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</si>
  <si>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</si>
  <si>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</si>
  <si>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</si>
  <si>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</si>
  <si>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</si>
  <si>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</si>
  <si>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</si>
  <si>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</si>
  <si>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</si>
  <si>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</si>
  <si>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</si>
  <si>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</si>
  <si>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</si>
  <si>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</si>
  <si>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</si>
  <si>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</si>
  <si>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</si>
  <si>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</si>
  <si>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</si>
  <si>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</si>
  <si>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</si>
  <si>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</si>
  <si>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</si>
  <si>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</si>
  <si>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</si>
  <si>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</si>
  <si>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</si>
  <si>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</si>
  <si>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</si>
  <si>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</si>
  <si>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</si>
  <si>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</si>
  <si>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</si>
  <si>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</si>
  <si>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</si>
  <si>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</si>
  <si>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</si>
  <si>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</si>
  <si>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</si>
  <si>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</si>
  <si>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</si>
  <si>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</si>
  <si>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</si>
  <si>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</si>
  <si>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</si>
  <si>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</si>
  <si>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</si>
  <si>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</si>
  <si>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</si>
  <si>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</si>
  <si>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</si>
  <si>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</si>
  <si>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</si>
  <si>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</si>
  <si>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</si>
  <si>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</si>
  <si>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</si>
  <si>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</si>
  <si>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</si>
  <si>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</si>
  <si>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</si>
  <si>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</si>
  <si>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</si>
  <si>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</si>
  <si>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</si>
  <si>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</si>
  <si>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</si>
  <si>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</si>
  <si>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</si>
  <si>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</si>
  <si>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</si>
  <si>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</si>
  <si>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</si>
  <si>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</si>
  <si>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</si>
  <si>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</si>
  <si>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</si>
  <si>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</si>
  <si>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</si>
  <si>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</si>
  <si>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</si>
  <si>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</si>
  <si>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</si>
  <si>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</si>
  <si>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</si>
  <si>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</si>
  <si>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</si>
  <si>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</si>
  <si>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</si>
  <si>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</si>
  <si>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</si>
  <si>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</si>
  <si>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</si>
  <si>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</si>
  <si>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</si>
  <si>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</si>
  <si>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</si>
  <si>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</si>
  <si>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</si>
  <si>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</si>
  <si>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</si>
  <si>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</si>
  <si>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</si>
  <si>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</si>
  <si>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</si>
  <si>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</si>
  <si>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</si>
  <si>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</si>
  <si>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</si>
  <si>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</si>
  <si>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</si>
  <si>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</si>
  <si>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</si>
  <si>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</si>
  <si>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</si>
  <si>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</si>
  <si>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</si>
  <si>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</si>
  <si>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</si>
  <si>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</si>
  <si>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</si>
  <si>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</si>
  <si>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</si>
  <si>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</si>
  <si>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</si>
  <si>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</si>
  <si>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</si>
  <si>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</si>
  <si>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</si>
  <si>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</si>
  <si>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</si>
  <si>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</si>
  <si>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</si>
  <si>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</si>
  <si>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</si>
  <si>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</si>
  <si>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</si>
  <si>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</si>
  <si>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</si>
  <si>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</si>
  <si>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</si>
  <si>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</si>
  <si>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</si>
  <si>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</si>
  <si>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</si>
  <si>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</si>
  <si>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</si>
  <si>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</si>
  <si>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</si>
  <si>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</si>
  <si>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</si>
  <si>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</si>
  <si>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</si>
  <si>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</si>
  <si>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</si>
  <si>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</si>
  <si>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</si>
  <si>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</si>
  <si>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</si>
  <si>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</si>
  <si>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</si>
  <si>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</si>
  <si>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</si>
  <si>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</si>
  <si>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</si>
  <si>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</si>
  <si>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</si>
  <si>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</si>
  <si>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</si>
  <si>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</si>
  <si>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</si>
  <si>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</si>
  <si>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</si>
  <si>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</si>
  <si>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</si>
  <si>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</si>
  <si>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</si>
  <si>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</si>
  <si>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</si>
  <si>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</si>
  <si>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</si>
  <si>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</si>
  <si>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</si>
  <si>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</si>
  <si>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</si>
  <si>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</si>
  <si>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</si>
  <si>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</si>
  <si>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</si>
  <si>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</si>
  <si>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</si>
  <si>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</si>
  <si>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</si>
  <si>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</si>
  <si>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</si>
  <si>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</si>
  <si>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</si>
  <si>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</si>
  <si>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</si>
  <si>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</si>
  <si>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</si>
  <si>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</si>
  <si>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</si>
  <si>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</si>
  <si>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</si>
  <si>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</si>
  <si>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</si>
  <si>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</si>
  <si>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</si>
  <si>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</si>
  <si>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</si>
  <si>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</si>
  <si>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</si>
  <si>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</si>
  <si>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</si>
  <si>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</si>
  <si>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</si>
  <si>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</si>
  <si>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</si>
  <si>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</si>
  <si>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</si>
  <si>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</si>
  <si>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</si>
  <si>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</si>
  <si>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</si>
  <si>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</si>
  <si>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</si>
  <si>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</si>
  <si>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</si>
  <si>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</si>
  <si>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</si>
  <si>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</si>
  <si>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</si>
  <si>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</si>
  <si>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</si>
  <si>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</si>
  <si>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</si>
  <si>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</si>
  <si>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</si>
  <si>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</si>
  <si>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</si>
  <si>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</si>
  <si>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</si>
  <si>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</si>
  <si>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</si>
  <si>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</si>
  <si>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</si>
  <si>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</si>
  <si>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</si>
  <si>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</si>
  <si>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</si>
  <si>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</si>
  <si>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</si>
  <si>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</si>
  <si>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</si>
  <si>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</si>
  <si>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</si>
  <si>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</si>
  <si>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</si>
  <si>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</si>
  <si>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</si>
  <si>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</si>
  <si>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</si>
  <si>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</si>
  <si>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</si>
  <si>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</si>
  <si>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</si>
  <si>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</si>
  <si>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</si>
  <si>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</si>
  <si>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</si>
  <si>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</si>
  <si>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</si>
  <si>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</si>
  <si>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</si>
  <si>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</si>
  <si>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</si>
  <si>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</si>
  <si>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</si>
  <si>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</si>
  <si>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</si>
  <si>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</si>
  <si>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</si>
  <si>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</si>
  <si>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</si>
  <si>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</si>
  <si>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</si>
  <si>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</si>
  <si>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</si>
  <si>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</si>
  <si>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</si>
  <si>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</si>
  <si>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</si>
  <si>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</si>
  <si>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</si>
  <si>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</si>
  <si>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</si>
  <si>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</si>
  <si>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</si>
  <si>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</si>
  <si>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</si>
  <si>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</si>
  <si>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</si>
  <si>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</si>
  <si>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</si>
  <si>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</si>
  <si>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</si>
  <si>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</si>
  <si>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</si>
  <si>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</si>
  <si>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</si>
  <si>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</si>
  <si>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</si>
  <si>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</si>
  <si>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</si>
  <si>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</si>
  <si>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</si>
  <si>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</si>
  <si>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</si>
  <si>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</si>
  <si>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</si>
  <si>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</si>
  <si>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</si>
  <si>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</si>
  <si>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</si>
  <si>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</si>
  <si>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</si>
  <si>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</si>
  <si>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</si>
  <si>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</si>
  <si>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</si>
  <si>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</si>
  <si>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</si>
  <si>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</si>
  <si>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</si>
  <si>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</si>
  <si>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</si>
  <si>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</si>
  <si>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</si>
  <si>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</si>
  <si>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</si>
  <si>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</si>
  <si>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</si>
  <si>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</si>
  <si>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</si>
  <si>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</si>
  <si>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</si>
  <si>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</si>
  <si>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</si>
  <si>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</si>
  <si>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</si>
  <si>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</si>
  <si>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</si>
  <si>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</si>
  <si>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</si>
  <si>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</si>
  <si>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</si>
  <si>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</si>
  <si>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</si>
  <si>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</si>
  <si>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</si>
  <si>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</si>
  <si>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</si>
  <si>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</si>
  <si>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</si>
  <si>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</si>
  <si>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</si>
  <si>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</si>
  <si>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</si>
  <si>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</si>
  <si>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</si>
  <si>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</si>
  <si>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</si>
  <si>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</si>
  <si>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</si>
  <si>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</si>
  <si>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</si>
  <si>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</si>
  <si>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</si>
  <si>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</si>
  <si>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</si>
  <si>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</si>
  <si>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</si>
  <si>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</si>
  <si>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</si>
  <si>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</si>
  <si>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</si>
  <si>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</si>
  <si>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</si>
  <si>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</si>
  <si>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</si>
  <si>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</si>
  <si>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</si>
  <si>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</si>
  <si>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</si>
  <si>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</si>
  <si>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</si>
  <si>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</si>
  <si>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</si>
  <si>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</si>
  <si>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</si>
  <si>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</si>
  <si>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</si>
  <si>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</si>
  <si>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</si>
  <si>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</si>
  <si>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</si>
  <si>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</si>
  <si>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</si>
  <si>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</si>
  <si>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</si>
  <si>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</si>
  <si>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</si>
  <si>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</si>
  <si>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</si>
  <si>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</si>
  <si>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</si>
  <si>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</si>
  <si>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</si>
  <si>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</si>
  <si>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</si>
  <si>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</si>
  <si>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</si>
  <si>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</si>
  <si>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</si>
  <si>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</si>
  <si>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</si>
  <si>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</si>
  <si>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</si>
  <si>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</si>
  <si>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</si>
  <si>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</si>
  <si>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</si>
  <si>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</si>
  <si>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</si>
  <si>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</si>
  <si>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</si>
  <si>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</si>
  <si>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</si>
  <si>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</si>
  <si>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</si>
  <si>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</si>
  <si>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</si>
  <si>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</si>
  <si>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</si>
  <si>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</si>
  <si>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</si>
  <si>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</si>
  <si>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</si>
  <si>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</si>
  <si>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</si>
  <si>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</si>
  <si>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</si>
  <si>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</si>
  <si>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</si>
  <si>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</si>
  <si>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</si>
  <si>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</si>
  <si>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</si>
  <si>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</si>
  <si>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</si>
  <si>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</si>
  <si>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</si>
  <si>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</si>
  <si>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</si>
  <si>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</si>
  <si>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</si>
  <si>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</si>
  <si>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</si>
  <si>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</si>
  <si>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</si>
  <si>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</si>
  <si>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</si>
  <si>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</si>
  <si>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</si>
  <si>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</si>
  <si>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</si>
  <si>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</si>
  <si>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</si>
  <si>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</si>
  <si>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</si>
  <si>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</si>
  <si>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</si>
  <si>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</si>
  <si>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</si>
  <si>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</si>
  <si>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</si>
  <si>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</si>
  <si>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</si>
  <si>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</si>
  <si>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</si>
  <si>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</si>
  <si>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</si>
  <si>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</si>
  <si>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</si>
  <si>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</si>
  <si>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</si>
  <si>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</si>
  <si>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</si>
  <si>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</si>
  <si>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</si>
  <si>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</si>
  <si>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</si>
  <si>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</si>
  <si>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</si>
  <si>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</si>
  <si>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</si>
  <si>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</si>
  <si>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</si>
  <si>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</si>
  <si>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</si>
  <si>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</si>
  <si>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</si>
  <si>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</si>
  <si>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</si>
  <si>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</si>
  <si>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</si>
  <si>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</si>
  <si>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</si>
  <si>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</si>
  <si>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</si>
  <si>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</si>
  <si>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</si>
  <si>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</si>
  <si>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</si>
  <si>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</si>
  <si>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</si>
  <si>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</si>
  <si>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</si>
  <si>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</si>
  <si>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</si>
  <si>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</si>
  <si>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</si>
  <si>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</si>
  <si>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</si>
  <si>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</si>
  <si>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</si>
  <si>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</si>
  <si>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</si>
  <si>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</si>
  <si>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</si>
  <si>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</si>
  <si>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</si>
  <si>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</si>
  <si>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</si>
  <si>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</si>
  <si>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</si>
  <si>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</si>
  <si>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</si>
  <si>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</si>
  <si>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</si>
  <si>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</si>
  <si>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</si>
  <si>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</si>
  <si>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</si>
  <si>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</si>
  <si>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</si>
  <si>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</si>
  <si>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</si>
  <si>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</si>
  <si>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</si>
  <si>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</si>
  <si>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</si>
  <si>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</si>
  <si>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</si>
  <si>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</si>
  <si>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</si>
  <si>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</si>
  <si>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</si>
  <si>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</si>
  <si>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</si>
  <si>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</si>
  <si>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</si>
  <si>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</si>
  <si>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</si>
  <si>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</si>
  <si>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</si>
  <si>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</si>
  <si>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</si>
  <si>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</si>
  <si>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</si>
  <si>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</si>
  <si>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</si>
  <si>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</si>
  <si>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</si>
  <si>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</si>
  <si>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</si>
  <si>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</si>
  <si>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</si>
  <si>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</si>
  <si>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</si>
  <si>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</si>
  <si>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</si>
  <si>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</si>
  <si>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</si>
  <si>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</si>
  <si>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</si>
  <si>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</si>
  <si>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</si>
  <si>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</si>
  <si>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</si>
  <si>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</si>
  <si>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</si>
  <si>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</si>
  <si>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</si>
  <si>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</si>
  <si>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</si>
  <si>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</si>
  <si>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</si>
  <si>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</si>
  <si>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</si>
  <si>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</si>
  <si>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</si>
  <si>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</si>
  <si>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</si>
  <si>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</si>
  <si>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</si>
  <si>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</si>
  <si>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</si>
  <si>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</si>
  <si>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</si>
  <si>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</si>
  <si>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</si>
  <si>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</si>
  <si>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</si>
  <si>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</si>
  <si>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</si>
  <si>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</si>
  <si>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</si>
  <si>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</si>
  <si>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</si>
  <si>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</si>
  <si>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</si>
  <si>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</si>
  <si>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</si>
  <si>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</si>
  <si>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</si>
  <si>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</si>
  <si>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</si>
  <si>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</si>
  <si>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</si>
  <si>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</si>
  <si>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</si>
  <si>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</si>
  <si>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</si>
  <si>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</si>
  <si>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</si>
  <si>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</si>
  <si>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</si>
  <si>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</si>
  <si>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</si>
  <si>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</si>
  <si>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</si>
  <si>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</si>
  <si>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</si>
  <si>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</si>
  <si>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</si>
  <si>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</si>
  <si>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</si>
  <si>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</si>
  <si>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</si>
  <si>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</si>
  <si>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</si>
  <si>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</si>
  <si>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</si>
  <si>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</si>
  <si>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</si>
  <si>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</si>
  <si>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</si>
  <si>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</si>
  <si>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</si>
  <si>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</si>
  <si>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</si>
  <si>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</si>
  <si>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</si>
  <si>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</si>
  <si>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</si>
  <si>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</si>
  <si>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</si>
  <si>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</si>
  <si>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</si>
  <si>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</si>
  <si>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</si>
  <si>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</si>
  <si>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</si>
  <si>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</si>
  <si>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</si>
  <si>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</si>
  <si>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</si>
  <si>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</si>
  <si>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</si>
  <si>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</si>
  <si>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</si>
  <si>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</si>
  <si>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</si>
  <si>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</si>
  <si>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</si>
  <si>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</si>
  <si>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</si>
  <si>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</si>
  <si>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</si>
  <si>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</si>
  <si>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</si>
  <si>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</si>
  <si>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</si>
  <si>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</si>
  <si>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</si>
  <si>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</si>
  <si>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</si>
  <si>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</si>
  <si>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</si>
  <si>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</si>
  <si>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</si>
  <si>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</si>
  <si>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</si>
  <si>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</si>
  <si>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</si>
  <si>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</si>
  <si>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</si>
  <si>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</si>
  <si>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</si>
  <si>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</si>
  <si>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</si>
  <si>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</si>
  <si>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</si>
  <si>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</si>
  <si>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</si>
  <si>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</si>
  <si>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</si>
  <si>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</si>
  <si>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</si>
  <si>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</si>
  <si>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</si>
  <si>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</si>
  <si>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</si>
  <si>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</si>
  <si>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</si>
  <si>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</si>
  <si>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</si>
  <si>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</si>
  <si>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</si>
  <si>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</si>
  <si>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</si>
  <si>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</si>
  <si>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</si>
  <si>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</si>
  <si>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</si>
  <si>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</si>
  <si>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</si>
  <si>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</si>
  <si>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</si>
  <si>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</si>
  <si>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</si>
  <si>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</si>
  <si>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</si>
  <si>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</si>
  <si>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</si>
  <si>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</si>
  <si>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</si>
  <si>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</si>
  <si>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</si>
  <si>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</si>
  <si>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</si>
  <si>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</si>
  <si>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</si>
  <si>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</si>
  <si>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</si>
  <si>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</si>
  <si>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</si>
  <si>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</si>
  <si>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</si>
  <si>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</si>
  <si>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</si>
  <si>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</si>
  <si>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</si>
  <si>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</si>
  <si>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</si>
  <si>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</si>
  <si>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</si>
  <si>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</si>
  <si>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</si>
  <si>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</si>
  <si>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</si>
  <si>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</si>
  <si>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</si>
  <si>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</si>
  <si>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</si>
  <si>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</si>
  <si>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</si>
  <si>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</si>
  <si>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</si>
  <si>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</si>
  <si>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</si>
  <si>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</si>
  <si>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</si>
  <si>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</si>
  <si>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</si>
  <si>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</si>
  <si>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</si>
  <si>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</si>
  <si>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</si>
  <si>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</si>
  <si>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</si>
  <si>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</si>
  <si>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</si>
  <si>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</si>
  <si>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</si>
  <si>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</si>
  <si>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</si>
  <si>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</si>
  <si>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</si>
  <si>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</si>
  <si>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</si>
  <si>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</si>
  <si>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</si>
  <si>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</si>
  <si>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</si>
  <si>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</si>
  <si>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</si>
  <si>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</si>
  <si>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</si>
  <si>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</si>
  <si>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</si>
  <si>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</si>
  <si>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</si>
  <si>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</si>
  <si>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</si>
  <si>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</si>
  <si>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</si>
  <si>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</si>
  <si>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</si>
  <si>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</si>
  <si>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</si>
  <si>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</si>
  <si>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</si>
  <si>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</si>
  <si>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</si>
  <si>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</si>
  <si>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</si>
  <si>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</si>
  <si>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</si>
  <si>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</si>
  <si>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</si>
  <si>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</si>
  <si>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</si>
  <si>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</si>
  <si>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</si>
  <si>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</si>
  <si>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</si>
  <si>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</si>
  <si>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</si>
  <si>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</si>
  <si>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</si>
  <si>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</si>
  <si>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</si>
  <si>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</si>
  <si>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</si>
  <si>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</si>
  <si>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</si>
  <si>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</si>
  <si>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</si>
  <si>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</si>
  <si>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</si>
  <si>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</si>
  <si>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</si>
  <si>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</si>
  <si>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</si>
  <si>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</si>
  <si>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</si>
  <si>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</si>
  <si>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</si>
  <si>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</si>
  <si>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</si>
  <si>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</si>
  <si>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</si>
  <si>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</si>
  <si>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</si>
  <si>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</si>
  <si>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</si>
  <si>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</si>
  <si>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</si>
  <si>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</si>
  <si>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</si>
  <si>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</si>
  <si>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</si>
  <si>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</si>
  <si>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</si>
  <si>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</si>
  <si>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</si>
  <si>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</si>
  <si>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</si>
  <si>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</si>
  <si>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</si>
  <si>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</si>
  <si>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</si>
  <si>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</si>
  <si>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</si>
  <si>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</si>
  <si>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</si>
  <si>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</si>
  <si>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</si>
  <si>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</si>
  <si>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</si>
  <si>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</si>
  <si>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</si>
  <si>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</si>
  <si>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</si>
  <si>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</si>
  <si>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</si>
  <si>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</si>
  <si>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</si>
  <si>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</si>
  <si>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</si>
  <si>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</si>
  <si>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</si>
  <si>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</si>
  <si>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</si>
  <si>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</si>
  <si>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</si>
  <si>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</si>
  <si>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</si>
  <si>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</si>
  <si>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</si>
  <si>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</si>
  <si>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</si>
  <si>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</si>
  <si>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</si>
  <si>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</si>
  <si>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</si>
  <si>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</si>
  <si>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</si>
  <si>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</si>
  <si>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</si>
  <si>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</si>
  <si>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</si>
  <si>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</si>
  <si>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</si>
  <si>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</si>
  <si>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</si>
  <si>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</si>
  <si>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</si>
  <si>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</si>
  <si>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</si>
  <si>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</si>
  <si>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</si>
  <si>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</si>
  <si>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</si>
  <si>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</si>
  <si>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</si>
  <si>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</si>
  <si>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</si>
  <si>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</si>
  <si>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</si>
  <si>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</si>
  <si>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</si>
  <si>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</si>
  <si>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</si>
  <si>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</si>
  <si>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</si>
  <si>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</si>
  <si>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</si>
  <si>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</si>
  <si>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</si>
  <si>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</si>
  <si>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</si>
  <si>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</si>
  <si>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</si>
  <si>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</si>
  <si>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</si>
  <si>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</si>
  <si>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</si>
  <si>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</si>
  <si>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</si>
  <si>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</si>
  <si>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</si>
  <si>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</si>
  <si>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</si>
  <si>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</si>
  <si>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</si>
  <si>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</si>
  <si>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</si>
  <si>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</si>
  <si>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</si>
  <si>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</si>
  <si>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</si>
  <si>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</si>
  <si>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</si>
  <si>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</si>
  <si>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</si>
  <si>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</si>
  <si>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</si>
  <si>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</si>
  <si>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</si>
  <si>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</si>
  <si>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</si>
  <si>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</si>
  <si>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</si>
  <si>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</si>
  <si>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</si>
  <si>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</si>
  <si>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</si>
  <si>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</si>
  <si>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</si>
  <si>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</si>
  <si>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</si>
  <si>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</si>
  <si>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</si>
  <si>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</si>
  <si>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</si>
  <si>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</si>
  <si>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</si>
  <si>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</si>
  <si>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</si>
  <si>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</si>
  <si>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</si>
  <si>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</si>
  <si>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</si>
  <si>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</si>
  <si>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</si>
  <si>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</si>
  <si>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</si>
  <si>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</si>
  <si>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</si>
  <si>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</si>
  <si>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</si>
  <si>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</si>
  <si>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</si>
  <si>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</si>
  <si>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</si>
  <si>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</si>
  <si>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</si>
  <si>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</si>
  <si>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</si>
  <si>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</si>
  <si>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</si>
  <si>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</si>
  <si>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</si>
  <si>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</si>
  <si>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</si>
  <si>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</si>
  <si>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</si>
  <si>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</si>
  <si>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</si>
  <si>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</si>
  <si>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</si>
  <si>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</si>
  <si>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</si>
  <si>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</si>
  <si>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</si>
  <si>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</si>
  <si>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</si>
  <si>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</si>
  <si>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</si>
  <si>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</si>
  <si>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</si>
  <si>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</si>
  <si>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</si>
  <si>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</si>
  <si>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</si>
  <si>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</si>
  <si>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</si>
  <si>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</si>
  <si>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</si>
  <si>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</si>
  <si>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</si>
  <si>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</si>
  <si>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</si>
  <si>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</si>
  <si>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</si>
  <si>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</si>
  <si>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</si>
  <si>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</si>
  <si>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</si>
  <si>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</si>
  <si>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</si>
  <si>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</si>
  <si>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</si>
  <si>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</si>
  <si>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</si>
  <si>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</si>
  <si>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</si>
  <si>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</si>
  <si>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</si>
  <si>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</si>
  <si>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</si>
  <si>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</si>
  <si>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</si>
  <si>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</si>
  <si>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</si>
  <si>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</si>
  <si>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</si>
  <si>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</si>
  <si>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</si>
  <si>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</si>
  <si>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</si>
  <si>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</si>
  <si>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</si>
  <si>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</si>
  <si>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</si>
  <si>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</si>
  <si>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</si>
  <si>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</si>
  <si>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</si>
  <si>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</si>
  <si>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</si>
  <si>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</si>
  <si>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</si>
  <si>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</si>
  <si>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</si>
  <si>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</si>
  <si>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</si>
  <si>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</si>
  <si>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</si>
  <si>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</si>
  <si>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</si>
  <si>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</si>
  <si>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</si>
  <si>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</si>
  <si>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</si>
  <si>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</si>
  <si>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</si>
  <si>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</si>
  <si>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</si>
  <si>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</si>
  <si>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</si>
  <si>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</si>
  <si>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</si>
  <si>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</si>
  <si>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</si>
  <si>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</si>
  <si>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</si>
  <si>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</si>
  <si>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</si>
  <si>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</si>
  <si>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</si>
  <si>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</si>
  <si>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</si>
  <si>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</si>
  <si>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</si>
  <si>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</si>
  <si>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</si>
  <si>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</si>
  <si>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</si>
  <si>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</si>
  <si>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</si>
  <si>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</si>
  <si>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</si>
  <si>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</si>
  <si>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</si>
  <si>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</si>
  <si>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</si>
  <si>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</si>
  <si>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</si>
  <si>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</si>
  <si>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</si>
  <si>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</si>
  <si>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</si>
  <si>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</si>
  <si>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</si>
  <si>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</si>
  <si>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</si>
  <si>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</si>
  <si>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</si>
  <si>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</si>
  <si>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</si>
  <si>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</si>
  <si>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</si>
  <si>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</si>
  <si>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</si>
  <si>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</si>
  <si>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</si>
  <si>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</si>
  <si>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</si>
  <si>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</si>
  <si>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</si>
  <si>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</si>
  <si>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</si>
  <si>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</si>
  <si>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</si>
  <si>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</si>
  <si>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</si>
  <si>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</si>
  <si>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</si>
  <si>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</si>
  <si>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</si>
  <si>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</si>
  <si>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</si>
  <si>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</si>
  <si>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</si>
  <si>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</si>
  <si>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</si>
  <si>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</si>
  <si>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</si>
  <si>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</si>
  <si>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</si>
  <si>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</si>
  <si>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</si>
  <si>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</si>
  <si>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</si>
  <si>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</si>
  <si>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</si>
  <si>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</si>
  <si>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</si>
  <si>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</si>
  <si>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</si>
  <si>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</si>
  <si>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</si>
  <si>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</si>
  <si>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</si>
  <si>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</si>
  <si>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</si>
  <si>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</si>
  <si>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</si>
  <si>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</si>
  <si>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</si>
  <si>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</si>
  <si>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</si>
  <si>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</si>
  <si>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</si>
  <si>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</si>
  <si>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</si>
  <si>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</si>
  <si>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</si>
  <si>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</si>
  <si>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</si>
  <si>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</si>
  <si>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</si>
  <si>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</si>
  <si>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</si>
  <si>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</si>
  <si>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</si>
  <si>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</si>
  <si>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</si>
  <si>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</si>
  <si>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</si>
  <si>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</si>
  <si>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</si>
  <si>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</si>
  <si>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</si>
  <si>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</si>
  <si>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</si>
  <si>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</si>
  <si>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</si>
  <si>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</si>
  <si>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</si>
  <si>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</si>
  <si>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</si>
  <si>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</si>
  <si>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</si>
  <si>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</si>
  <si>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</si>
  <si>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</si>
  <si>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</si>
  <si>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</si>
  <si>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</si>
  <si>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</si>
  <si>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</si>
  <si>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</si>
  <si>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</si>
  <si>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</si>
  <si>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</si>
  <si>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</si>
  <si>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</si>
  <si>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</si>
  <si>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</si>
  <si>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</si>
  <si>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</si>
  <si>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</si>
  <si>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</si>
  <si>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</si>
  <si>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</si>
  <si>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</si>
  <si>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</si>
  <si>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</si>
  <si>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</si>
  <si>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</si>
  <si>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</si>
  <si>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</si>
  <si>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</si>
  <si>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</si>
  <si>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</si>
  <si>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</si>
  <si>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</si>
  <si>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</si>
  <si>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</si>
  <si>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</si>
  <si>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</si>
  <si>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</si>
  <si>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</si>
  <si>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</si>
  <si>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</si>
  <si>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</si>
  <si>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</si>
  <si>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</si>
  <si>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</si>
  <si>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</si>
  <si>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</si>
  <si>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</si>
  <si>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</si>
  <si>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</si>
  <si>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</si>
  <si>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</si>
  <si>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</si>
  <si>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</si>
  <si>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</si>
  <si>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</si>
  <si>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</si>
  <si>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</si>
  <si>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</si>
  <si>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</si>
  <si>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</si>
  <si>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</si>
  <si>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</si>
  <si>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</si>
  <si>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</si>
  <si>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</si>
  <si>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</si>
  <si>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</si>
  <si>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</si>
  <si>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</si>
  <si>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</si>
  <si>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</si>
  <si>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</si>
  <si>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</si>
  <si>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</si>
  <si>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</si>
  <si>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</si>
  <si>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</si>
  <si>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</si>
  <si>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</si>
  <si>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</si>
  <si>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</si>
  <si>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</si>
  <si>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</si>
  <si>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</si>
  <si>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</si>
  <si>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</si>
  <si>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</si>
  <si>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</si>
  <si>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</si>
  <si>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</si>
  <si>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</si>
  <si>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</si>
  <si>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</si>
  <si>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</si>
  <si>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</si>
  <si>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</si>
  <si>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</si>
  <si>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</si>
  <si>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</si>
  <si>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</si>
  <si>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</si>
  <si>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</si>
  <si>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</si>
  <si>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</si>
  <si>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</si>
  <si>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</si>
  <si>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</si>
  <si>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</si>
  <si>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</si>
  <si>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</si>
  <si>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</si>
  <si>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</si>
  <si>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</si>
  <si>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</si>
  <si>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</si>
  <si>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</si>
  <si>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</si>
  <si>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</si>
  <si>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</si>
  <si>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</si>
  <si>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</si>
  <si>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</si>
  <si>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</si>
  <si>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</si>
  <si>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</si>
  <si>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</si>
  <si>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</si>
  <si>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</si>
  <si>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</si>
  <si>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</si>
  <si>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</si>
  <si>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</si>
  <si>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</si>
  <si>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</si>
  <si>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</si>
  <si>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</si>
  <si>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</si>
  <si>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</si>
  <si>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</si>
  <si>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</si>
  <si>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</si>
  <si>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</si>
  <si>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</si>
  <si>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</si>
  <si>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</si>
  <si>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</si>
  <si>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</si>
  <si>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</si>
  <si>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</si>
  <si>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</si>
  <si>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</si>
  <si>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</si>
  <si>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</si>
  <si>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</si>
  <si>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</si>
  <si>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</si>
  <si>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</si>
  <si>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</si>
  <si>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</si>
  <si>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</si>
  <si>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</si>
  <si>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</si>
  <si>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</si>
  <si>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</si>
  <si>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</si>
  <si>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</si>
  <si>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</si>
  <si>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</si>
  <si>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</si>
  <si>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</si>
  <si>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</si>
  <si>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Count of state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</si>
  <si>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</si>
  <si>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</si>
  <si>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</si>
  <si>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</si>
  <si>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</si>
  <si>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</si>
  <si>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</si>
  <si>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</si>
  <si>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</si>
  <si>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</si>
  <si>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</si>
  <si>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</si>
  <si>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</si>
  <si>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</si>
  <si>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</si>
  <si>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</si>
  <si>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</si>
  <si>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</si>
  <si>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</si>
  <si>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</si>
  <si>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</si>
  <si>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</si>
  <si>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</si>
  <si>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</si>
  <si>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</si>
  <si>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</si>
  <si>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</si>
  <si>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</si>
  <si>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</si>
  <si>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</si>
  <si>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</si>
  <si>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</si>
  <si>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</si>
  <si>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</si>
  <si>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</si>
  <si>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</si>
  <si>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</si>
  <si>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</si>
  <si>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</si>
  <si>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</si>
  <si>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</si>
  <si>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</si>
  <si>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</si>
  <si>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</si>
  <si>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</si>
  <si>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</si>
  <si>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</si>
  <si>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</si>
  <si>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</si>
  <si>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</si>
  <si>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</si>
  <si>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</si>
  <si>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</si>
  <si>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</si>
  <si>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</si>
  <si>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</si>
  <si>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Goals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</si>
  <si>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</si>
  <si>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</si>
  <si>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</si>
  <si>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</si>
  <si>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</si>
  <si>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</si>
  <si>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</si>
  <si>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</si>
  <si>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</si>
  <si>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</si>
  <si>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</si>
  <si>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</si>
  <si>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</si>
  <si>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</si>
  <si>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</si>
  <si>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</si>
  <si>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</si>
  <si>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</si>
  <si>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</si>
  <si>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</si>
  <si>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Statistical analysis</t>
  </si>
  <si>
    <t>Successful</t>
  </si>
  <si>
    <t>Unsuccessful</t>
  </si>
  <si>
    <t>Mean</t>
  </si>
  <si>
    <t>Median</t>
  </si>
  <si>
    <t xml:space="preserve">Min </t>
  </si>
  <si>
    <t>Measures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</si>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</sst>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[StarterBook.xlsx]Table1!PivotTable1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0-48D1-BC16-53FE8282F275}"/>
            </c:ext>
          </c:extLst>
        </c:ser>
        <c:ser>
          <c:idx val="1"/>
          <c:order val="1"/>
          <c:tx>
            <c:strRef>
              <c:f>Table1!$C$4:$C$5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40-48D1-BC16-53FE8282F275}"/>
            </c:ext>
          </c:extLst>
        </c:ser>
        <c:ser>
          <c:idx val="2"/>
          <c:order val="2"/>
          <c:tx>
            <c:strRef>
              <c:f>Table1!$D$4:$D$5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40-48D1-BC16-53FE8282F275}"/>
            </c:ext>
          </c:extLst>
        </c:ser>
        <c:ser>
          <c:idx val="3"/>
          <c:order val="3"/>
          <c:tx>
            <c:strRef>
              <c:f>Table1!$E$4:$E$5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40-48D1-BC16-53FE8282F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290640"/>
        <c:axId val="276150272"/>
      </c:barChart>
      <c:catAx>
        <c:axId val="32629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150272"/>
        <c:crosses val="autoZero"/>
        <c:auto val="1"/>
        <c:lblAlgn val="ctr"/>
        <c:lblOffset val="100"/>
        <c:noMultiLvlLbl val="0"/>
      </c:catAx>
      <c:valAx>
        <c:axId val="2761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9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D-44A5-986C-D83BAA8F0143}"/>
            </c:ext>
          </c:extLst>
        </c:ser>
        <c:ser>
          <c:idx val="1"/>
          <c:order val="1"/>
          <c:tx>
            <c:strRef>
              <c:f>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D-44A5-986C-D83BAA8F0143}"/>
            </c:ext>
          </c:extLst>
        </c:ser>
        <c:ser>
          <c:idx val="2"/>
          <c:order val="2"/>
          <c:tx>
            <c:strRef>
              <c:f>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1D-44A5-986C-D83BAA8F0143}"/>
            </c:ext>
          </c:extLst>
        </c:ser>
        <c:ser>
          <c:idx val="3"/>
          <c:order val="3"/>
          <c:tx>
            <c:strRef>
              <c:f>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1D-44A5-986C-D83BAA8F0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767056"/>
        <c:axId val="1195839760"/>
      </c:barChart>
      <c:catAx>
        <c:axId val="46276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39760"/>
        <c:crosses val="autoZero"/>
        <c:auto val="1"/>
        <c:lblAlgn val="ctr"/>
        <c:lblOffset val="100"/>
        <c:noMultiLvlLbl val="0"/>
      </c:catAx>
      <c:valAx>
        <c:axId val="119583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6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D-4A7B-9342-677F4338467C}"/>
            </c:ext>
          </c:extLst>
        </c:ser>
        <c:ser>
          <c:idx val="1"/>
          <c:order val="1"/>
          <c:tx>
            <c:strRef>
              <c:f>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D-4A7B-9342-677F4338467C}"/>
            </c:ext>
          </c:extLst>
        </c:ser>
        <c:ser>
          <c:idx val="2"/>
          <c:order val="2"/>
          <c:tx>
            <c:strRef>
              <c:f>Table3!$D$4:$D$5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D-4A7B-9342-677F43384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974208"/>
        <c:axId val="461885408"/>
      </c:lineChart>
      <c:catAx>
        <c:axId val="33797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85408"/>
        <c:crosses val="autoZero"/>
        <c:auto val="1"/>
        <c:lblAlgn val="ctr"/>
        <c:lblOffset val="100"/>
        <c:noMultiLvlLbl val="0"/>
      </c:catAx>
      <c:valAx>
        <c:axId val="46188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97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0-4D26-A5AA-632F3F03E49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0-4D26-A5AA-632F3F03E49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C0-4D26-A5AA-632F3F03E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0901024"/>
        <c:axId val="2091276080"/>
      </c:lineChart>
      <c:catAx>
        <c:axId val="186090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276080"/>
        <c:crosses val="autoZero"/>
        <c:auto val="1"/>
        <c:lblAlgn val="ctr"/>
        <c:lblOffset val="100"/>
        <c:noMultiLvlLbl val="0"/>
      </c:catAx>
      <c:valAx>
        <c:axId val="20912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90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</xdr:row>
      <xdr:rowOff>22224</xdr:rowOff>
    </xdr:from>
    <xdr:to>
      <xdr:col>16</xdr:col>
      <xdr:colOff>19050</xdr:colOff>
      <xdr:row>24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FD1848-8AC2-479B-84D7-C7ABB7222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9524</xdr:rowOff>
    </xdr:from>
    <xdr:to>
      <xdr:col>21</xdr:col>
      <xdr:colOff>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4F317-E3F8-49C9-9B87-0A5E5D5B3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15875</xdr:rowOff>
    </xdr:from>
    <xdr:to>
      <xdr:col>14</xdr:col>
      <xdr:colOff>330200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0AEDD-125F-4882-B44E-8EC99E1FA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1854200</xdr:colOff>
      <xdr:row>14</xdr:row>
      <xdr:rowOff>73024</xdr:rowOff>
    </xdr:from>
    <xdr:to>
      <xdr:col>7</xdr:col>
      <xdr:colOff>939800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6269B0-6FDA-49DF-BBD9-CB0BA4222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mala thapa" refreshedDate="44049.741433912037" createdVersion="6" refreshedVersion="6" minRefreshableVersion="3" recordCount="4114" xr:uid="{719B5DBD-3EBB-4151-A04F-DB36E0EC15F3}">
  <cacheSource type="worksheet">
    <worksheetSource ref="A1:R4115" sheet="Kickstarter Projec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mala thapa" refreshedDate="44049.803362037041" createdVersion="6" refreshedVersion="6" minRefreshableVersion="3" recordCount="4114" xr:uid="{8D69A549-027A-44BC-9B75-86ECF7B377D7}">
  <cacheSource type="worksheet">
    <worksheetSource ref="A1:T4115" sheet="Kickstarter Projec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A2D19-5B11-452B-8E55-4658E425C52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D4032-2F4C-4CB6-B18E-367B85DD94A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A6D25-66B3-4FA1-A813-2CCDD82E64A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91F95D-E910-4C92-89C1-B1308F647FAF}" name="Table1" displayName="Table1" ref="G2:I8" totalsRowShown="0" headerRowDxfId="0">
  <autoFilter ref="G2:I8" xr:uid="{88B270F0-3517-42BC-BEC6-8FDCE527E2FF}"/>
  <tableColumns count="3">
    <tableColumn id="1" xr3:uid="{4D9D3176-1CAF-4F45-9E35-F813F1D0DD79}" name="Measures"/>
    <tableColumn id="2" xr3:uid="{A46BE1C9-637D-498E-9BF4-E1348C557123}" name="Successful"/>
    <tableColumn id="3" xr3:uid="{9B672DE6-467D-4F22-A9E0-4A2EC3830A0F}" name="Unsuccessful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7" zoomScaleNormal="97" workbookViewId="0">
      <selection sqref="A1:XFD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08984375" customWidth="1"/>
    <col min="16" max="16" width="16.08984375" bestFit="1" customWidth="1"/>
    <col min="17" max="17" width="15" customWidth="1"/>
    <col min="18" max="18" width="18.632812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ROUND((E2/D2)*100,0)</f>
        <v>137</v>
      </c>
      <c r="P2">
        <f t="shared" ref="P2:P65" si="1">IF(L2=0,,ROUND(E2/L2,2))</f>
        <v>63.92</v>
      </c>
      <c r="Q2" t="str">
        <f t="shared" ref="Q2:Q65" si="2">LEFT(N2,FIND("/",N2)-1)</f>
        <v>film &amp; video</v>
      </c>
      <c r="R2" t="str">
        <f t="shared" ref="R2:R65" si="3">RIGHT(N2, LEN(N2)-FIND("/",N2))</f>
        <v>television</v>
      </c>
      <c r="S2" s="8">
        <f t="shared" ref="S2:S65" si="4">(((J2/60)/60/24)+DATE(1970,1,1))</f>
        <v>42177.007071759261</v>
      </c>
      <c r="T2" s="8">
        <f t="shared" ref="T2:T65" si="5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 t="shared" si="1"/>
        <v>185.48</v>
      </c>
      <c r="Q3" t="str">
        <f t="shared" si="2"/>
        <v>film &amp; video</v>
      </c>
      <c r="R3" t="str">
        <f t="shared" si="3"/>
        <v>television</v>
      </c>
      <c r="S3" s="8">
        <f t="shared" si="4"/>
        <v>42766.600497685184</v>
      </c>
      <c r="T3" s="8">
        <f t="shared" si="5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ROUND((E66/D66)*100,0)</f>
        <v>173</v>
      </c>
      <c r="P66">
        <f t="shared" ref="P66:P129" si="7">IF(L66=0,,ROUND(E66/L66,2))</f>
        <v>86.67</v>
      </c>
      <c r="Q66" t="str">
        <f t="shared" ref="Q66:Q129" si="8">LEFT(N66,FIND("/",N66)-1)</f>
        <v>film &amp; video</v>
      </c>
      <c r="R66" t="str">
        <f t="shared" ref="R66:R129" si="9">RIGHT(N66, LEN(N66)-FIND("/",N66))</f>
        <v>shorts</v>
      </c>
      <c r="S66" s="8">
        <f t="shared" ref="S66:S129" si="10">(((J66/60)/60/24)+DATE(1970,1,1))</f>
        <v>41433.01829861111</v>
      </c>
      <c r="T66" s="8">
        <f t="shared" ref="T66:T129" si="11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108</v>
      </c>
      <c r="P67">
        <f t="shared" si="7"/>
        <v>132.05000000000001</v>
      </c>
      <c r="Q67" t="str">
        <f t="shared" si="8"/>
        <v>film &amp; video</v>
      </c>
      <c r="R67" t="str">
        <f t="shared" si="9"/>
        <v>shorts</v>
      </c>
      <c r="S67" s="8">
        <f t="shared" si="10"/>
        <v>41835.821226851855</v>
      </c>
      <c r="T67" s="8">
        <f t="shared" si="11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ROUND((E130/D130)*100,0)</f>
        <v>2</v>
      </c>
      <c r="P130">
        <f t="shared" ref="P130:P193" si="13">IF(L130=0,,ROUND(E130/L130,2))</f>
        <v>311.17</v>
      </c>
      <c r="Q130" t="str">
        <f t="shared" ref="Q130:Q193" si="14">LEFT(N130,FIND("/",N130)-1)</f>
        <v>film &amp; video</v>
      </c>
      <c r="R130" t="str">
        <f t="shared" ref="R130:R193" si="15">RIGHT(N130, LEN(N130)-FIND("/",N130))</f>
        <v>science fiction</v>
      </c>
      <c r="S130" s="8">
        <f t="shared" ref="S130:S193" si="16">(((J130/60)/60/24)+DATE(1970,1,1))</f>
        <v>42628.22792824074</v>
      </c>
      <c r="T130" s="8">
        <f t="shared" ref="T130:T193" si="17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8">
        <f t="shared" si="16"/>
        <v>41882.937303240738</v>
      </c>
      <c r="T131" s="8">
        <f t="shared" si="17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ROUND((E194/D194)*100,0)</f>
        <v>0</v>
      </c>
      <c r="P194">
        <f t="shared" ref="P194:P257" si="19">IF(L194=0,,ROUND(E194/L194,2))</f>
        <v>5.67</v>
      </c>
      <c r="Q194" t="str">
        <f t="shared" ref="Q194:Q257" si="20">LEFT(N194,FIND("/",N194)-1)</f>
        <v>film &amp; video</v>
      </c>
      <c r="R194" t="str">
        <f t="shared" ref="R194:R257" si="21">RIGHT(N194, LEN(N194)-FIND("/",N194))</f>
        <v>drama</v>
      </c>
      <c r="S194" s="8">
        <f t="shared" ref="S194:S257" si="22">(((J194/60)/60/24)+DATE(1970,1,1))</f>
        <v>41899.792037037041</v>
      </c>
      <c r="T194" s="8">
        <f t="shared" ref="T194:T257" si="23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>
        <f t="shared" si="19"/>
        <v>0</v>
      </c>
      <c r="Q195" t="str">
        <f t="shared" si="20"/>
        <v>film &amp; video</v>
      </c>
      <c r="R195" t="str">
        <f t="shared" si="21"/>
        <v>drama</v>
      </c>
      <c r="S195" s="8">
        <f t="shared" si="22"/>
        <v>41911.934791666667</v>
      </c>
      <c r="T195" s="8">
        <f t="shared" si="2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ROUND((E258/D258)*100,0)</f>
        <v>139</v>
      </c>
      <c r="P258">
        <f t="shared" ref="P258:P321" si="25">IF(L258=0,,ROUND(E258/L258,2))</f>
        <v>65.760000000000005</v>
      </c>
      <c r="Q258" t="str">
        <f t="shared" ref="Q258:Q321" si="26">LEFT(N258,FIND("/",N258)-1)</f>
        <v>film &amp; video</v>
      </c>
      <c r="R258" t="str">
        <f t="shared" ref="R258:R321" si="27">RIGHT(N258, LEN(N258)-FIND("/",N258))</f>
        <v>documentary</v>
      </c>
      <c r="S258" s="8">
        <f t="shared" ref="S258:S321" si="28">(((J258/60)/60/24)+DATE(1970,1,1))</f>
        <v>41319.769293981481</v>
      </c>
      <c r="T258" s="8">
        <f t="shared" ref="T258:T321" si="29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107</v>
      </c>
      <c r="P259">
        <f t="shared" si="25"/>
        <v>66.7</v>
      </c>
      <c r="Q259" t="str">
        <f t="shared" si="26"/>
        <v>film &amp; video</v>
      </c>
      <c r="R259" t="str">
        <f t="shared" si="27"/>
        <v>documentary</v>
      </c>
      <c r="S259" s="8">
        <f t="shared" si="28"/>
        <v>42479.626875000002</v>
      </c>
      <c r="T259" s="8">
        <f t="shared" si="29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ROUND((E322/D322)*100,0)</f>
        <v>107</v>
      </c>
      <c r="P322">
        <f t="shared" ref="P322:P385" si="31">IF(L322=0,,ROUND(E322/L322,2))</f>
        <v>134.91</v>
      </c>
      <c r="Q322" t="str">
        <f t="shared" ref="Q322:Q385" si="32">LEFT(N322,FIND("/",N322)-1)</f>
        <v>film &amp; video</v>
      </c>
      <c r="R322" t="str">
        <f t="shared" ref="R322:R385" si="33">RIGHT(N322, LEN(N322)-FIND("/",N322))</f>
        <v>documentary</v>
      </c>
      <c r="S322" s="8">
        <f t="shared" ref="S322:S385" si="34">(((J322/60)/60/24)+DATE(1970,1,1))</f>
        <v>42331.551307870366</v>
      </c>
      <c r="T322" s="8">
        <f t="shared" ref="T322:T385" si="35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103</v>
      </c>
      <c r="P323">
        <f t="shared" si="31"/>
        <v>106.62</v>
      </c>
      <c r="Q323" t="str">
        <f t="shared" si="32"/>
        <v>film &amp; video</v>
      </c>
      <c r="R323" t="str">
        <f t="shared" si="33"/>
        <v>documentary</v>
      </c>
      <c r="S323" s="8">
        <f t="shared" si="34"/>
        <v>42647.446597222224</v>
      </c>
      <c r="T323" s="8">
        <f t="shared" si="35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ROUND((E386/D386)*100,0)</f>
        <v>112</v>
      </c>
      <c r="P386">
        <f t="shared" ref="P386:P449" si="37">IF(L386=0,,ROUND(E386/L386,2))</f>
        <v>58.54</v>
      </c>
      <c r="Q386" t="str">
        <f t="shared" ref="Q386:Q449" si="38">LEFT(N386,FIND("/",N386)-1)</f>
        <v>film &amp; video</v>
      </c>
      <c r="R386" t="str">
        <f t="shared" ref="R386:R449" si="39">RIGHT(N386, LEN(N386)-FIND("/",N386))</f>
        <v>documentary</v>
      </c>
      <c r="S386" s="8">
        <f t="shared" ref="S386:S449" si="40">(((J386/60)/60/24)+DATE(1970,1,1))</f>
        <v>41980.781793981485</v>
      </c>
      <c r="T386" s="8">
        <f t="shared" ref="T386:T449" si="41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106</v>
      </c>
      <c r="P387">
        <f t="shared" si="37"/>
        <v>111.8</v>
      </c>
      <c r="Q387" t="str">
        <f t="shared" si="38"/>
        <v>film &amp; video</v>
      </c>
      <c r="R387" t="str">
        <f t="shared" si="39"/>
        <v>documentary</v>
      </c>
      <c r="S387" s="8">
        <f t="shared" si="40"/>
        <v>41934.584502314814</v>
      </c>
      <c r="T387" s="8">
        <f t="shared" si="41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ROUND((E450/D450)*100,0)</f>
        <v>3</v>
      </c>
      <c r="P450">
        <f t="shared" ref="P450:P513" si="43">IF(L450=0,,ROUND(E450/L450,2))</f>
        <v>20.5</v>
      </c>
      <c r="Q450" t="str">
        <f t="shared" ref="Q450:Q513" si="44">LEFT(N450,FIND("/",N450)-1)</f>
        <v>film &amp; video</v>
      </c>
      <c r="R450" t="str">
        <f t="shared" ref="R450:R513" si="45">RIGHT(N450, LEN(N450)-FIND("/",N450))</f>
        <v>animation</v>
      </c>
      <c r="S450" s="8">
        <f t="shared" ref="S450:S513" si="46">(((J450/60)/60/24)+DATE(1970,1,1))</f>
        <v>41753.758043981477</v>
      </c>
      <c r="T450" s="8">
        <f t="shared" ref="T450:T513" si="47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8">
        <f t="shared" si="46"/>
        <v>41534.568113425928</v>
      </c>
      <c r="T451" s="8">
        <f t="shared" si="4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ROUND((E514/D514)*100,0)</f>
        <v>0</v>
      </c>
      <c r="P514">
        <f t="shared" ref="P514:P577" si="49">IF(L514=0,,ROUND(E514/L514,2))</f>
        <v>5.5</v>
      </c>
      <c r="Q514" t="str">
        <f t="shared" ref="Q514:Q577" si="50">LEFT(N514,FIND("/",N514)-1)</f>
        <v>film &amp; video</v>
      </c>
      <c r="R514" t="str">
        <f t="shared" ref="R514:R577" si="51">RIGHT(N514, LEN(N514)-FIND("/",N514))</f>
        <v>animation</v>
      </c>
      <c r="S514" s="8">
        <f t="shared" ref="S514:S577" si="52">(((J514/60)/60/24)+DATE(1970,1,1))</f>
        <v>42649.742210648154</v>
      </c>
      <c r="T514" s="8">
        <f t="shared" ref="T514:T577" si="53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14</v>
      </c>
      <c r="P515">
        <f t="shared" si="49"/>
        <v>102.38</v>
      </c>
      <c r="Q515" t="str">
        <f t="shared" si="50"/>
        <v>film &amp; video</v>
      </c>
      <c r="R515" t="str">
        <f t="shared" si="51"/>
        <v>animation</v>
      </c>
      <c r="S515" s="8">
        <f t="shared" si="52"/>
        <v>42552.653993055559</v>
      </c>
      <c r="T515" s="8">
        <f t="shared" si="5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ROUND((E578/D578)*100,0)</f>
        <v>0</v>
      </c>
      <c r="P578">
        <f t="shared" ref="P578:P641" si="55">IF(L578=0,,ROUND(E578/L578,2))</f>
        <v>1</v>
      </c>
      <c r="Q578" t="str">
        <f t="shared" ref="Q578:Q641" si="56">LEFT(N578,FIND("/",N578)-1)</f>
        <v>technology</v>
      </c>
      <c r="R578" t="str">
        <f t="shared" ref="R578:R641" si="57">RIGHT(N578, LEN(N578)-FIND("/",N578))</f>
        <v>web</v>
      </c>
      <c r="S578" s="8">
        <f t="shared" ref="S578:S641" si="58">(((J578/60)/60/24)+DATE(1970,1,1))</f>
        <v>42031.471666666665</v>
      </c>
      <c r="T578" s="8">
        <f t="shared" ref="T578:T641" si="59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8">
        <f t="shared" si="58"/>
        <v>42450.589143518519</v>
      </c>
      <c r="T579" s="8">
        <f t="shared" si="59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ROUND((E642/D642)*100,0)</f>
        <v>144</v>
      </c>
      <c r="P642">
        <f t="shared" ref="P642:P705" si="61">IF(L642=0,,ROUND(E642/L642,2))</f>
        <v>50.5</v>
      </c>
      <c r="Q642" t="str">
        <f t="shared" ref="Q642:Q705" si="62">LEFT(N642,FIND("/",N642)-1)</f>
        <v>technology</v>
      </c>
      <c r="R642" t="str">
        <f t="shared" ref="R642:R705" si="63">RIGHT(N642, LEN(N642)-FIND("/",N642))</f>
        <v>wearables</v>
      </c>
      <c r="S642" s="8">
        <f t="shared" ref="S642:S705" si="64">(((J642/60)/60/24)+DATE(1970,1,1))</f>
        <v>42683.420312500006</v>
      </c>
      <c r="T642" s="8">
        <f t="shared" ref="T642:T705" si="65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</v>
      </c>
      <c r="P643">
        <f t="shared" si="61"/>
        <v>151.32</v>
      </c>
      <c r="Q643" t="str">
        <f t="shared" si="62"/>
        <v>technology</v>
      </c>
      <c r="R643" t="str">
        <f t="shared" si="63"/>
        <v>wearables</v>
      </c>
      <c r="S643" s="8">
        <f t="shared" si="64"/>
        <v>42199.57</v>
      </c>
      <c r="T643" s="8">
        <f t="shared" si="65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ROUND((E706/D706)*100,0)</f>
        <v>1</v>
      </c>
      <c r="P706">
        <f t="shared" ref="P706:P769" si="67">IF(L706=0,,ROUND(E706/L706,2))</f>
        <v>120.25</v>
      </c>
      <c r="Q706" t="str">
        <f t="shared" ref="Q706:Q769" si="68">LEFT(N706,FIND("/",N706)-1)</f>
        <v>technology</v>
      </c>
      <c r="R706" t="str">
        <f t="shared" ref="R706:R769" si="69">RIGHT(N706, LEN(N706)-FIND("/",N706))</f>
        <v>wearables</v>
      </c>
      <c r="S706" s="8">
        <f t="shared" ref="S706:S769" si="70">(((J706/60)/60/24)+DATE(1970,1,1))</f>
        <v>42726.192916666667</v>
      </c>
      <c r="T706" s="8">
        <f t="shared" ref="T706:T769" si="71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1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8">
        <f t="shared" si="70"/>
        <v>42726.491643518515</v>
      </c>
      <c r="T707" s="8">
        <f t="shared" si="71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ROUND((E770/D770)*100,0)</f>
        <v>0</v>
      </c>
      <c r="P770">
        <f t="shared" ref="P770:P833" si="73">IF(L770=0,,ROUND(E770/L770,2))</f>
        <v>0</v>
      </c>
      <c r="Q770" t="str">
        <f t="shared" ref="Q770:Q833" si="74">LEFT(N770,FIND("/",N770)-1)</f>
        <v>publishing</v>
      </c>
      <c r="R770" t="str">
        <f t="shared" ref="R770:R833" si="75">RIGHT(N770, LEN(N770)-FIND("/",N770))</f>
        <v>fiction</v>
      </c>
      <c r="S770" s="8">
        <f t="shared" ref="S770:S833" si="76">(((J770/60)/60/24)+DATE(1970,1,1))</f>
        <v>41594.207060185188</v>
      </c>
      <c r="T770" s="8">
        <f t="shared" ref="T770:T833" si="77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</v>
      </c>
      <c r="P771">
        <f t="shared" si="73"/>
        <v>31.85</v>
      </c>
      <c r="Q771" t="str">
        <f t="shared" si="74"/>
        <v>publishing</v>
      </c>
      <c r="R771" t="str">
        <f t="shared" si="75"/>
        <v>fiction</v>
      </c>
      <c r="S771" s="8">
        <f t="shared" si="76"/>
        <v>41604.996458333335</v>
      </c>
      <c r="T771" s="8">
        <f t="shared" si="7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ROUND((E834/D834)*100,0)</f>
        <v>101</v>
      </c>
      <c r="P834">
        <f t="shared" ref="P834:P897" si="79">IF(L834=0,,ROUND(E834/L834,2))</f>
        <v>97.99</v>
      </c>
      <c r="Q834" t="str">
        <f t="shared" ref="Q834:Q897" si="80">LEFT(N834,FIND("/",N834)-1)</f>
        <v>music</v>
      </c>
      <c r="R834" t="str">
        <f t="shared" ref="R834:R897" si="81">RIGHT(N834, LEN(N834)-FIND("/",N834))</f>
        <v>rock</v>
      </c>
      <c r="S834" s="8">
        <f t="shared" ref="S834:S897" si="82">(((J834/60)/60/24)+DATE(1970,1,1))</f>
        <v>40869.675173611111</v>
      </c>
      <c r="T834" s="8">
        <f t="shared" ref="T834:T897" si="83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102</v>
      </c>
      <c r="P835">
        <f t="shared" si="79"/>
        <v>148.78</v>
      </c>
      <c r="Q835" t="str">
        <f t="shared" si="80"/>
        <v>music</v>
      </c>
      <c r="R835" t="str">
        <f t="shared" si="81"/>
        <v>rock</v>
      </c>
      <c r="S835" s="8">
        <f t="shared" si="82"/>
        <v>41718.878182870372</v>
      </c>
      <c r="T835" s="8">
        <f t="shared" si="83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ROUND((E898/D898)*100,0)</f>
        <v>40</v>
      </c>
      <c r="P898">
        <f t="shared" ref="P898:P961" si="85">IF(L898=0,,ROUND(E898/L898,2))</f>
        <v>44.44</v>
      </c>
      <c r="Q898" t="str">
        <f t="shared" ref="Q898:Q961" si="86">LEFT(N898,FIND("/",N898)-1)</f>
        <v>music</v>
      </c>
      <c r="R898" t="str">
        <f t="shared" ref="R898:R961" si="87">RIGHT(N898, LEN(N898)-FIND("/",N898))</f>
        <v>indie rock</v>
      </c>
      <c r="S898" s="8">
        <f t="shared" ref="S898:S961" si="88">(((J898/60)/60/24)+DATE(1970,1,1))</f>
        <v>42218.872986111113</v>
      </c>
      <c r="T898" s="8">
        <f t="shared" ref="T898:T961" si="89"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>
        <f t="shared" si="85"/>
        <v>0</v>
      </c>
      <c r="Q899" t="str">
        <f t="shared" si="86"/>
        <v>music</v>
      </c>
      <c r="R899" t="str">
        <f t="shared" si="87"/>
        <v>indie rock</v>
      </c>
      <c r="S899" s="8">
        <f t="shared" si="88"/>
        <v>41211.688750000001</v>
      </c>
      <c r="T899" s="8">
        <f t="shared" si="89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ROUND((E962/D962)*100,0)</f>
        <v>46</v>
      </c>
      <c r="P962">
        <f t="shared" ref="P962:P1025" si="91">IF(L962=0,,ROUND(E962/L962,2))</f>
        <v>136.46</v>
      </c>
      <c r="Q962" t="str">
        <f t="shared" ref="Q962:Q1025" si="92">LEFT(N962,FIND("/",N962)-1)</f>
        <v>technology</v>
      </c>
      <c r="R962" t="str">
        <f t="shared" ref="R962:R1025" si="93">RIGHT(N962, LEN(N962)-FIND("/",N962))</f>
        <v>wearables</v>
      </c>
      <c r="S962" s="8">
        <f t="shared" ref="S962:S1025" si="94">(((J962/60)/60/24)+DATE(1970,1,1))</f>
        <v>42766.626793981486</v>
      </c>
      <c r="T962" s="8">
        <f t="shared" ref="T962:T1025" si="95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</v>
      </c>
      <c r="P963">
        <f t="shared" si="91"/>
        <v>364.35</v>
      </c>
      <c r="Q963" t="str">
        <f t="shared" si="92"/>
        <v>technology</v>
      </c>
      <c r="R963" t="str">
        <f t="shared" si="93"/>
        <v>wearables</v>
      </c>
      <c r="S963" s="8">
        <f t="shared" si="94"/>
        <v>42740.693692129629</v>
      </c>
      <c r="T963" s="8">
        <f t="shared" si="95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ROUND((E1026/D1026)*100,0)</f>
        <v>119</v>
      </c>
      <c r="P1026">
        <f t="shared" ref="P1026:P1089" si="97">IF(L1026=0,,ROUND(E1026/L1026,2))</f>
        <v>388.98</v>
      </c>
      <c r="Q1026" t="str">
        <f t="shared" ref="Q1026:Q1089" si="98">LEFT(N1026,FIND("/",N1026)-1)</f>
        <v>music</v>
      </c>
      <c r="R1026" t="str">
        <f t="shared" ref="R1026:R1089" si="99">RIGHT(N1026, LEN(N1026)-FIND("/",N1026))</f>
        <v>electronic music</v>
      </c>
      <c r="S1026" s="8">
        <f t="shared" ref="S1026:S1089" si="100">(((J1026/60)/60/24)+DATE(1970,1,1))</f>
        <v>42370.580590277779</v>
      </c>
      <c r="T1026" s="8">
        <f t="shared" ref="T1026:T1089" si="101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110</v>
      </c>
      <c r="P1027">
        <f t="shared" si="97"/>
        <v>71.849999999999994</v>
      </c>
      <c r="Q1027" t="str">
        <f t="shared" si="98"/>
        <v>music</v>
      </c>
      <c r="R1027" t="str">
        <f t="shared" si="99"/>
        <v>electronic music</v>
      </c>
      <c r="S1027" s="8">
        <f t="shared" si="100"/>
        <v>42049.833761574075</v>
      </c>
      <c r="T1027" s="8">
        <f t="shared" si="101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ROUND((E1090/D1090)*100,0)</f>
        <v>14</v>
      </c>
      <c r="P1090">
        <f t="shared" ref="P1090:P1153" si="103">IF(L1090=0,,ROUND(E1090/L1090,2))</f>
        <v>43.42</v>
      </c>
      <c r="Q1090" t="str">
        <f t="shared" ref="Q1090:Q1153" si="104">LEFT(N1090,FIND("/",N1090)-1)</f>
        <v>games</v>
      </c>
      <c r="R1090" t="str">
        <f t="shared" ref="R1090:R1153" si="105">RIGHT(N1090, LEN(N1090)-FIND("/",N1090))</f>
        <v>video games</v>
      </c>
      <c r="S1090" s="8">
        <f t="shared" ref="S1090:S1153" si="106">(((J1090/60)/60/24)+DATE(1970,1,1))</f>
        <v>41723.799386574072</v>
      </c>
      <c r="T1090" s="8">
        <f t="shared" ref="T1090:T1153" si="107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8</v>
      </c>
      <c r="P1091">
        <f t="shared" si="103"/>
        <v>23.96</v>
      </c>
      <c r="Q1091" t="str">
        <f t="shared" si="104"/>
        <v>games</v>
      </c>
      <c r="R1091" t="str">
        <f t="shared" si="105"/>
        <v>video games</v>
      </c>
      <c r="S1091" s="8">
        <f t="shared" si="106"/>
        <v>42151.189525462964</v>
      </c>
      <c r="T1091" s="8">
        <f t="shared" si="10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ROUND((E1154/D1154)*100,0)</f>
        <v>6</v>
      </c>
      <c r="P1154">
        <f t="shared" ref="P1154:P1217" si="109">IF(L1154=0,,ROUND(E1154/L1154,2))</f>
        <v>60.73</v>
      </c>
      <c r="Q1154" t="str">
        <f t="shared" ref="Q1154:Q1217" si="110">LEFT(N1154,FIND("/",N1154)-1)</f>
        <v>food</v>
      </c>
      <c r="R1154" t="str">
        <f t="shared" ref="R1154:R1217" si="111">RIGHT(N1154, LEN(N1154)-FIND("/",N1154))</f>
        <v>food trucks</v>
      </c>
      <c r="S1154" s="8">
        <f t="shared" ref="S1154:S1217" si="112">(((J1154/60)/60/24)+DATE(1970,1,1))</f>
        <v>42109.709629629629</v>
      </c>
      <c r="T1154" s="8">
        <f t="shared" ref="T1154:T1217" si="113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1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8">
        <f t="shared" si="112"/>
        <v>42143.714178240742</v>
      </c>
      <c r="T1155" s="8">
        <f t="shared" si="11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ROUND((E1218/D1218)*100,0)</f>
        <v>146</v>
      </c>
      <c r="P1218">
        <f t="shared" ref="P1218:P1281" si="115">IF(L1218=0,,ROUND(E1218/L1218,2))</f>
        <v>91.88</v>
      </c>
      <c r="Q1218" t="str">
        <f t="shared" ref="Q1218:Q1281" si="116">LEFT(N1218,FIND("/",N1218)-1)</f>
        <v>photography</v>
      </c>
      <c r="R1218" t="str">
        <f t="shared" ref="R1218:R1281" si="117">RIGHT(N1218, LEN(N1218)-FIND("/",N1218))</f>
        <v>photobooks</v>
      </c>
      <c r="S1218" s="8">
        <f t="shared" ref="S1218:S1281" si="118">(((J1218/60)/60/24)+DATE(1970,1,1))</f>
        <v>42247.616400462968</v>
      </c>
      <c r="T1218" s="8">
        <f t="shared" ref="T1218:T1281" si="119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103</v>
      </c>
      <c r="P1219">
        <f t="shared" si="115"/>
        <v>148.57</v>
      </c>
      <c r="Q1219" t="str">
        <f t="shared" si="116"/>
        <v>photography</v>
      </c>
      <c r="R1219" t="str">
        <f t="shared" si="117"/>
        <v>photobooks</v>
      </c>
      <c r="S1219" s="8">
        <f t="shared" si="118"/>
        <v>42535.809490740736</v>
      </c>
      <c r="T1219" s="8">
        <f t="shared" si="119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ROUND((E1282/D1282)*100,0)</f>
        <v>111</v>
      </c>
      <c r="P1282">
        <f t="shared" ref="P1282:P1345" si="121">IF(L1282=0,,ROUND(E1282/L1282,2))</f>
        <v>127.98</v>
      </c>
      <c r="Q1282" t="str">
        <f t="shared" ref="Q1282:Q1345" si="122">LEFT(N1282,FIND("/",N1282)-1)</f>
        <v>music</v>
      </c>
      <c r="R1282" t="str">
        <f t="shared" ref="R1282:R1345" si="123">RIGHT(N1282, LEN(N1282)-FIND("/",N1282))</f>
        <v>rock</v>
      </c>
      <c r="S1282" s="8">
        <f t="shared" ref="S1282:S1345" si="124">(((J1282/60)/60/24)+DATE(1970,1,1))</f>
        <v>40513.757569444446</v>
      </c>
      <c r="T1282" s="8">
        <f t="shared" ref="T1282:T1345" si="125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111</v>
      </c>
      <c r="P1283">
        <f t="shared" si="121"/>
        <v>104.73</v>
      </c>
      <c r="Q1283" t="str">
        <f t="shared" si="122"/>
        <v>music</v>
      </c>
      <c r="R1283" t="str">
        <f t="shared" si="123"/>
        <v>rock</v>
      </c>
      <c r="S1283" s="8">
        <f t="shared" si="124"/>
        <v>41463.743472222224</v>
      </c>
      <c r="T1283" s="8">
        <f t="shared" si="125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ROUND((E1346/D1346)*100,0)</f>
        <v>378</v>
      </c>
      <c r="P1346">
        <f t="shared" ref="P1346:P1409" si="127">IF(L1346=0,,ROUND(E1346/L1346,2))</f>
        <v>40.76</v>
      </c>
      <c r="Q1346" t="str">
        <f t="shared" ref="Q1346:Q1409" si="128">LEFT(N1346,FIND("/",N1346)-1)</f>
        <v>publishing</v>
      </c>
      <c r="R1346" t="str">
        <f t="shared" ref="R1346:R1409" si="129">RIGHT(N1346, LEN(N1346)-FIND("/",N1346))</f>
        <v>nonfiction</v>
      </c>
      <c r="S1346" s="8">
        <f t="shared" ref="S1346:S1409" si="130">(((J1346/60)/60/24)+DATE(1970,1,1))</f>
        <v>42522.789803240739</v>
      </c>
      <c r="T1346" s="8">
        <f t="shared" ref="T1346:T1409" si="131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si="127"/>
        <v>53.57</v>
      </c>
      <c r="Q1347" t="str">
        <f t="shared" si="128"/>
        <v>publishing</v>
      </c>
      <c r="R1347" t="str">
        <f t="shared" si="129"/>
        <v>nonfiction</v>
      </c>
      <c r="S1347" s="8">
        <f t="shared" si="130"/>
        <v>41799.814340277779</v>
      </c>
      <c r="T1347" s="8">
        <f t="shared" si="131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ROUND((E1410/D1410)*100,0)</f>
        <v>7</v>
      </c>
      <c r="P1410">
        <f t="shared" ref="P1410:P1473" si="133">IF(L1410=0,,ROUND(E1410/L1410,2))</f>
        <v>12</v>
      </c>
      <c r="Q1410" t="str">
        <f t="shared" ref="Q1410:Q1473" si="134">LEFT(N1410,FIND("/",N1410)-1)</f>
        <v>publishing</v>
      </c>
      <c r="R1410" t="str">
        <f t="shared" ref="R1410:R1473" si="135">RIGHT(N1410, LEN(N1410)-FIND("/",N1410))</f>
        <v>translations</v>
      </c>
      <c r="S1410" s="8">
        <f t="shared" ref="S1410:S1473" si="136">(((J1410/60)/60/24)+DATE(1970,1,1))</f>
        <v>42291.872175925921</v>
      </c>
      <c r="T1410" s="8">
        <f t="shared" ref="T1410:T1473" si="137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8">
        <f t="shared" si="136"/>
        <v>41945.133506944447</v>
      </c>
      <c r="T1411" s="8">
        <f t="shared" si="13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ROUND((E1474/D1474)*100,0)</f>
        <v>139</v>
      </c>
      <c r="P1474">
        <f t="shared" ref="P1474:P1537" si="139">IF(L1474=0,,ROUND(E1474/L1474,2))</f>
        <v>103.2</v>
      </c>
      <c r="Q1474" t="str">
        <f t="shared" ref="Q1474:Q1537" si="140">LEFT(N1474,FIND("/",N1474)-1)</f>
        <v>publishing</v>
      </c>
      <c r="R1474" t="str">
        <f t="shared" ref="R1474:R1537" si="141">RIGHT(N1474, LEN(N1474)-FIND("/",N1474))</f>
        <v>radio &amp; podcasts</v>
      </c>
      <c r="S1474" s="8">
        <f t="shared" ref="S1474:S1537" si="142">(((J1474/60)/60/24)+DATE(1970,1,1))</f>
        <v>41533.542858796296</v>
      </c>
      <c r="T1474" s="8">
        <f t="shared" ref="T1474:T1537" si="143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121</v>
      </c>
      <c r="P1475">
        <f t="shared" si="139"/>
        <v>38.46</v>
      </c>
      <c r="Q1475" t="str">
        <f t="shared" si="140"/>
        <v>publishing</v>
      </c>
      <c r="R1475" t="str">
        <f t="shared" si="141"/>
        <v>radio &amp; podcasts</v>
      </c>
      <c r="S1475" s="8">
        <f t="shared" si="142"/>
        <v>40939.979618055557</v>
      </c>
      <c r="T1475" s="8">
        <f t="shared" si="143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ROUND((E1538/D1538)*100,0)</f>
        <v>250</v>
      </c>
      <c r="P1538">
        <f t="shared" ref="P1538:P1601" si="145">IF(L1538=0,,ROUND(E1538/L1538,2))</f>
        <v>66.02</v>
      </c>
      <c r="Q1538" t="str">
        <f t="shared" ref="Q1538:Q1601" si="146">LEFT(N1538,FIND("/",N1538)-1)</f>
        <v>photography</v>
      </c>
      <c r="R1538" t="str">
        <f t="shared" ref="R1538:R1601" si="147">RIGHT(N1538, LEN(N1538)-FIND("/",N1538))</f>
        <v>photobooks</v>
      </c>
      <c r="S1538" s="8">
        <f t="shared" ref="S1538:S1601" si="148">(((J1538/60)/60/24)+DATE(1970,1,1))</f>
        <v>42213.802199074074</v>
      </c>
      <c r="T1538" s="8">
        <f t="shared" ref="T1538:T1601" si="149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180</v>
      </c>
      <c r="P1539">
        <f t="shared" si="145"/>
        <v>96.38</v>
      </c>
      <c r="Q1539" t="str">
        <f t="shared" si="146"/>
        <v>photography</v>
      </c>
      <c r="R1539" t="str">
        <f t="shared" si="147"/>
        <v>photobooks</v>
      </c>
      <c r="S1539" s="8">
        <f t="shared" si="148"/>
        <v>42552.315127314811</v>
      </c>
      <c r="T1539" s="8">
        <f t="shared" si="149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ROUND((E1602/D1602)*100,0)</f>
        <v>7</v>
      </c>
      <c r="P1602">
        <f t="shared" ref="P1602:P1665" si="151">IF(L1602=0,,ROUND(E1602/L1602,2))</f>
        <v>40.78</v>
      </c>
      <c r="Q1602" t="str">
        <f t="shared" ref="Q1602:Q1665" si="152">LEFT(N1602,FIND("/",N1602)-1)</f>
        <v>photography</v>
      </c>
      <c r="R1602" t="str">
        <f t="shared" ref="R1602:R1665" si="153">RIGHT(N1602, LEN(N1602)-FIND("/",N1602))</f>
        <v>places</v>
      </c>
      <c r="S1602" s="8">
        <f t="shared" ref="S1602:S1665" si="154">(((J1602/60)/60/24)+DATE(1970,1,1))</f>
        <v>41791.057314814818</v>
      </c>
      <c r="T1602" s="8">
        <f t="shared" ref="T1602:T1665" si="155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</v>
      </c>
      <c r="P1603">
        <f t="shared" si="151"/>
        <v>48.33</v>
      </c>
      <c r="Q1603" t="str">
        <f t="shared" si="152"/>
        <v>music</v>
      </c>
      <c r="R1603" t="str">
        <f t="shared" si="153"/>
        <v>rock</v>
      </c>
      <c r="S1603" s="8">
        <f t="shared" si="154"/>
        <v>40638.092974537038</v>
      </c>
      <c r="T1603" s="8">
        <f t="shared" si="155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ROUND((E1666/D1666)*100,0)</f>
        <v>122</v>
      </c>
      <c r="P1666">
        <f t="shared" ref="P1666:P1729" si="157">IF(L1666=0,,ROUND(E1666/L1666,2))</f>
        <v>34.380000000000003</v>
      </c>
      <c r="Q1666" t="str">
        <f t="shared" ref="Q1666:Q1729" si="158">LEFT(N1666,FIND("/",N1666)-1)</f>
        <v>music</v>
      </c>
      <c r="R1666" t="str">
        <f t="shared" ref="R1666:R1729" si="159">RIGHT(N1666, LEN(N1666)-FIND("/",N1666))</f>
        <v>pop</v>
      </c>
      <c r="S1666" s="8">
        <f t="shared" ref="S1666:S1729" si="160">(((J1666/60)/60/24)+DATE(1970,1,1))</f>
        <v>40939.761782407404</v>
      </c>
      <c r="T1666" s="8">
        <f t="shared" ref="T1666:T1729" si="161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</v>
      </c>
      <c r="P1667">
        <f t="shared" si="157"/>
        <v>44.96</v>
      </c>
      <c r="Q1667" t="str">
        <f t="shared" si="158"/>
        <v>music</v>
      </c>
      <c r="R1667" t="str">
        <f t="shared" si="159"/>
        <v>pop</v>
      </c>
      <c r="S1667" s="8">
        <f t="shared" si="160"/>
        <v>40564.649456018517</v>
      </c>
      <c r="T1667" s="8">
        <f t="shared" si="161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ROUND((E1730/D1730)*100,0)</f>
        <v>68</v>
      </c>
      <c r="P1730">
        <f t="shared" ref="P1730:P1793" si="163">IF(L1730=0,,ROUND(E1730/L1730,2))</f>
        <v>122.14</v>
      </c>
      <c r="Q1730" t="str">
        <f t="shared" ref="Q1730:Q1793" si="164">LEFT(N1730,FIND("/",N1730)-1)</f>
        <v>music</v>
      </c>
      <c r="R1730" t="str">
        <f t="shared" ref="R1730:R1793" si="165">RIGHT(N1730, LEN(N1730)-FIND("/",N1730))</f>
        <v>faith</v>
      </c>
      <c r="S1730" s="8">
        <f t="shared" ref="S1730:S1793" si="166">(((J1730/60)/60/24)+DATE(1970,1,1))</f>
        <v>42268.625856481478</v>
      </c>
      <c r="T1730" s="8">
        <f t="shared" ref="T1730:T1793" si="167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>
        <f t="shared" si="163"/>
        <v>0</v>
      </c>
      <c r="Q1731" t="str">
        <f t="shared" si="164"/>
        <v>music</v>
      </c>
      <c r="R1731" t="str">
        <f t="shared" si="165"/>
        <v>faith</v>
      </c>
      <c r="S1731" s="8">
        <f t="shared" si="166"/>
        <v>42471.052152777775</v>
      </c>
      <c r="T1731" s="8">
        <f t="shared" si="16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ROUND((E1794/D1794)*100,0)</f>
        <v>61</v>
      </c>
      <c r="P1794">
        <f t="shared" ref="P1794:P1857" si="169">IF(L1794=0,,ROUND(E1794/L1794,2))</f>
        <v>109.94</v>
      </c>
      <c r="Q1794" t="str">
        <f t="shared" ref="Q1794:Q1857" si="170">LEFT(N1794,FIND("/",N1794)-1)</f>
        <v>photography</v>
      </c>
      <c r="R1794" t="str">
        <f t="shared" ref="R1794:R1857" si="171">RIGHT(N1794, LEN(N1794)-FIND("/",N1794))</f>
        <v>photobooks</v>
      </c>
      <c r="S1794" s="8">
        <f t="shared" ref="S1794:S1857" si="172">(((J1794/60)/60/24)+DATE(1970,1,1))</f>
        <v>42189.031041666662</v>
      </c>
      <c r="T1794" s="8">
        <f t="shared" ref="T1794:T1857" si="173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8">
        <f t="shared" si="172"/>
        <v>41940.89166666667</v>
      </c>
      <c r="T1795" s="8">
        <f t="shared" si="17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ROUND((E1858/D1858)*100,0)</f>
        <v>101</v>
      </c>
      <c r="P1858">
        <f t="shared" ref="P1858:P1921" si="175">IF(L1858=0,,ROUND(E1858/L1858,2))</f>
        <v>53.29</v>
      </c>
      <c r="Q1858" t="str">
        <f t="shared" ref="Q1858:Q1921" si="176">LEFT(N1858,FIND("/",N1858)-1)</f>
        <v>music</v>
      </c>
      <c r="R1858" t="str">
        <f t="shared" ref="R1858:R1921" si="177">RIGHT(N1858, LEN(N1858)-FIND("/",N1858))</f>
        <v>rock</v>
      </c>
      <c r="S1858" s="8">
        <f t="shared" ref="S1858:S1921" si="178">(((J1858/60)/60/24)+DATE(1970,1,1))</f>
        <v>41817.854999999996</v>
      </c>
      <c r="T1858" s="8">
        <f t="shared" ref="T1858:T1921" si="179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si="175"/>
        <v>136.36000000000001</v>
      </c>
      <c r="Q1859" t="str">
        <f t="shared" si="176"/>
        <v>music</v>
      </c>
      <c r="R1859" t="str">
        <f t="shared" si="177"/>
        <v>rock</v>
      </c>
      <c r="S1859" s="8">
        <f t="shared" si="178"/>
        <v>41864.76866898148</v>
      </c>
      <c r="T1859" s="8">
        <f t="shared" si="179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ROUND((E1922/D1922)*100,0)</f>
        <v>43</v>
      </c>
      <c r="P1922">
        <f t="shared" ref="P1922:P1985" si="181">IF(L1922=0,,ROUND(E1922/L1922,2))</f>
        <v>40.98</v>
      </c>
      <c r="Q1922" t="str">
        <f t="shared" ref="Q1922:Q1985" si="182">LEFT(N1922,FIND("/",N1922)-1)</f>
        <v>technology</v>
      </c>
      <c r="R1922" t="str">
        <f t="shared" ref="R1922:R1985" si="183">RIGHT(N1922, LEN(N1922)-FIND("/",N1922))</f>
        <v>gadgets</v>
      </c>
      <c r="S1922" s="8">
        <f t="shared" ref="S1922:S1985" si="184">(((J1922/60)/60/24)+DATE(1970,1,1))</f>
        <v>42270.875706018516</v>
      </c>
      <c r="T1922" s="8">
        <f t="shared" ref="T1922:T1985" si="185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137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8">
        <f t="shared" si="184"/>
        <v>41074.221562500003</v>
      </c>
      <c r="T1923" s="8">
        <f t="shared" si="185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ROUND((E1986/D1986)*100,0)</f>
        <v>21</v>
      </c>
      <c r="P1986">
        <f t="shared" ref="P1986:P2049" si="187">IF(L1986=0,,ROUND(E1986/L1986,2))</f>
        <v>453.14</v>
      </c>
      <c r="Q1986" t="str">
        <f t="shared" ref="Q1986:Q2049" si="188">LEFT(N1986,FIND("/",N1986)-1)</f>
        <v>photography</v>
      </c>
      <c r="R1986" t="str">
        <f t="shared" ref="R1986:R2049" si="189">RIGHT(N1986, LEN(N1986)-FIND("/",N1986))</f>
        <v>people</v>
      </c>
      <c r="S1986" s="8">
        <f t="shared" ref="S1986:S2049" si="190">(((J1986/60)/60/24)+DATE(1970,1,1))</f>
        <v>41913.790289351848</v>
      </c>
      <c r="T1986" s="8">
        <f t="shared" ref="T1986:T2049" si="191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8">
        <f t="shared" si="190"/>
        <v>42555.698738425926</v>
      </c>
      <c r="T1987" s="8">
        <f t="shared" si="191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ROUND((E2050/D2050)*100,0)</f>
        <v>148</v>
      </c>
      <c r="P2050">
        <f t="shared" ref="P2050:P2113" si="193">IF(L2050=0,,ROUND(E2050/L2050,2))</f>
        <v>91.83</v>
      </c>
      <c r="Q2050" t="str">
        <f t="shared" ref="Q2050:Q2113" si="194">LEFT(N2050,FIND("/",N2050)-1)</f>
        <v>technology</v>
      </c>
      <c r="R2050" t="str">
        <f t="shared" ref="R2050:R2113" si="195">RIGHT(N2050, LEN(N2050)-FIND("/",N2050))</f>
        <v>hardware</v>
      </c>
      <c r="S2050" s="8">
        <f t="shared" ref="S2050:S2113" si="196">(((J2050/60)/60/24)+DATE(1970,1,1))</f>
        <v>41387.651516203703</v>
      </c>
      <c r="T2050" s="8">
        <f t="shared" ref="T2050:T2113" si="197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</v>
      </c>
      <c r="P2051">
        <f t="shared" si="193"/>
        <v>80.989999999999995</v>
      </c>
      <c r="Q2051" t="str">
        <f t="shared" si="194"/>
        <v>technology</v>
      </c>
      <c r="R2051" t="str">
        <f t="shared" si="195"/>
        <v>hardware</v>
      </c>
      <c r="S2051" s="8">
        <f t="shared" si="196"/>
        <v>41575.527349537035</v>
      </c>
      <c r="T2051" s="8">
        <f t="shared" si="197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ROUND((E2114/D2114)*100,0)</f>
        <v>100</v>
      </c>
      <c r="P2114">
        <f t="shared" ref="P2114:P2177" si="199">IF(L2114=0,,ROUND(E2114/L2114,2))</f>
        <v>27.27</v>
      </c>
      <c r="Q2114" t="str">
        <f t="shared" ref="Q2114:Q2177" si="200">LEFT(N2114,FIND("/",N2114)-1)</f>
        <v>music</v>
      </c>
      <c r="R2114" t="str">
        <f t="shared" ref="R2114:R2177" si="201">RIGHT(N2114, LEN(N2114)-FIND("/",N2114))</f>
        <v>indie rock</v>
      </c>
      <c r="S2114" s="8">
        <f t="shared" ref="S2114:S2177" si="202">(((J2114/60)/60/24)+DATE(1970,1,1))</f>
        <v>41365.928159722222</v>
      </c>
      <c r="T2114" s="8">
        <f t="shared" ref="T2114:T2177" si="203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105</v>
      </c>
      <c r="P2115">
        <f t="shared" si="199"/>
        <v>68.599999999999994</v>
      </c>
      <c r="Q2115" t="str">
        <f t="shared" si="200"/>
        <v>music</v>
      </c>
      <c r="R2115" t="str">
        <f t="shared" si="201"/>
        <v>indie rock</v>
      </c>
      <c r="S2115" s="8">
        <f t="shared" si="202"/>
        <v>41870.86546296296</v>
      </c>
      <c r="T2115" s="8">
        <f t="shared" si="203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ROUND((E2178/D2178)*100,0)</f>
        <v>126</v>
      </c>
      <c r="P2178">
        <f t="shared" ref="P2178:P2241" si="205">IF(L2178=0,,ROUND(E2178/L2178,2))</f>
        <v>88.75</v>
      </c>
      <c r="Q2178" t="str">
        <f t="shared" ref="Q2178:Q2241" si="206">LEFT(N2178,FIND("/",N2178)-1)</f>
        <v>music</v>
      </c>
      <c r="R2178" t="str">
        <f t="shared" ref="R2178:R2241" si="207">RIGHT(N2178, LEN(N2178)-FIND("/",N2178))</f>
        <v>rock</v>
      </c>
      <c r="S2178" s="8">
        <f t="shared" ref="S2178:S2241" si="208">(((J2178/60)/60/24)+DATE(1970,1,1))</f>
        <v>42096.633206018523</v>
      </c>
      <c r="T2178" s="8">
        <f t="shared" ref="T2178:T2241" si="209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</v>
      </c>
      <c r="P2179">
        <f t="shared" si="205"/>
        <v>65.87</v>
      </c>
      <c r="Q2179" t="str">
        <f t="shared" si="206"/>
        <v>music</v>
      </c>
      <c r="R2179" t="str">
        <f t="shared" si="207"/>
        <v>rock</v>
      </c>
      <c r="S2179" s="8">
        <f t="shared" si="208"/>
        <v>42502.250775462962</v>
      </c>
      <c r="T2179" s="8">
        <f t="shared" si="209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ROUND((E2242/D2242)*100,0)</f>
        <v>271</v>
      </c>
      <c r="P2242">
        <f t="shared" ref="P2242:P2305" si="211">IF(L2242=0,,ROUND(E2242/L2242,2))</f>
        <v>140.97999999999999</v>
      </c>
      <c r="Q2242" t="str">
        <f t="shared" ref="Q2242:Q2305" si="212">LEFT(N2242,FIND("/",N2242)-1)</f>
        <v>games</v>
      </c>
      <c r="R2242" t="str">
        <f t="shared" ref="R2242:R2305" si="213">RIGHT(N2242, LEN(N2242)-FIND("/",N2242))</f>
        <v>tabletop games</v>
      </c>
      <c r="S2242" s="8">
        <f t="shared" ref="S2242:S2305" si="214">(((J2242/60)/60/24)+DATE(1970,1,1))</f>
        <v>42452.825740740736</v>
      </c>
      <c r="T2242" s="8">
        <f t="shared" ref="T2242:T2305" si="215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</v>
      </c>
      <c r="P2243">
        <f t="shared" si="211"/>
        <v>49.47</v>
      </c>
      <c r="Q2243" t="str">
        <f t="shared" si="212"/>
        <v>games</v>
      </c>
      <c r="R2243" t="str">
        <f t="shared" si="213"/>
        <v>tabletop games</v>
      </c>
      <c r="S2243" s="8">
        <f t="shared" si="214"/>
        <v>42766.827546296292</v>
      </c>
      <c r="T2243" s="8">
        <f t="shared" si="215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ROUND((E2306/D2306)*100,0)</f>
        <v>101</v>
      </c>
      <c r="P2306">
        <f t="shared" ref="P2306:P2369" si="217">IF(L2306=0,,ROUND(E2306/L2306,2))</f>
        <v>53.47</v>
      </c>
      <c r="Q2306" t="str">
        <f t="shared" ref="Q2306:Q2369" si="218">LEFT(N2306,FIND("/",N2306)-1)</f>
        <v>music</v>
      </c>
      <c r="R2306" t="str">
        <f t="shared" ref="R2306:R2369" si="219">RIGHT(N2306, LEN(N2306)-FIND("/",N2306))</f>
        <v>indie rock</v>
      </c>
      <c r="S2306" s="8">
        <f t="shared" ref="S2306:S2369" si="220">(((J2306/60)/60/24)+DATE(1970,1,1))</f>
        <v>40502.815868055557</v>
      </c>
      <c r="T2306" s="8">
        <f t="shared" ref="T2306:T2369" si="221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</v>
      </c>
      <c r="P2307">
        <f t="shared" si="217"/>
        <v>109.11</v>
      </c>
      <c r="Q2307" t="str">
        <f t="shared" si="218"/>
        <v>music</v>
      </c>
      <c r="R2307" t="str">
        <f t="shared" si="219"/>
        <v>indie rock</v>
      </c>
      <c r="S2307" s="8">
        <f t="shared" si="220"/>
        <v>41834.695277777777</v>
      </c>
      <c r="T2307" s="8">
        <f t="shared" si="221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ROUND((E2370/D2370)*100,0)</f>
        <v>0</v>
      </c>
      <c r="P2370">
        <f t="shared" ref="P2370:P2433" si="223">IF(L2370=0,,ROUND(E2370/L2370,2))</f>
        <v>50</v>
      </c>
      <c r="Q2370" t="str">
        <f t="shared" ref="Q2370:Q2433" si="224">LEFT(N2370,FIND("/",N2370)-1)</f>
        <v>technology</v>
      </c>
      <c r="R2370" t="str">
        <f t="shared" ref="R2370:R2433" si="225">RIGHT(N2370, LEN(N2370)-FIND("/",N2370))</f>
        <v>web</v>
      </c>
      <c r="S2370" s="8">
        <f t="shared" ref="S2370:S2433" si="226">(((J2370/60)/60/24)+DATE(1970,1,1))</f>
        <v>42063.721817129626</v>
      </c>
      <c r="T2370" s="8">
        <f t="shared" ref="T2370:T2433" si="227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>
        <f t="shared" si="223"/>
        <v>0</v>
      </c>
      <c r="Q2371" t="str">
        <f t="shared" si="224"/>
        <v>technology</v>
      </c>
      <c r="R2371" t="str">
        <f t="shared" si="225"/>
        <v>web</v>
      </c>
      <c r="S2371" s="8">
        <f t="shared" si="226"/>
        <v>42380.812627314815</v>
      </c>
      <c r="T2371" s="8">
        <f t="shared" si="227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ROUND((E2434/D2434)*100,0)</f>
        <v>0</v>
      </c>
      <c r="P2434">
        <f t="shared" ref="P2434:P2497" si="229">IF(L2434=0,,ROUND(E2434/L2434,2))</f>
        <v>1</v>
      </c>
      <c r="Q2434" t="str">
        <f t="shared" ref="Q2434:Q2497" si="230">LEFT(N2434,FIND("/",N2434)-1)</f>
        <v>food</v>
      </c>
      <c r="R2434" t="str">
        <f t="shared" ref="R2434:R2497" si="231">RIGHT(N2434, LEN(N2434)-FIND("/",N2434))</f>
        <v>food trucks</v>
      </c>
      <c r="S2434" s="8">
        <f t="shared" ref="S2434:S2497" si="232">(((J2434/60)/60/24)+DATE(1970,1,1))</f>
        <v>42041.218715277777</v>
      </c>
      <c r="T2434" s="8">
        <f t="shared" ref="T2434:T2497" si="233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>
        <f t="shared" si="229"/>
        <v>0</v>
      </c>
      <c r="Q2435" t="str">
        <f t="shared" si="230"/>
        <v>food</v>
      </c>
      <c r="R2435" t="str">
        <f t="shared" si="231"/>
        <v>food trucks</v>
      </c>
      <c r="S2435" s="8">
        <f t="shared" si="232"/>
        <v>42397.89980324074</v>
      </c>
      <c r="T2435" s="8">
        <f t="shared" si="23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ROUND((E2498/D2498)*100,0)</f>
        <v>100</v>
      </c>
      <c r="P2498">
        <f t="shared" ref="P2498:P2561" si="235">IF(L2498=0,,ROUND(E2498/L2498,2))</f>
        <v>600</v>
      </c>
      <c r="Q2498" t="str">
        <f t="shared" ref="Q2498:Q2561" si="236">LEFT(N2498,FIND("/",N2498)-1)</f>
        <v>music</v>
      </c>
      <c r="R2498" t="str">
        <f t="shared" ref="R2498:R2561" si="237">RIGHT(N2498, LEN(N2498)-FIND("/",N2498))</f>
        <v>indie rock</v>
      </c>
      <c r="S2498" s="8">
        <f t="shared" ref="S2498:S2561" si="238">(((J2498/60)/60/24)+DATE(1970,1,1))</f>
        <v>41327.996435185189</v>
      </c>
      <c r="T2498" s="8">
        <f t="shared" ref="T2498:T2561" si="239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113</v>
      </c>
      <c r="P2499">
        <f t="shared" si="235"/>
        <v>80.55</v>
      </c>
      <c r="Q2499" t="str">
        <f t="shared" si="236"/>
        <v>music</v>
      </c>
      <c r="R2499" t="str">
        <f t="shared" si="237"/>
        <v>indie rock</v>
      </c>
      <c r="S2499" s="8">
        <f t="shared" si="238"/>
        <v>40730.878912037035</v>
      </c>
      <c r="T2499" s="8">
        <f t="shared" si="239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ROUND((E2562/D2562)*100,0)</f>
        <v>100</v>
      </c>
      <c r="P2562">
        <f t="shared" ref="P2562:P2625" si="241">IF(L2562=0,,ROUND(E2562/L2562,2))</f>
        <v>143</v>
      </c>
      <c r="Q2562" t="str">
        <f t="shared" ref="Q2562:Q2625" si="242">LEFT(N2562,FIND("/",N2562)-1)</f>
        <v>music</v>
      </c>
      <c r="R2562" t="str">
        <f t="shared" ref="R2562:R2625" si="243">RIGHT(N2562, LEN(N2562)-FIND("/",N2562))</f>
        <v>classical music</v>
      </c>
      <c r="S2562" s="8">
        <f t="shared" ref="S2562:S2625" si="244">(((J2562/60)/60/24)+DATE(1970,1,1))</f>
        <v>42039.951087962967</v>
      </c>
      <c r="T2562" s="8">
        <f t="shared" ref="T2562:T2625" si="245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>
        <f t="shared" si="241"/>
        <v>0</v>
      </c>
      <c r="Q2563" t="str">
        <f t="shared" si="242"/>
        <v>food</v>
      </c>
      <c r="R2563" t="str">
        <f t="shared" si="243"/>
        <v>food trucks</v>
      </c>
      <c r="S2563" s="8">
        <f t="shared" si="244"/>
        <v>42260.528807870374</v>
      </c>
      <c r="T2563" s="8">
        <f t="shared" si="245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ROUND((E2626/D2626)*100,0)</f>
        <v>1379</v>
      </c>
      <c r="P2626">
        <f t="shared" ref="P2626:P2689" si="247">IF(L2626=0,,ROUND(E2626/L2626,2))</f>
        <v>31.82</v>
      </c>
      <c r="Q2626" t="str">
        <f t="shared" ref="Q2626:Q2689" si="248">LEFT(N2626,FIND("/",N2626)-1)</f>
        <v>technology</v>
      </c>
      <c r="R2626" t="str">
        <f t="shared" ref="R2626:R2689" si="249">RIGHT(N2626, LEN(N2626)-FIND("/",N2626))</f>
        <v>space exploration</v>
      </c>
      <c r="S2626" s="8">
        <f t="shared" ref="S2626:S2689" si="250">(((J2626/60)/60/24)+DATE(1970,1,1))</f>
        <v>41144.42155092593</v>
      </c>
      <c r="T2626" s="8">
        <f t="shared" ref="T2626:T2689" si="251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si="247"/>
        <v>27.58</v>
      </c>
      <c r="Q2627" t="str">
        <f t="shared" si="248"/>
        <v>technology</v>
      </c>
      <c r="R2627" t="str">
        <f t="shared" si="249"/>
        <v>space exploration</v>
      </c>
      <c r="S2627" s="8">
        <f t="shared" si="250"/>
        <v>42658.810277777782</v>
      </c>
      <c r="T2627" s="8">
        <f t="shared" si="251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ROUND((E2690/D2690)*100,0)</f>
        <v>0</v>
      </c>
      <c r="P2690">
        <f t="shared" ref="P2690:P2753" si="253">IF(L2690=0,,ROUND(E2690/L2690,2))</f>
        <v>5.29</v>
      </c>
      <c r="Q2690" t="str">
        <f t="shared" ref="Q2690:Q2753" si="254">LEFT(N2690,FIND("/",N2690)-1)</f>
        <v>food</v>
      </c>
      <c r="R2690" t="str">
        <f t="shared" ref="R2690:R2753" si="255">RIGHT(N2690, LEN(N2690)-FIND("/",N2690))</f>
        <v>food trucks</v>
      </c>
      <c r="S2690" s="8">
        <f t="shared" ref="S2690:S2753" si="256">(((J2690/60)/60/24)+DATE(1970,1,1))</f>
        <v>42028.118865740747</v>
      </c>
      <c r="T2690" s="8">
        <f t="shared" ref="T2690:T2753" si="257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8">
        <f t="shared" si="256"/>
        <v>42551.961689814809</v>
      </c>
      <c r="T2691" s="8">
        <f t="shared" si="257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ROUND((E2754/D2754)*100,0)</f>
        <v>11</v>
      </c>
      <c r="P2754">
        <f t="shared" ref="P2754:P2817" si="259">IF(L2754=0,,ROUND(E2754/L2754,2))</f>
        <v>39.29</v>
      </c>
      <c r="Q2754" t="str">
        <f t="shared" ref="Q2754:Q2817" si="260">LEFT(N2754,FIND("/",N2754)-1)</f>
        <v>publishing</v>
      </c>
      <c r="R2754" t="str">
        <f t="shared" ref="R2754:R2817" si="261">RIGHT(N2754, LEN(N2754)-FIND("/",N2754))</f>
        <v>children's books</v>
      </c>
      <c r="S2754" s="8">
        <f t="shared" ref="S2754:S2817" si="262">(((J2754/60)/60/24)+DATE(1970,1,1))</f>
        <v>40855.765092592592</v>
      </c>
      <c r="T2754" s="8">
        <f t="shared" ref="T2754:T2817" si="263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8">
        <f t="shared" si="262"/>
        <v>41117.900729166664</v>
      </c>
      <c r="T2755" s="8">
        <f t="shared" si="26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ROUND((E2818/D2818)*100,0)</f>
        <v>142</v>
      </c>
      <c r="P2818">
        <f t="shared" ref="P2818:P2881" si="265">IF(L2818=0,,ROUND(E2818/L2818,2))</f>
        <v>25.13</v>
      </c>
      <c r="Q2818" t="str">
        <f t="shared" ref="Q2818:Q2881" si="266">LEFT(N2818,FIND("/",N2818)-1)</f>
        <v>theater</v>
      </c>
      <c r="R2818" t="str">
        <f t="shared" ref="R2818:R2881" si="267">RIGHT(N2818, LEN(N2818)-FIND("/",N2818))</f>
        <v>plays</v>
      </c>
      <c r="S2818" s="8">
        <f t="shared" ref="S2818:S2881" si="268">(((J2818/60)/60/24)+DATE(1970,1,1))</f>
        <v>42188.467499999999</v>
      </c>
      <c r="T2818" s="8">
        <f t="shared" ref="T2818:T2881" si="269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si="265"/>
        <v>23.64</v>
      </c>
      <c r="Q2819" t="str">
        <f t="shared" si="266"/>
        <v>theater</v>
      </c>
      <c r="R2819" t="str">
        <f t="shared" si="267"/>
        <v>plays</v>
      </c>
      <c r="S2819" s="8">
        <f t="shared" si="268"/>
        <v>42023.634976851856</v>
      </c>
      <c r="T2819" s="8">
        <f t="shared" si="269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ROUND((E2882/D2882)*100,0)</f>
        <v>23</v>
      </c>
      <c r="P2882">
        <f t="shared" ref="P2882:P2945" si="271">IF(L2882=0,,ROUND(E2882/L2882,2))</f>
        <v>96.55</v>
      </c>
      <c r="Q2882" t="str">
        <f t="shared" ref="Q2882:Q2945" si="272">LEFT(N2882,FIND("/",N2882)-1)</f>
        <v>theater</v>
      </c>
      <c r="R2882" t="str">
        <f t="shared" ref="R2882:R2945" si="273">RIGHT(N2882, LEN(N2882)-FIND("/",N2882))</f>
        <v>plays</v>
      </c>
      <c r="S2882" s="8">
        <f t="shared" ref="S2882:S2945" si="274">(((J2882/60)/60/24)+DATE(1970,1,1))</f>
        <v>42192.905694444446</v>
      </c>
      <c r="T2882" s="8">
        <f t="shared" ref="T2882:T2945" si="275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>
        <f t="shared" si="271"/>
        <v>0</v>
      </c>
      <c r="Q2883" t="str">
        <f t="shared" si="272"/>
        <v>theater</v>
      </c>
      <c r="R2883" t="str">
        <f t="shared" si="273"/>
        <v>plays</v>
      </c>
      <c r="S2883" s="8">
        <f t="shared" si="274"/>
        <v>41916.597638888888</v>
      </c>
      <c r="T2883" s="8">
        <f t="shared" si="275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ROUND((E2946/D2946)*100,0)</f>
        <v>1</v>
      </c>
      <c r="P2946">
        <f t="shared" ref="P2946:P3009" si="277">IF(L2946=0,,ROUND(E2946/L2946,2))</f>
        <v>100</v>
      </c>
      <c r="Q2946" t="str">
        <f t="shared" ref="Q2946:Q3009" si="278">LEFT(N2946,FIND("/",N2946)-1)</f>
        <v>theater</v>
      </c>
      <c r="R2946" t="str">
        <f t="shared" ref="R2946:R3009" si="279">RIGHT(N2946, LEN(N2946)-FIND("/",N2946))</f>
        <v>spaces</v>
      </c>
      <c r="S2946" s="8">
        <f t="shared" ref="S2946:S3009" si="280">(((J2946/60)/60/24)+DATE(1970,1,1))</f>
        <v>42132.9143287037</v>
      </c>
      <c r="T2946" s="8">
        <f t="shared" ref="T2946:T3009" si="281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>
        <f t="shared" si="277"/>
        <v>0</v>
      </c>
      <c r="Q2947" t="str">
        <f t="shared" si="278"/>
        <v>theater</v>
      </c>
      <c r="R2947" t="str">
        <f t="shared" si="279"/>
        <v>spaces</v>
      </c>
      <c r="S2947" s="8">
        <f t="shared" si="280"/>
        <v>42118.139583333337</v>
      </c>
      <c r="T2947" s="8">
        <f t="shared" si="281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ROUND((E3010/D3010)*100,0)</f>
        <v>101</v>
      </c>
      <c r="P3010">
        <f t="shared" ref="P3010:P3073" si="283">IF(L3010=0,,ROUND(E3010/L3010,2))</f>
        <v>116.73</v>
      </c>
      <c r="Q3010" t="str">
        <f t="shared" ref="Q3010:Q3073" si="284">LEFT(N3010,FIND("/",N3010)-1)</f>
        <v>theater</v>
      </c>
      <c r="R3010" t="str">
        <f t="shared" ref="R3010:R3073" si="285">RIGHT(N3010, LEN(N3010)-FIND("/",N3010))</f>
        <v>spaces</v>
      </c>
      <c r="S3010" s="8">
        <f t="shared" ref="S3010:S3073" si="286">(((J3010/60)/60/24)+DATE(1970,1,1))</f>
        <v>42360.212025462963</v>
      </c>
      <c r="T3010" s="8">
        <f t="shared" ref="T3010:T3073" si="287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120</v>
      </c>
      <c r="P3011">
        <f t="shared" si="283"/>
        <v>233.9</v>
      </c>
      <c r="Q3011" t="str">
        <f t="shared" si="284"/>
        <v>theater</v>
      </c>
      <c r="R3011" t="str">
        <f t="shared" si="285"/>
        <v>spaces</v>
      </c>
      <c r="S3011" s="8">
        <f t="shared" si="286"/>
        <v>41939.569907407407</v>
      </c>
      <c r="T3011" s="8">
        <f t="shared" si="287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ROUND((E3074/D3074)*100,0)</f>
        <v>0</v>
      </c>
      <c r="P3074">
        <f t="shared" ref="P3074:P3137" si="289">IF(L3074=0,,ROUND(E3074/L3074,2))</f>
        <v>1</v>
      </c>
      <c r="Q3074" t="str">
        <f t="shared" ref="Q3074:Q3137" si="290">LEFT(N3074,FIND("/",N3074)-1)</f>
        <v>theater</v>
      </c>
      <c r="R3074" t="str">
        <f t="shared" ref="R3074:R3137" si="291">RIGHT(N3074, LEN(N3074)-FIND("/",N3074))</f>
        <v>spaces</v>
      </c>
      <c r="S3074" s="8">
        <f t="shared" ref="S3074:S3137" si="292">(((J3074/60)/60/24)+DATE(1970,1,1))</f>
        <v>42658.690532407403</v>
      </c>
      <c r="T3074" s="8">
        <f t="shared" ref="T3074:T3137" si="293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>
        <f t="shared" si="289"/>
        <v>92.14</v>
      </c>
      <c r="Q3075" t="str">
        <f t="shared" si="290"/>
        <v>theater</v>
      </c>
      <c r="R3075" t="str">
        <f t="shared" si="291"/>
        <v>spaces</v>
      </c>
      <c r="S3075" s="8">
        <f t="shared" si="292"/>
        <v>42111.684027777781</v>
      </c>
      <c r="T3075" s="8">
        <f t="shared" si="2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ROUND((E3138/D3138)*100,0)</f>
        <v>128</v>
      </c>
      <c r="P3138">
        <f t="shared" ref="P3138:P3201" si="295">IF(L3138=0,,ROUND(E3138/L3138,2))</f>
        <v>29.05</v>
      </c>
      <c r="Q3138" t="str">
        <f t="shared" ref="Q3138:Q3201" si="296">LEFT(N3138,FIND("/",N3138)-1)</f>
        <v>theater</v>
      </c>
      <c r="R3138" t="str">
        <f t="shared" ref="R3138:R3201" si="297">RIGHT(N3138, LEN(N3138)-FIND("/",N3138))</f>
        <v>plays</v>
      </c>
      <c r="S3138" s="8">
        <f t="shared" ref="S3138:S3201" si="298">(((J3138/60)/60/24)+DATE(1970,1,1))</f>
        <v>42789.462430555555</v>
      </c>
      <c r="T3138" s="8">
        <f t="shared" ref="T3138:T3201" si="299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8">
        <f t="shared" si="298"/>
        <v>42807.885057870371</v>
      </c>
      <c r="T3139" s="8">
        <f t="shared" si="299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ROUND((E3202/D3202)*100,0)</f>
        <v>0</v>
      </c>
      <c r="P3202">
        <f t="shared" ref="P3202:P3265" si="301">IF(L3202=0,,ROUND(E3202/L3202,2))</f>
        <v>1</v>
      </c>
      <c r="Q3202" t="str">
        <f t="shared" ref="Q3202:Q3265" si="302">LEFT(N3202,FIND("/",N3202)-1)</f>
        <v>theater</v>
      </c>
      <c r="R3202" t="str">
        <f t="shared" ref="R3202:R3265" si="303">RIGHT(N3202, LEN(N3202)-FIND("/",N3202))</f>
        <v>musical</v>
      </c>
      <c r="S3202" s="8">
        <f t="shared" ref="S3202:S3265" si="304">(((J3202/60)/60/24)+DATE(1970,1,1))</f>
        <v>42460.320613425924</v>
      </c>
      <c r="T3202" s="8">
        <f t="shared" ref="T3202:T3265" si="305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8">
        <f t="shared" si="304"/>
        <v>41861.767094907409</v>
      </c>
      <c r="T3203" s="8">
        <f t="shared" si="305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ROUND((E3266/D3266)*100,0)</f>
        <v>103</v>
      </c>
      <c r="P3266">
        <f t="shared" ref="P3266:P3329" si="307">IF(L3266=0,,ROUND(E3266/L3266,2))</f>
        <v>52.55</v>
      </c>
      <c r="Q3266" t="str">
        <f t="shared" ref="Q3266:Q3329" si="308">LEFT(N3266,FIND("/",N3266)-1)</f>
        <v>theater</v>
      </c>
      <c r="R3266" t="str">
        <f t="shared" ref="R3266:R3329" si="309">RIGHT(N3266, LEN(N3266)-FIND("/",N3266))</f>
        <v>plays</v>
      </c>
      <c r="S3266" s="8">
        <f t="shared" ref="S3266:S3329" si="310">(((J3266/60)/60/24)+DATE(1970,1,1))</f>
        <v>42016.800208333334</v>
      </c>
      <c r="T3266" s="8">
        <f t="shared" ref="T3266:T3329" si="311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si="307"/>
        <v>70.290000000000006</v>
      </c>
      <c r="Q3267" t="str">
        <f t="shared" si="308"/>
        <v>theater</v>
      </c>
      <c r="R3267" t="str">
        <f t="shared" si="309"/>
        <v>plays</v>
      </c>
      <c r="S3267" s="8">
        <f t="shared" si="310"/>
        <v>42311.711979166663</v>
      </c>
      <c r="T3267" s="8">
        <f t="shared" si="311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ROUND((E3330/D3330)*100,0)</f>
        <v>146</v>
      </c>
      <c r="P3330">
        <f t="shared" ref="P3330:P3393" si="313">IF(L3330=0,,ROUND(E3330/L3330,2))</f>
        <v>292.77999999999997</v>
      </c>
      <c r="Q3330" t="str">
        <f t="shared" ref="Q3330:Q3393" si="314">LEFT(N3330,FIND("/",N3330)-1)</f>
        <v>theater</v>
      </c>
      <c r="R3330" t="str">
        <f t="shared" ref="R3330:R3393" si="315">RIGHT(N3330, LEN(N3330)-FIND("/",N3330))</f>
        <v>plays</v>
      </c>
      <c r="S3330" s="8">
        <f t="shared" ref="S3330:S3393" si="316">(((J3330/60)/60/24)+DATE(1970,1,1))</f>
        <v>41822.57503472222</v>
      </c>
      <c r="T3330" s="8">
        <f t="shared" ref="T3330:T3393" si="317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117</v>
      </c>
      <c r="P3331">
        <f t="shared" si="313"/>
        <v>44.92</v>
      </c>
      <c r="Q3331" t="str">
        <f t="shared" si="314"/>
        <v>theater</v>
      </c>
      <c r="R3331" t="str">
        <f t="shared" si="315"/>
        <v>plays</v>
      </c>
      <c r="S3331" s="8">
        <f t="shared" si="316"/>
        <v>41837.323009259257</v>
      </c>
      <c r="T3331" s="8">
        <f t="shared" si="317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ROUND((E3394/D3394)*100,0)</f>
        <v>100</v>
      </c>
      <c r="P3394">
        <f t="shared" ref="P3394:P3457" si="319">IF(L3394=0,,ROUND(E3394/L3394,2))</f>
        <v>41.67</v>
      </c>
      <c r="Q3394" t="str">
        <f t="shared" ref="Q3394:Q3457" si="320">LEFT(N3394,FIND("/",N3394)-1)</f>
        <v>theater</v>
      </c>
      <c r="R3394" t="str">
        <f t="shared" ref="R3394:R3457" si="321">RIGHT(N3394, LEN(N3394)-FIND("/",N3394))</f>
        <v>plays</v>
      </c>
      <c r="S3394" s="8">
        <f t="shared" ref="S3394:S3457" si="322">(((J3394/60)/60/24)+DATE(1970,1,1))</f>
        <v>42446.845543981486</v>
      </c>
      <c r="T3394" s="8">
        <f t="shared" ref="T3394:T3457" si="323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106</v>
      </c>
      <c r="P3395">
        <f t="shared" si="319"/>
        <v>36.07</v>
      </c>
      <c r="Q3395" t="str">
        <f t="shared" si="320"/>
        <v>theater</v>
      </c>
      <c r="R3395" t="str">
        <f t="shared" si="321"/>
        <v>plays</v>
      </c>
      <c r="S3395" s="8">
        <f t="shared" si="322"/>
        <v>41923.921643518523</v>
      </c>
      <c r="T3395" s="8">
        <f t="shared" si="323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ROUND((E3458/D3458)*100,0)</f>
        <v>191</v>
      </c>
      <c r="P3458">
        <f t="shared" ref="P3458:P3521" si="325">IF(L3458=0,,ROUND(E3458/L3458,2))</f>
        <v>358.69</v>
      </c>
      <c r="Q3458" t="str">
        <f t="shared" ref="Q3458:Q3521" si="326">LEFT(N3458,FIND("/",N3458)-1)</f>
        <v>theater</v>
      </c>
      <c r="R3458" t="str">
        <f t="shared" ref="R3458:R3521" si="327">RIGHT(N3458, LEN(N3458)-FIND("/",N3458))</f>
        <v>plays</v>
      </c>
      <c r="S3458" s="8">
        <f t="shared" ref="S3458:S3521" si="328">(((J3458/60)/60/24)+DATE(1970,1,1))</f>
        <v>41821.205636574072</v>
      </c>
      <c r="T3458" s="8">
        <f t="shared" ref="T3458:T3521" si="329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</v>
      </c>
      <c r="P3459">
        <f t="shared" si="325"/>
        <v>50.98</v>
      </c>
      <c r="Q3459" t="str">
        <f t="shared" si="326"/>
        <v>theater</v>
      </c>
      <c r="R3459" t="str">
        <f t="shared" si="327"/>
        <v>plays</v>
      </c>
      <c r="S3459" s="8">
        <f t="shared" si="328"/>
        <v>42016.706678240742</v>
      </c>
      <c r="T3459" s="8">
        <f t="shared" si="329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ROUND((E3522/D3522)*100,0)</f>
        <v>101</v>
      </c>
      <c r="P3522">
        <f t="shared" ref="P3522:P3585" si="331">IF(L3522=0,,ROUND(E3522/L3522,2))</f>
        <v>95.95</v>
      </c>
      <c r="Q3522" t="str">
        <f t="shared" ref="Q3522:Q3585" si="332">LEFT(N3522,FIND("/",N3522)-1)</f>
        <v>theater</v>
      </c>
      <c r="R3522" t="str">
        <f t="shared" ref="R3522:R3585" si="333">RIGHT(N3522, LEN(N3522)-FIND("/",N3522))</f>
        <v>plays</v>
      </c>
      <c r="S3522" s="8">
        <f t="shared" ref="S3522:S3585" si="334">(((J3522/60)/60/24)+DATE(1970,1,1))</f>
        <v>42227.824212962965</v>
      </c>
      <c r="T3522" s="8">
        <f t="shared" ref="T3522:T3585" si="335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</v>
      </c>
      <c r="P3523">
        <f t="shared" si="331"/>
        <v>45.62</v>
      </c>
      <c r="Q3523" t="str">
        <f t="shared" si="332"/>
        <v>theater</v>
      </c>
      <c r="R3523" t="str">
        <f t="shared" si="333"/>
        <v>plays</v>
      </c>
      <c r="S3523" s="8">
        <f t="shared" si="334"/>
        <v>41881.361342592594</v>
      </c>
      <c r="T3523" s="8">
        <f t="shared" si="335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ROUND((E3586/D3586)*100,0)</f>
        <v>116</v>
      </c>
      <c r="P3586">
        <f t="shared" ref="P3586:P3649" si="337">IF(L3586=0,,ROUND(E3586/L3586,2))</f>
        <v>30.94</v>
      </c>
      <c r="Q3586" t="str">
        <f t="shared" ref="Q3586:Q3649" si="338">LEFT(N3586,FIND("/",N3586)-1)</f>
        <v>theater</v>
      </c>
      <c r="R3586" t="str">
        <f t="shared" ref="R3586:R3649" si="339">RIGHT(N3586, LEN(N3586)-FIND("/",N3586))</f>
        <v>plays</v>
      </c>
      <c r="S3586" s="8">
        <f t="shared" ref="S3586:S3649" si="340">(((J3586/60)/60/24)+DATE(1970,1,1))</f>
        <v>42168.316481481481</v>
      </c>
      <c r="T3586" s="8">
        <f t="shared" ref="T3586:T3649" si="341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</v>
      </c>
      <c r="P3587">
        <f t="shared" si="337"/>
        <v>176.09</v>
      </c>
      <c r="Q3587" t="str">
        <f t="shared" si="338"/>
        <v>theater</v>
      </c>
      <c r="R3587" t="str">
        <f t="shared" si="339"/>
        <v>plays</v>
      </c>
      <c r="S3587" s="8">
        <f t="shared" si="340"/>
        <v>41964.716319444444</v>
      </c>
      <c r="T3587" s="8">
        <f t="shared" si="341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ROUND((E3650/D3650)*100,0)</f>
        <v>100</v>
      </c>
      <c r="P3650">
        <f t="shared" ref="P3650:P3713" si="343">IF(L3650=0,,ROUND(E3650/L3650,2))</f>
        <v>550.04</v>
      </c>
      <c r="Q3650" t="str">
        <f t="shared" ref="Q3650:Q3713" si="344">LEFT(N3650,FIND("/",N3650)-1)</f>
        <v>theater</v>
      </c>
      <c r="R3650" t="str">
        <f t="shared" ref="R3650:R3713" si="345">RIGHT(N3650, LEN(N3650)-FIND("/",N3650))</f>
        <v>plays</v>
      </c>
      <c r="S3650" s="8">
        <f t="shared" ref="S3650:S3713" si="346">(((J3650/60)/60/24)+DATE(1970,1,1))</f>
        <v>41887.292187500003</v>
      </c>
      <c r="T3650" s="8">
        <f t="shared" ref="T3650:T3713" si="347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8">
        <f t="shared" si="346"/>
        <v>41780.712893518517</v>
      </c>
      <c r="T3651" s="8">
        <f t="shared" si="347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ROUND((E3714/D3714)*100,0)</f>
        <v>154</v>
      </c>
      <c r="P3714">
        <f t="shared" ref="P3714:P3777" si="349">IF(L3714=0,,ROUND(E3714/L3714,2))</f>
        <v>110.87</v>
      </c>
      <c r="Q3714" t="str">
        <f t="shared" ref="Q3714:Q3777" si="350">LEFT(N3714,FIND("/",N3714)-1)</f>
        <v>theater</v>
      </c>
      <c r="R3714" t="str">
        <f t="shared" ref="R3714:R3777" si="351">RIGHT(N3714, LEN(N3714)-FIND("/",N3714))</f>
        <v>plays</v>
      </c>
      <c r="S3714" s="8">
        <f t="shared" ref="S3714:S3777" si="352">(((J3714/60)/60/24)+DATE(1970,1,1))</f>
        <v>42134.172071759262</v>
      </c>
      <c r="T3714" s="8">
        <f t="shared" ref="T3714:T3777" si="353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102</v>
      </c>
      <c r="P3715">
        <f t="shared" si="349"/>
        <v>106.84</v>
      </c>
      <c r="Q3715" t="str">
        <f t="shared" si="350"/>
        <v>theater</v>
      </c>
      <c r="R3715" t="str">
        <f t="shared" si="351"/>
        <v>plays</v>
      </c>
      <c r="S3715" s="8">
        <f t="shared" si="352"/>
        <v>42505.738032407404</v>
      </c>
      <c r="T3715" s="8">
        <f t="shared" si="353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ROUND((E3778/D3778)*100,0)</f>
        <v>107</v>
      </c>
      <c r="P3778">
        <f t="shared" ref="P3778:P3841" si="355">IF(L3778=0,,ROUND(E3778/L3778,2))</f>
        <v>90.82</v>
      </c>
      <c r="Q3778" t="str">
        <f t="shared" ref="Q3778:Q3841" si="356">LEFT(N3778,FIND("/",N3778)-1)</f>
        <v>theater</v>
      </c>
      <c r="R3778" t="str">
        <f t="shared" ref="R3778:R3841" si="357">RIGHT(N3778, LEN(N3778)-FIND("/",N3778))</f>
        <v>musical</v>
      </c>
      <c r="S3778" s="8">
        <f t="shared" ref="S3778:S3841" si="358">(((J3778/60)/60/24)+DATE(1970,1,1))</f>
        <v>41814.367800925924</v>
      </c>
      <c r="T3778" s="8">
        <f t="shared" ref="T3778:T3841" si="359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</v>
      </c>
      <c r="P3779">
        <f t="shared" si="355"/>
        <v>48.54</v>
      </c>
      <c r="Q3779" t="str">
        <f t="shared" si="356"/>
        <v>theater</v>
      </c>
      <c r="R3779" t="str">
        <f t="shared" si="357"/>
        <v>musical</v>
      </c>
      <c r="S3779" s="8">
        <f t="shared" si="358"/>
        <v>41887.111354166671</v>
      </c>
      <c r="T3779" s="8">
        <f t="shared" si="359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ROUND((E3842/D3842)*100,0)</f>
        <v>6500</v>
      </c>
      <c r="P3842">
        <f t="shared" ref="P3842:P3905" si="361">IF(L3842=0,,ROUND(E3842/L3842,2))</f>
        <v>21.67</v>
      </c>
      <c r="Q3842" t="str">
        <f t="shared" ref="Q3842:Q3905" si="362">LEFT(N3842,FIND("/",N3842)-1)</f>
        <v>theater</v>
      </c>
      <c r="R3842" t="str">
        <f t="shared" ref="R3842:R3905" si="363">RIGHT(N3842, LEN(N3842)-FIND("/",N3842))</f>
        <v>plays</v>
      </c>
      <c r="S3842" s="8">
        <f t="shared" ref="S3842:S3905" si="364">(((J3842/60)/60/24)+DATE(1970,1,1))</f>
        <v>42432.701724537037</v>
      </c>
      <c r="T3842" s="8">
        <f t="shared" ref="T3842:T3905" si="365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9</v>
      </c>
      <c r="P3843">
        <f t="shared" si="361"/>
        <v>25.65</v>
      </c>
      <c r="Q3843" t="str">
        <f t="shared" si="362"/>
        <v>theater</v>
      </c>
      <c r="R3843" t="str">
        <f t="shared" si="363"/>
        <v>plays</v>
      </c>
      <c r="S3843" s="8">
        <f t="shared" si="364"/>
        <v>41780.785729166666</v>
      </c>
      <c r="T3843" s="8">
        <f t="shared" si="365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ROUND((E3906/D3906)*100,0)</f>
        <v>0</v>
      </c>
      <c r="P3906">
        <f t="shared" ref="P3906:P3969" si="367">IF(L3906=0,,ROUND(E3906/L3906,2))</f>
        <v>1.5</v>
      </c>
      <c r="Q3906" t="str">
        <f t="shared" ref="Q3906:Q3969" si="368">LEFT(N3906,FIND("/",N3906)-1)</f>
        <v>theater</v>
      </c>
      <c r="R3906" t="str">
        <f t="shared" ref="R3906:R3969" si="369">RIGHT(N3906, LEN(N3906)-FIND("/",N3906))</f>
        <v>plays</v>
      </c>
      <c r="S3906" s="8">
        <f t="shared" ref="S3906:S3969" si="370">(((J3906/60)/60/24)+DATE(1970,1,1))</f>
        <v>42095.229166666672</v>
      </c>
      <c r="T3906" s="8">
        <f t="shared" ref="T3906:T3969" si="371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12</v>
      </c>
      <c r="P3907">
        <f t="shared" si="367"/>
        <v>24.71</v>
      </c>
      <c r="Q3907" t="str">
        <f t="shared" si="368"/>
        <v>theater</v>
      </c>
      <c r="R3907" t="str">
        <f t="shared" si="369"/>
        <v>plays</v>
      </c>
      <c r="S3907" s="8">
        <f t="shared" si="370"/>
        <v>42124.623877314814</v>
      </c>
      <c r="T3907" s="8">
        <f t="shared" si="371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ROUND((E3970/D3970)*100,0)</f>
        <v>11</v>
      </c>
      <c r="P3970">
        <f t="shared" ref="P3970:P4033" si="373">IF(L3970=0,,ROUND(E3970/L3970,2))</f>
        <v>47.91</v>
      </c>
      <c r="Q3970" t="str">
        <f t="shared" ref="Q3970:Q4033" si="374">LEFT(N3970,FIND("/",N3970)-1)</f>
        <v>theater</v>
      </c>
      <c r="R3970" t="str">
        <f t="shared" ref="R3970:R4033" si="375">RIGHT(N3970, LEN(N3970)-FIND("/",N3970))</f>
        <v>plays</v>
      </c>
      <c r="S3970" s="8">
        <f t="shared" ref="S3970:S4033" si="376">(((J3970/60)/60/24)+DATE(1970,1,1))</f>
        <v>42452.815659722226</v>
      </c>
      <c r="T3970" s="8">
        <f t="shared" ref="T3970:T4033" si="377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</v>
      </c>
      <c r="P3971">
        <f t="shared" si="373"/>
        <v>35.17</v>
      </c>
      <c r="Q3971" t="str">
        <f t="shared" si="374"/>
        <v>theater</v>
      </c>
      <c r="R3971" t="str">
        <f t="shared" si="375"/>
        <v>plays</v>
      </c>
      <c r="S3971" s="8">
        <f t="shared" si="376"/>
        <v>42601.854699074072</v>
      </c>
      <c r="T3971" s="8">
        <f t="shared" si="377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ROUND((E4034/D4034)*100,0)</f>
        <v>7</v>
      </c>
      <c r="P4034">
        <f t="shared" ref="P4034:P4097" si="379">IF(L4034=0,,ROUND(E4034/L4034,2))</f>
        <v>59</v>
      </c>
      <c r="Q4034" t="str">
        <f t="shared" ref="Q4034:Q4097" si="380">LEFT(N4034,FIND("/",N4034)-1)</f>
        <v>theater</v>
      </c>
      <c r="R4034" t="str">
        <f t="shared" ref="R4034:R4097" si="381">RIGHT(N4034, LEN(N4034)-FIND("/",N4034))</f>
        <v>plays</v>
      </c>
      <c r="S4034" s="8">
        <f t="shared" ref="S4034:S4097" si="382">(((J4034/60)/60/24)+DATE(1970,1,1))</f>
        <v>42293.809212962966</v>
      </c>
      <c r="T4034" s="8">
        <f t="shared" ref="T4034:T4097" si="383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26</v>
      </c>
      <c r="P4035">
        <f t="shared" si="379"/>
        <v>65.34</v>
      </c>
      <c r="Q4035" t="str">
        <f t="shared" si="380"/>
        <v>theater</v>
      </c>
      <c r="R4035" t="str">
        <f t="shared" si="381"/>
        <v>plays</v>
      </c>
      <c r="S4035" s="8">
        <f t="shared" si="382"/>
        <v>42614.268796296295</v>
      </c>
      <c r="T4035" s="8">
        <f t="shared" si="383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ROUND((E4098/D4098)*100,0)</f>
        <v>11</v>
      </c>
      <c r="P4098">
        <f t="shared" ref="P4098:P4115" si="385">IF(L4098=0,,ROUND(E4098/L4098,2))</f>
        <v>80</v>
      </c>
      <c r="Q4098" t="str">
        <f t="shared" ref="Q4098:Q4115" si="386">LEFT(N4098,FIND("/",N4098)-1)</f>
        <v>theater</v>
      </c>
      <c r="R4098" t="str">
        <f t="shared" ref="R4098:R4115" si="387">RIGHT(N4098, LEN(N4098)-FIND("/",N4098))</f>
        <v>plays</v>
      </c>
      <c r="S4098" s="8">
        <f t="shared" ref="S4098:S4115" si="388">(((J4098/60)/60/24)+DATE(1970,1,1))</f>
        <v>42750.530312499999</v>
      </c>
      <c r="T4098" s="8">
        <f t="shared" ref="T4098:T4115" si="389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>
        <f t="shared" si="385"/>
        <v>0</v>
      </c>
      <c r="Q4099" t="str">
        <f t="shared" si="386"/>
        <v>theater</v>
      </c>
      <c r="R4099" t="str">
        <f t="shared" si="387"/>
        <v>plays</v>
      </c>
      <c r="S4099" s="8">
        <f t="shared" si="388"/>
        <v>42344.824502314819</v>
      </c>
      <c r="T4099" s="8">
        <f t="shared" si="389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autoFilter ref="A1:T1" xr:uid="{84B6EAB3-ABA7-42A3-B952-D74E34F5C2CA}"/>
  <conditionalFormatting sqref="F1:F1048576">
    <cfRule type="containsText" dxfId="12" priority="5" operator="containsText" text="successful">
      <formula>NOT(ISERROR(SEARCH("successful",F1)))</formula>
    </cfRule>
    <cfRule type="containsText" dxfId="11" priority="4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76FEB-7D88-4353-B49E-2750FDCADE77}">
  <dimension ref="A2:F15"/>
  <sheetViews>
    <sheetView workbookViewId="0">
      <selection activeCell="B17" sqref="B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2" spans="1:6" x14ac:dyDescent="0.35">
      <c r="A2" s="5" t="s">
        <v>8223</v>
      </c>
      <c r="B2" t="s">
        <v>8322</v>
      </c>
    </row>
    <row r="4" spans="1:6" x14ac:dyDescent="0.35">
      <c r="A4" s="5" t="s">
        <v>8323</v>
      </c>
      <c r="B4" s="5" t="s">
        <v>8321</v>
      </c>
    </row>
    <row r="5" spans="1:6" x14ac:dyDescent="0.35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6" t="s">
        <v>8312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35">
      <c r="A7" s="6" t="s">
        <v>8313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35">
      <c r="A8" s="6" t="s">
        <v>8319</v>
      </c>
      <c r="B8" s="7">
        <v>80</v>
      </c>
      <c r="C8" s="7">
        <v>140</v>
      </c>
      <c r="D8" s="7"/>
      <c r="E8" s="7"/>
      <c r="F8" s="7">
        <v>220</v>
      </c>
    </row>
    <row r="9" spans="1:6" x14ac:dyDescent="0.35">
      <c r="A9" s="6" t="s">
        <v>8314</v>
      </c>
      <c r="B9" s="7"/>
      <c r="C9" s="7"/>
      <c r="D9" s="7">
        <v>24</v>
      </c>
      <c r="E9" s="7"/>
      <c r="F9" s="7">
        <v>24</v>
      </c>
    </row>
    <row r="10" spans="1:6" x14ac:dyDescent="0.35">
      <c r="A10" s="6" t="s">
        <v>8315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35">
      <c r="A11" s="6" t="s">
        <v>8320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35">
      <c r="A12" s="6" t="s">
        <v>8316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35">
      <c r="A13" s="6" t="s">
        <v>8317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35">
      <c r="A14" s="6" t="s">
        <v>8318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35">
      <c r="A15" s="6" t="s">
        <v>8311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D5311-6398-4477-8FBE-30D7AF9CDD9C}">
  <dimension ref="A1:F47"/>
  <sheetViews>
    <sheetView workbookViewId="0">
      <selection activeCell="J44" sqref="J4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5" t="s">
        <v>8223</v>
      </c>
      <c r="B1" t="s">
        <v>8322</v>
      </c>
    </row>
    <row r="2" spans="1:6" x14ac:dyDescent="0.35">
      <c r="A2" s="5" t="s">
        <v>8308</v>
      </c>
      <c r="B2" t="s">
        <v>8322</v>
      </c>
    </row>
    <row r="4" spans="1:6" x14ac:dyDescent="0.35">
      <c r="A4" s="5" t="s">
        <v>8323</v>
      </c>
      <c r="B4" s="5" t="s">
        <v>8321</v>
      </c>
    </row>
    <row r="5" spans="1:6" x14ac:dyDescent="0.35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6" t="s">
        <v>8335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8324</v>
      </c>
      <c r="B7" s="7"/>
      <c r="C7" s="7"/>
      <c r="D7" s="7">
        <v>20</v>
      </c>
      <c r="E7" s="7"/>
      <c r="F7" s="7">
        <v>20</v>
      </c>
    </row>
    <row r="8" spans="1:6" x14ac:dyDescent="0.35">
      <c r="A8" s="6" t="s">
        <v>8325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8336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8354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8337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8355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8338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6" t="s">
        <v>8339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8326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6" t="s">
        <v>8340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8356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8341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6" t="s">
        <v>8342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8343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6" t="s">
        <v>8357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8344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8327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6" t="s">
        <v>8345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8358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8349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6" t="s">
        <v>8359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8360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8350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8361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8328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6" t="s">
        <v>8362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6" t="s">
        <v>8329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6" t="s">
        <v>8330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6" t="s">
        <v>8363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8364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8331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6" t="s">
        <v>8351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8332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6" t="s">
        <v>8333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6" t="s">
        <v>8334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6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2749-98F6-4D3D-BFF0-3C69FA216D56}">
  <dimension ref="A1:E18"/>
  <sheetViews>
    <sheetView workbookViewId="0">
      <selection activeCell="B3" sqref="B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8308</v>
      </c>
      <c r="B1" t="s">
        <v>8322</v>
      </c>
    </row>
    <row r="2" spans="1:5" x14ac:dyDescent="0.35">
      <c r="A2" s="5" t="s">
        <v>8379</v>
      </c>
      <c r="B2" t="s">
        <v>8322</v>
      </c>
    </row>
    <row r="4" spans="1:5" x14ac:dyDescent="0.35">
      <c r="A4" s="5" t="s">
        <v>8323</v>
      </c>
      <c r="B4" s="5" t="s">
        <v>8321</v>
      </c>
    </row>
    <row r="5" spans="1:5" x14ac:dyDescent="0.35">
      <c r="A5" s="5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9" t="s">
        <v>8369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9" t="s">
        <v>8377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9" t="s">
        <v>8373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9" t="s">
        <v>8374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9" t="s">
        <v>8370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9" t="s">
        <v>8371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9" t="s">
        <v>8368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9" t="s">
        <v>8367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9" t="s">
        <v>8375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9" t="s">
        <v>8376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9" t="s">
        <v>8372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9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F1758-C8F7-448B-8475-01C220229D32}">
  <dimension ref="A1:H33"/>
  <sheetViews>
    <sheetView workbookViewId="0">
      <selection activeCell="H2" sqref="H2"/>
    </sheetView>
  </sheetViews>
  <sheetFormatPr defaultRowHeight="14.5" x14ac:dyDescent="0.35"/>
  <cols>
    <col min="1" max="1" width="26.81640625" bestFit="1" customWidth="1"/>
    <col min="2" max="2" width="15.816406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35">
      <c r="A2" t="s">
        <v>8388</v>
      </c>
      <c r="B2">
        <f>COUNTIFS('Kickstarter Project'!$F$2:$F$4115,"successful",'Kickstarter Project'!$D$2:$D$4115,"&lt;1000")</f>
        <v>322</v>
      </c>
      <c r="C2">
        <f>COUNTIFS('Kickstarter Project'!$F$2:$F$4115,"failed",'Kickstarter Project'!$D$2:$D$4115,"&lt;1000")</f>
        <v>113</v>
      </c>
      <c r="D2">
        <f>COUNTIFS('Kickstarter Project'!$F$2:$F$4115,"canceled",'Kickstarter Project'!$D$2:$D$4115,"&lt;1000")</f>
        <v>18</v>
      </c>
      <c r="E2">
        <f>B2+C2+D2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8389</v>
      </c>
      <c r="B3">
        <f>COUNTIFS('Kickstarter Project'!$F$2:$F$4115, "successful",'Kickstarter Project'!$D$2:$D$4115,"&gt;=1000",'Kickstarter Project'!$D$2:$D$4115,"&lt;=4999")</f>
        <v>932</v>
      </c>
      <c r="C3">
        <f>COUNTIFS('Kickstarter Project'!$F$2:$F$4115, "failed",'Kickstarter Project'!$D$2:$D$4115,"&gt;=1000",'Kickstarter Project'!$D$2:$D$4115,"&lt;=4999")</f>
        <v>420</v>
      </c>
      <c r="D3">
        <f>COUNTIFS('Kickstarter Project'!$F$2:$F$4115, "canceled",'Kickstarter Project'!$D$2:$D$4115,"&gt;=1000",'Kickstarter Project'!$D$2:$D$4115,"&lt;=4999")</f>
        <v>60</v>
      </c>
      <c r="E3">
        <f t="shared" ref="E3:E13" si="0">B3+C3+D3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8390</v>
      </c>
      <c r="B4">
        <f>COUNTIFS('Kickstarter Project'!$F$2:$F$4115, "successful",'Kickstarter Project'!$D$2:$D$4115,"&gt;=5000",'Kickstarter Project'!$D$2:$D$4115,"&lt;=9999")</f>
        <v>381</v>
      </c>
      <c r="C4">
        <f>COUNTIFS('Kickstarter Project'!$F$2:$F$4115, "failed",'Kickstarter Project'!$D$2:$D$4115,"&gt;=5000",'Kickstarter Project'!$D$2:$D$4115,"&lt;=9999")</f>
        <v>283</v>
      </c>
      <c r="D4">
        <f>COUNTIFS('Kickstarter Project'!$F$2:$F$4115, "canceled",'Kickstarter Project'!$D$2:$D$4115,"&gt;=5000",'Kickstarter Project'!$D$2:$D$4115,"&lt;=9999")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8391</v>
      </c>
      <c r="B5">
        <f>COUNTIFS('Kickstarter Project'!$F$2:$F$4115, "successful",'Kickstarter Project'!$D$2:$D$4115,"&gt;=10000",'Kickstarter Project'!$D$2:$D$4115,"&lt;=14999")</f>
        <v>168</v>
      </c>
      <c r="C5">
        <f>COUNTIFS('Kickstarter Project'!$F$2:$F$4115, "failed",'Kickstarter Project'!$D$2:$D$4115,"&gt;=10000",'Kickstarter Project'!$D$2:$D$4115,"&lt;=14999")</f>
        <v>144</v>
      </c>
      <c r="D5">
        <f>COUNTIFS('Kickstarter Project'!$F$2:$F$4115, "canceled",'Kickstarter Project'!$D$2:$D$4115,"&gt;=10000",'Kickstarter Project'!$D$2:$D$4115,"&lt;=14999")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8392</v>
      </c>
      <c r="B6">
        <f>COUNTIFS('Kickstarter Project'!$F$2:$F$4115, "successful",'Kickstarter Project'!$D$2:$D$4115,"&gt;=15000",'Kickstarter Project'!$D$2:$D$4115,"&lt;=19999")</f>
        <v>94</v>
      </c>
      <c r="C6">
        <f>COUNTIFS('Kickstarter Project'!$F$2:$F$4115, "failed",'Kickstarter Project'!$D$2:$D$4115,"&gt;=15000",'Kickstarter Project'!$D$2:$D$4115,"&lt;=19999")</f>
        <v>90</v>
      </c>
      <c r="D6">
        <f>COUNTIFS('Kickstarter Project'!$F$2:$F$4115, "canceled",'Kickstarter Project'!$D$2:$D$4115,"&gt;=15000",'Kickstarter Project'!$D$2:$D$4115,"&lt;=19999")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8393</v>
      </c>
      <c r="B7">
        <f>COUNTIFS('Kickstarter Project'!$F$2:$F$4115, "successful",'Kickstarter Project'!$D$2:$D$4115,"&gt;=20000",'Kickstarter Project'!$D$2:$D$4115,"&lt;=24999")</f>
        <v>62</v>
      </c>
      <c r="C7">
        <f>COUNTIFS('Kickstarter Project'!$F$2:$F$4115, "failed",'Kickstarter Project'!$D$2:$D$4115,"&gt;=20000",'Kickstarter Project'!$D$2:$D$4115,"&lt;=24999")</f>
        <v>72</v>
      </c>
      <c r="D7">
        <f>COUNTIFS('Kickstarter Project'!$F$2:$F$4115, "canceled",'Kickstarter Project'!$D$2:$D$4115,"&gt;=20000",'Kickstarter Project'!$D$2:$D$4115,"&lt;=24999")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8394</v>
      </c>
      <c r="B8">
        <f>COUNTIFS('Kickstarter Project'!$F$2:$F$4115, "successful",'Kickstarter Project'!$D$2:$D$4115,"&gt;=25000",'Kickstarter Project'!$D$2:$D$4115,"&lt;=29999")</f>
        <v>55</v>
      </c>
      <c r="C8">
        <f>COUNTIFS('Kickstarter Project'!$F$2:$F$4115, "failed",'Kickstarter Project'!$D$2:$D$4115,"&gt;=25000",'Kickstarter Project'!$D$2:$D$4115,"&lt;=29999")</f>
        <v>64</v>
      </c>
      <c r="D8">
        <f>COUNTIFS('Kickstarter Project'!$F$2:$F$4115, "canceled",'Kickstarter Project'!$D$2:$D$4115,"&gt;=25000",'Kickstarter Project'!$D$2:$D$4115,"&lt;=29999")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8395</v>
      </c>
      <c r="B9">
        <f>COUNTIFS('Kickstarter Project'!$F$2:$F$4115, "successful",'Kickstarter Project'!$D$2:$D$4115,"&gt;=30000",'Kickstarter Project'!$D$2:$D$4115,"&lt;=34999")</f>
        <v>32</v>
      </c>
      <c r="C9">
        <f>COUNTIFS('Kickstarter Project'!$F$2:$F$4115, "failed",'Kickstarter Project'!$D$2:$D$4115,"&gt;=30000",'Kickstarter Project'!$D$2:$D$4115,"&lt;=34999")</f>
        <v>37</v>
      </c>
      <c r="D9">
        <f>COUNTIFS('Kickstarter Project'!$F$2:$F$4115, "canceled",'Kickstarter Project'!$D$2:$D$4115,"&gt;=30000",'Kickstarter Project'!$D$2:$D$4115,"&lt;=34999")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8396</v>
      </c>
      <c r="B10">
        <f>COUNTIFS('Kickstarter Project'!$F$2:$F$4115, "successful",'Kickstarter Project'!$D$2:$D$4115,"&gt;=35000",'Kickstarter Project'!$D$2:$D$4115,"&lt;=39999")</f>
        <v>26</v>
      </c>
      <c r="C10">
        <f>COUNTIFS('Kickstarter Project'!$F$2:$F$4115, "failed",'Kickstarter Project'!$D$2:$D$4115,"&gt;=35000",'Kickstarter Project'!$D$2:$D$4115,"&lt;=39999")</f>
        <v>22</v>
      </c>
      <c r="D10">
        <f>COUNTIFS('Kickstarter Project'!$F$2:$F$4115, "canceled",'Kickstarter Project'!$D$2:$D$4115,"&gt;=35000",'Kickstarter Project'!$D$2:$D$4115,"&lt;=39999")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8397</v>
      </c>
      <c r="B11">
        <f>COUNTIFS('Kickstarter Project'!$F$2:$F$4115, "successful",'Kickstarter Project'!$D$2:$D$4115,"&gt;=40000",'Kickstarter Project'!$D$2:$D$4115,"&lt;=44999")</f>
        <v>21</v>
      </c>
      <c r="C11">
        <f>COUNTIFS('Kickstarter Project'!$F$2:$F$4115, "failed",'Kickstarter Project'!$D$2:$D$4115,"&gt;=40000",'Kickstarter Project'!$D$2:$D$4115,"&lt;=44999")</f>
        <v>16</v>
      </c>
      <c r="D11">
        <f>COUNTIFS('Kickstarter Project'!$F$2:$F$4115, "canceled",'Kickstarter Project'!$D$2:$D$4115,"&gt;=40000",'Kickstarter Project'!$D$2:$D$4115,"&lt;=44999")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8398</v>
      </c>
      <c r="B12">
        <f>COUNTIFS('Kickstarter Project'!$F$2:$F$4115, "successful",'Kickstarter Project'!$D$2:$D$4115,"&gt;=45000",'Kickstarter Project'!$D$2:$D$4115,"&lt;=49999")</f>
        <v>6</v>
      </c>
      <c r="C12">
        <f>COUNTIFS('Kickstarter Project'!$F$2:$F$4115, "failed",'Kickstarter Project'!$D$2:$D$4115,"&gt;=45000",'Kickstarter Project'!$D$2:$D$4115,"&lt;=49999")</f>
        <v>11</v>
      </c>
      <c r="D12">
        <f>COUNTIFS('Kickstarter Project'!$F$2:$F$4115, "canceled",'Kickstarter Project'!$D$2:$D$4115,"&gt;=45000",'Kickstarter Project'!$D$2:$D$4115,"&lt;=49999")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8399</v>
      </c>
      <c r="B13">
        <f>COUNTIFS('Kickstarter Project'!$F$2:$F$4115, "successful",'Kickstarter Project'!$D$2:$D$4115,"&gt;=50000")</f>
        <v>86</v>
      </c>
      <c r="C13">
        <f>COUNTIFS('Kickstarter Project'!$F$2:$F$4115, "failed",'Kickstarter Project'!$D$2:$D$4115,"&gt;=50000")</f>
        <v>258</v>
      </c>
      <c r="D13">
        <f>COUNTIFS('Kickstarter Project'!$F$2:$F$4115, "canceled",'Kickstarter Project'!$D$2:$D$4115,"&gt;=50000")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  <row r="33" spans="5:5" x14ac:dyDescent="0.35">
      <c r="E33">
        <f>C17</f>
        <v>0</v>
      </c>
    </row>
  </sheetData>
  <pageMargins left="0.7" right="0.7" top="0.75" bottom="0.75" header="0.3" footer="0.3"/>
  <pageSetup orientation="portrait" r:id="rId1"/>
  <ignoredErrors>
    <ignoredError sqref="C2:C1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BAD67-4290-4953-B660-FCF3A1D8718C}">
  <dimension ref="A1:I2186"/>
  <sheetViews>
    <sheetView workbookViewId="0">
      <selection activeCell="G12" sqref="G12"/>
    </sheetView>
  </sheetViews>
  <sheetFormatPr defaultRowHeight="14.5" x14ac:dyDescent="0.35"/>
  <cols>
    <col min="1" max="1" width="15.1796875" customWidth="1"/>
    <col min="2" max="2" width="18.36328125" customWidth="1"/>
    <col min="4" max="4" width="15.90625" customWidth="1"/>
    <col min="5" max="5" width="22.08984375" customWidth="1"/>
    <col min="7" max="7" width="16.6328125" bestFit="1" customWidth="1"/>
    <col min="8" max="8" width="12.453125" customWidth="1"/>
    <col min="9" max="9" width="16.1796875" customWidth="1"/>
  </cols>
  <sheetData>
    <row r="1" spans="1:9" ht="21" customHeight="1" x14ac:dyDescent="0.35">
      <c r="A1" s="10" t="s">
        <v>8400</v>
      </c>
      <c r="B1" s="10" t="s">
        <v>8262</v>
      </c>
      <c r="D1" s="10" t="s">
        <v>8400</v>
      </c>
      <c r="E1" s="10" t="s">
        <v>8262</v>
      </c>
      <c r="G1" s="12" t="s">
        <v>8401</v>
      </c>
      <c r="H1" s="13"/>
      <c r="I1" s="13"/>
    </row>
    <row r="2" spans="1:9" x14ac:dyDescent="0.35">
      <c r="A2" t="s">
        <v>8219</v>
      </c>
      <c r="B2">
        <v>182</v>
      </c>
      <c r="D2" t="s">
        <v>8221</v>
      </c>
      <c r="E2">
        <v>0</v>
      </c>
      <c r="G2" s="10" t="s">
        <v>8407</v>
      </c>
      <c r="H2" s="10" t="s">
        <v>8402</v>
      </c>
      <c r="I2" s="10" t="s">
        <v>8403</v>
      </c>
    </row>
    <row r="3" spans="1:9" x14ac:dyDescent="0.35">
      <c r="A3" t="s">
        <v>8219</v>
      </c>
      <c r="B3">
        <v>79</v>
      </c>
      <c r="D3" t="s">
        <v>8221</v>
      </c>
      <c r="E3">
        <v>1</v>
      </c>
      <c r="G3" t="s">
        <v>8404</v>
      </c>
      <c r="H3">
        <f>AVERAGE(B2:B2186)</f>
        <v>194.42517162471395</v>
      </c>
      <c r="I3">
        <f>AVERAGE(E2:E1531)</f>
        <v>17.709803921568628</v>
      </c>
    </row>
    <row r="4" spans="1:9" x14ac:dyDescent="0.35">
      <c r="A4" t="s">
        <v>8219</v>
      </c>
      <c r="B4">
        <v>35</v>
      </c>
      <c r="D4" t="s">
        <v>8221</v>
      </c>
      <c r="E4">
        <v>10</v>
      </c>
      <c r="G4" t="s">
        <v>8405</v>
      </c>
      <c r="H4">
        <f>MEDIAN(B2:B2186)</f>
        <v>62</v>
      </c>
      <c r="I4">
        <f>MEDIAN(E2:E1531)</f>
        <v>4</v>
      </c>
    </row>
    <row r="5" spans="1:9" x14ac:dyDescent="0.35">
      <c r="A5" t="s">
        <v>8219</v>
      </c>
      <c r="B5">
        <v>150</v>
      </c>
      <c r="D5" t="s">
        <v>8221</v>
      </c>
      <c r="E5">
        <v>0</v>
      </c>
      <c r="G5" t="s">
        <v>8406</v>
      </c>
      <c r="H5">
        <f>MIN(B2:B2186)</f>
        <v>1</v>
      </c>
      <c r="I5">
        <f>MIN(E2:E1531)</f>
        <v>0</v>
      </c>
    </row>
    <row r="6" spans="1:9" x14ac:dyDescent="0.35">
      <c r="A6" t="s">
        <v>8219</v>
      </c>
      <c r="B6">
        <v>284</v>
      </c>
      <c r="D6" t="s">
        <v>8221</v>
      </c>
      <c r="E6">
        <v>7</v>
      </c>
      <c r="G6" t="s">
        <v>8408</v>
      </c>
      <c r="H6">
        <f>MAX(B2:B2186)</f>
        <v>26457</v>
      </c>
      <c r="I6">
        <f>MAX(E2:E1531)</f>
        <v>1293</v>
      </c>
    </row>
    <row r="7" spans="1:9" x14ac:dyDescent="0.35">
      <c r="A7" t="s">
        <v>8219</v>
      </c>
      <c r="B7">
        <v>47</v>
      </c>
      <c r="D7" t="s">
        <v>8221</v>
      </c>
      <c r="E7">
        <v>0</v>
      </c>
      <c r="G7" t="s">
        <v>8409</v>
      </c>
      <c r="H7">
        <f>_xlfn.VAR.P(B2:B2186)</f>
        <v>712840.9867348104</v>
      </c>
      <c r="I7">
        <f>_xlfn.VAR.P(E2:E1531)</f>
        <v>3773.2216685890044</v>
      </c>
    </row>
    <row r="8" spans="1:9" x14ac:dyDescent="0.35">
      <c r="A8" t="s">
        <v>8219</v>
      </c>
      <c r="B8">
        <v>58</v>
      </c>
      <c r="D8" t="s">
        <v>8221</v>
      </c>
      <c r="E8">
        <v>1</v>
      </c>
      <c r="G8" t="s">
        <v>8410</v>
      </c>
      <c r="H8">
        <f>_xlfn.STDEV.P(B2:B2186)</f>
        <v>844.29910975602149</v>
      </c>
      <c r="I8">
        <f>_xlfn.STDEV.P(E2:E1531)</f>
        <v>61.426555076684906</v>
      </c>
    </row>
    <row r="9" spans="1:9" x14ac:dyDescent="0.35">
      <c r="A9" t="s">
        <v>8219</v>
      </c>
      <c r="B9">
        <v>57</v>
      </c>
      <c r="D9" t="s">
        <v>8221</v>
      </c>
      <c r="E9">
        <v>2</v>
      </c>
    </row>
    <row r="10" spans="1:9" x14ac:dyDescent="0.35">
      <c r="A10" t="s">
        <v>8219</v>
      </c>
      <c r="B10">
        <v>12</v>
      </c>
      <c r="D10" t="s">
        <v>8221</v>
      </c>
      <c r="E10">
        <v>3</v>
      </c>
    </row>
    <row r="11" spans="1:9" x14ac:dyDescent="0.35">
      <c r="A11" t="s">
        <v>8219</v>
      </c>
      <c r="B11">
        <v>20</v>
      </c>
      <c r="D11" t="s">
        <v>8221</v>
      </c>
      <c r="E11">
        <v>10</v>
      </c>
    </row>
    <row r="12" spans="1:9" x14ac:dyDescent="0.35">
      <c r="A12" t="s">
        <v>8219</v>
      </c>
      <c r="B12">
        <v>19</v>
      </c>
      <c r="D12" t="s">
        <v>8221</v>
      </c>
      <c r="E12">
        <v>10</v>
      </c>
    </row>
    <row r="13" spans="1:9" x14ac:dyDescent="0.35">
      <c r="A13" t="s">
        <v>8219</v>
      </c>
      <c r="B13">
        <v>75</v>
      </c>
      <c r="D13" t="s">
        <v>8221</v>
      </c>
      <c r="E13">
        <v>1</v>
      </c>
    </row>
    <row r="14" spans="1:9" x14ac:dyDescent="0.35">
      <c r="A14" t="s">
        <v>8219</v>
      </c>
      <c r="B14">
        <v>827</v>
      </c>
      <c r="D14" t="s">
        <v>8221</v>
      </c>
      <c r="E14">
        <v>0</v>
      </c>
    </row>
    <row r="15" spans="1:9" x14ac:dyDescent="0.35">
      <c r="A15" t="s">
        <v>8219</v>
      </c>
      <c r="B15">
        <v>51</v>
      </c>
      <c r="D15" t="s">
        <v>8221</v>
      </c>
      <c r="E15">
        <v>0</v>
      </c>
    </row>
    <row r="16" spans="1:9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mergeCells count="1">
    <mergeCell ref="G1:I1"/>
  </mergeCells>
  <conditionalFormatting sqref="A2:A2186">
    <cfRule type="containsText" dxfId="8" priority="5" operator="containsText" text="live">
      <formula>NOT(ISERROR(SEARCH("live",A2)))</formula>
    </cfRule>
    <cfRule type="containsText" dxfId="7" priority="6" operator="containsText" text="canceled">
      <formula>NOT(ISERROR(SEARCH("canceled",A2)))</formula>
    </cfRule>
    <cfRule type="containsText" dxfId="6" priority="7" operator="containsText" text="failed">
      <formula>NOT(ISERROR(SEARCH("failed",A2)))</formula>
    </cfRule>
    <cfRule type="containsText" dxfId="5" priority="8" operator="containsText" text="successful">
      <formula>NOT(ISERROR(SEARCH("successful",A2)))</formula>
    </cfRule>
  </conditionalFormatting>
  <conditionalFormatting sqref="D2:D1531">
    <cfRule type="containsText" dxfId="4" priority="1" operator="containsText" text="live">
      <formula>NOT(ISERROR(SEARCH("live",D2)))</formula>
    </cfRule>
    <cfRule type="containsText" dxfId="3" priority="2" operator="containsText" text="canceled">
      <formula>NOT(ISERROR(SEARCH("canceled",D2)))</formula>
    </cfRule>
    <cfRule type="containsText" dxfId="2" priority="3" operator="containsText" text="failed">
      <formula>NOT(ISERROR(SEARCH("failed",D2)))</formula>
    </cfRule>
    <cfRule type="containsText" dxfId="1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Project</vt:lpstr>
      <vt:lpstr>Table1</vt:lpstr>
      <vt:lpstr>Table2</vt:lpstr>
      <vt:lpstr>Table3</vt:lpstr>
      <vt:lpstr>Bonus</vt:lpstr>
      <vt:lpstr>Statisctical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anumala thapa</cp:lastModifiedBy>
  <dcterms:created xsi:type="dcterms:W3CDTF">2017-04-20T15:17:24Z</dcterms:created>
  <dcterms:modified xsi:type="dcterms:W3CDTF">2020-08-14T21:19:34Z</dcterms:modified>
</cp:coreProperties>
</file>