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c_karagoz_tue_nl/Documents/Vault/Blocks/Block II/In-House-Project/Personal_Work/"/>
    </mc:Choice>
  </mc:AlternateContent>
  <xr:revisionPtr revIDLastSave="436" documentId="11_F25DC773A252ABDACC10485859DA50E85ADE58F2" xr6:coauthVersionLast="47" xr6:coauthVersionMax="47" xr10:uidLastSave="{7088AE3C-3808-47F7-9A87-238E88611760}"/>
  <bookViews>
    <workbookView xWindow="28680" yWindow="-120" windowWidth="24240" windowHeight="13140" activeTab="1" xr2:uid="{00000000-000D-0000-FFFF-FFFF00000000}"/>
  </bookViews>
  <sheets>
    <sheet name="Full Frame - Half Covered" sheetId="1" r:id="rId1"/>
    <sheet name="Tolerance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G28" i="1"/>
  <c r="B2" i="2"/>
  <c r="B3" i="2"/>
  <c r="E4" i="2" s="1"/>
  <c r="B1" i="2"/>
  <c r="G26" i="1"/>
  <c r="G27" i="1"/>
  <c r="E1" i="2"/>
  <c r="X10" i="1"/>
  <c r="X9" i="1"/>
  <c r="X8" i="1"/>
  <c r="X7" i="1"/>
  <c r="X6" i="1"/>
  <c r="X5" i="1"/>
  <c r="W10" i="1"/>
  <c r="W8" i="1"/>
  <c r="W7" i="1"/>
  <c r="W5" i="1"/>
  <c r="X13" i="1"/>
  <c r="W13" i="1"/>
  <c r="W20" i="1" s="1"/>
  <c r="W23" i="1" s="1"/>
  <c r="T8" i="1"/>
  <c r="T7" i="1"/>
  <c r="T6" i="1"/>
  <c r="T5" i="1"/>
  <c r="S8" i="1"/>
  <c r="S7" i="1"/>
  <c r="S6" i="1"/>
  <c r="S5" i="1"/>
  <c r="T13" i="1"/>
  <c r="S13" i="1"/>
  <c r="S20" i="1" s="1"/>
  <c r="O7" i="1"/>
  <c r="O5" i="1"/>
  <c r="K6" i="1"/>
  <c r="K5" i="1"/>
  <c r="P13" i="1"/>
  <c r="O13" i="1"/>
  <c r="O20" i="1" s="1"/>
  <c r="K23" i="1"/>
  <c r="K22" i="1"/>
  <c r="G23" i="1"/>
  <c r="G22" i="1"/>
  <c r="L13" i="1"/>
  <c r="K16" i="1" s="1"/>
  <c r="H13" i="1"/>
  <c r="K13" i="1"/>
  <c r="G13" i="1"/>
  <c r="G20" i="1" s="1"/>
  <c r="W16" i="1" l="1"/>
  <c r="W22" i="1"/>
  <c r="S22" i="1"/>
  <c r="S23" i="1"/>
  <c r="S16" i="1"/>
  <c r="O22" i="1"/>
  <c r="O23" i="1"/>
  <c r="O16" i="1"/>
  <c r="G17" i="1"/>
  <c r="K20" i="1"/>
  <c r="G16" i="1"/>
</calcChain>
</file>

<file path=xl/sharedStrings.xml><?xml version="1.0" encoding="utf-8"?>
<sst xmlns="http://schemas.openxmlformats.org/spreadsheetml/2006/main" count="149" uniqueCount="55">
  <si>
    <t>Camera Specs</t>
  </si>
  <si>
    <t>Depth of the Field</t>
  </si>
  <si>
    <t>Unit</t>
  </si>
  <si>
    <t>cm</t>
  </si>
  <si>
    <t>Value</t>
  </si>
  <si>
    <t>Explanition</t>
  </si>
  <si>
    <t>to Infinite</t>
  </si>
  <si>
    <t>-</t>
  </si>
  <si>
    <t>Field of View</t>
  </si>
  <si>
    <t>pixel</t>
  </si>
  <si>
    <t>Degree</t>
  </si>
  <si>
    <t>Horizontal</t>
  </si>
  <si>
    <t>Vertical</t>
  </si>
  <si>
    <t>Diagonal</t>
  </si>
  <si>
    <t>Field</t>
  </si>
  <si>
    <t>Geometric Dimensions (in meter)</t>
  </si>
  <si>
    <t>Height</t>
  </si>
  <si>
    <t>Length</t>
  </si>
  <si>
    <t>Width</t>
  </si>
  <si>
    <t>Ball</t>
  </si>
  <si>
    <t>Scenario 1 -1 Quadrocopter</t>
  </si>
  <si>
    <t>Fetch-Field</t>
  </si>
  <si>
    <t>Location</t>
  </si>
  <si>
    <t>Center of the Field</t>
  </si>
  <si>
    <t>x-coord.</t>
  </si>
  <si>
    <t>y-coord.</t>
  </si>
  <si>
    <t>z-coord.</t>
  </si>
  <si>
    <t>Coordinate Frame</t>
  </si>
  <si>
    <r>
      <t>h</t>
    </r>
    <r>
      <rPr>
        <vertAlign val="subscript"/>
        <sz val="11"/>
        <color theme="1"/>
        <rFont val="Calibri"/>
        <family val="2"/>
        <scheme val="minor"/>
      </rPr>
      <t>nom</t>
    </r>
  </si>
  <si>
    <r>
      <t>h</t>
    </r>
    <r>
      <rPr>
        <vertAlign val="subscript"/>
        <sz val="11"/>
        <color theme="1"/>
        <rFont val="Calibri"/>
        <family val="2"/>
        <scheme val="minor"/>
      </rPr>
      <t>side</t>
    </r>
  </si>
  <si>
    <t>x</t>
  </si>
  <si>
    <t>y</t>
  </si>
  <si>
    <t>Quadcopter</t>
  </si>
  <si>
    <t>#</t>
  </si>
  <si>
    <t>Coordinate (m)</t>
  </si>
  <si>
    <t>Parameters</t>
  </si>
  <si>
    <t>Configuration</t>
  </si>
  <si>
    <t>Ratio</t>
  </si>
  <si>
    <t>m</t>
  </si>
  <si>
    <t xml:space="preserve">Height </t>
  </si>
  <si>
    <t>pixel/m</t>
  </si>
  <si>
    <r>
      <t>r</t>
    </r>
    <r>
      <rPr>
        <vertAlign val="subscript"/>
        <sz val="11"/>
        <color theme="1"/>
        <rFont val="Calibri"/>
        <family val="2"/>
        <scheme val="minor"/>
      </rPr>
      <t>p/m</t>
    </r>
  </si>
  <si>
    <t>Coordinate Parameters</t>
  </si>
  <si>
    <t>Effective Resolution</t>
  </si>
  <si>
    <t>Robot</t>
  </si>
  <si>
    <t>Scenario 1 -2 Quadrocopter</t>
  </si>
  <si>
    <t>Scenario 1 -3 Quadrocopter</t>
  </si>
  <si>
    <t>Scenario 1 -4 Quadrocopter</t>
  </si>
  <si>
    <t>Scenario 1 -6 Quadrocopter</t>
  </si>
  <si>
    <r>
      <t xml:space="preserve">Angle in </t>
    </r>
    <r>
      <rPr>
        <vertAlign val="superscript"/>
        <sz val="11"/>
        <color theme="1"/>
        <rFont val="Calibri"/>
        <family val="2"/>
        <scheme val="minor"/>
      </rPr>
      <t>o</t>
    </r>
  </si>
  <si>
    <t>Pixel in cm</t>
  </si>
  <si>
    <t>Error in cm</t>
  </si>
  <si>
    <t>Sensor in cm</t>
  </si>
  <si>
    <t>Angle Error in cm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</si>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</sst>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opLeftCell="A8" workbookViewId="0">
      <selection activeCell="G29" sqref="G29"/>
    </sheetView>
  </sheetViews>
  <sheetFormatPr defaultRowHeight="14.4" x14ac:dyDescent="0.3"/>
  <cols>
    <col min="1" max="1" width="18.5546875" style="1" bestFit="1" customWidth="1"/>
    <col min="2" max="3" width="8.88671875" style="1"/>
    <col min="4" max="4" width="11.5546875" style="1" bestFit="1" customWidth="1"/>
    <col min="5" max="5" width="8.88671875" style="1"/>
    <col min="6" max="6" width="12.88671875" style="1" bestFit="1" customWidth="1"/>
    <col min="7" max="7" width="12.6640625" style="1" bestFit="1" customWidth="1"/>
    <col min="8" max="9" width="8.88671875" style="1"/>
    <col min="10" max="10" width="12.88671875" style="1" bestFit="1" customWidth="1"/>
    <col min="11" max="13" width="8.88671875" style="1"/>
    <col min="14" max="14" width="12.88671875" style="1" bestFit="1" customWidth="1"/>
    <col min="15" max="17" width="8.88671875" style="1"/>
    <col min="18" max="18" width="12.88671875" style="1" bestFit="1" customWidth="1"/>
    <col min="19" max="21" width="8.88671875" style="1"/>
    <col min="22" max="22" width="12.88671875" style="1" bestFit="1" customWidth="1"/>
    <col min="23" max="16384" width="8.88671875" style="1"/>
  </cols>
  <sheetData>
    <row r="1" spans="1:24" x14ac:dyDescent="0.3">
      <c r="A1" s="8" t="s">
        <v>0</v>
      </c>
      <c r="B1" s="8"/>
      <c r="C1" s="8"/>
      <c r="D1" s="8"/>
      <c r="F1" s="8" t="s">
        <v>20</v>
      </c>
      <c r="G1" s="8"/>
      <c r="H1" s="8"/>
      <c r="J1" s="8" t="s">
        <v>45</v>
      </c>
      <c r="K1" s="8"/>
      <c r="L1" s="8"/>
      <c r="N1" s="8" t="s">
        <v>46</v>
      </c>
      <c r="O1" s="8"/>
      <c r="P1" s="8"/>
      <c r="R1" s="8" t="s">
        <v>47</v>
      </c>
      <c r="S1" s="8"/>
      <c r="T1" s="8"/>
      <c r="V1" s="8" t="s">
        <v>48</v>
      </c>
      <c r="W1" s="8"/>
      <c r="X1" s="8"/>
    </row>
    <row r="2" spans="1:24" x14ac:dyDescent="0.3">
      <c r="A2" s="2"/>
      <c r="B2" s="2" t="s">
        <v>4</v>
      </c>
      <c r="C2" s="2" t="s">
        <v>2</v>
      </c>
      <c r="D2" s="2" t="s">
        <v>5</v>
      </c>
      <c r="F2" s="2" t="s">
        <v>22</v>
      </c>
      <c r="G2" s="9" t="s">
        <v>23</v>
      </c>
      <c r="H2" s="9"/>
      <c r="J2" s="2" t="s">
        <v>22</v>
      </c>
      <c r="K2" s="9" t="s">
        <v>7</v>
      </c>
      <c r="L2" s="9"/>
      <c r="N2" s="2" t="s">
        <v>22</v>
      </c>
      <c r="O2" s="9" t="s">
        <v>7</v>
      </c>
      <c r="P2" s="9"/>
      <c r="R2" s="2" t="s">
        <v>22</v>
      </c>
      <c r="S2" s="9" t="s">
        <v>7</v>
      </c>
      <c r="T2" s="9"/>
      <c r="V2" s="2" t="s">
        <v>22</v>
      </c>
      <c r="W2" s="9" t="s">
        <v>7</v>
      </c>
      <c r="X2" s="9"/>
    </row>
    <row r="3" spans="1:24" x14ac:dyDescent="0.3">
      <c r="A3" s="2" t="s">
        <v>1</v>
      </c>
      <c r="B3" s="3">
        <v>30</v>
      </c>
      <c r="C3" s="2" t="s">
        <v>3</v>
      </c>
      <c r="D3" s="2" t="s">
        <v>6</v>
      </c>
      <c r="F3" s="2" t="s">
        <v>32</v>
      </c>
      <c r="G3" s="10" t="s">
        <v>34</v>
      </c>
      <c r="H3" s="10"/>
      <c r="J3" s="2" t="s">
        <v>32</v>
      </c>
      <c r="K3" s="10" t="s">
        <v>34</v>
      </c>
      <c r="L3" s="10"/>
      <c r="N3" s="2" t="s">
        <v>32</v>
      </c>
      <c r="O3" s="10" t="s">
        <v>34</v>
      </c>
      <c r="P3" s="10"/>
      <c r="R3" s="2" t="s">
        <v>32</v>
      </c>
      <c r="S3" s="10" t="s">
        <v>34</v>
      </c>
      <c r="T3" s="10"/>
      <c r="V3" s="2" t="s">
        <v>32</v>
      </c>
      <c r="W3" s="10" t="s">
        <v>34</v>
      </c>
      <c r="X3" s="10"/>
    </row>
    <row r="4" spans="1:24" x14ac:dyDescent="0.3">
      <c r="A4" s="2" t="s">
        <v>43</v>
      </c>
      <c r="B4" s="3">
        <v>320</v>
      </c>
      <c r="C4" s="2" t="s">
        <v>9</v>
      </c>
      <c r="D4" s="2" t="s">
        <v>11</v>
      </c>
      <c r="F4" s="2" t="s">
        <v>33</v>
      </c>
      <c r="G4" s="2" t="s">
        <v>30</v>
      </c>
      <c r="H4" s="2" t="s">
        <v>31</v>
      </c>
      <c r="J4" s="2" t="s">
        <v>33</v>
      </c>
      <c r="K4" s="2" t="s">
        <v>30</v>
      </c>
      <c r="L4" s="2" t="s">
        <v>31</v>
      </c>
      <c r="N4" s="2" t="s">
        <v>33</v>
      </c>
      <c r="O4" s="2" t="s">
        <v>30</v>
      </c>
      <c r="P4" s="2" t="s">
        <v>31</v>
      </c>
      <c r="R4" s="2" t="s">
        <v>33</v>
      </c>
      <c r="S4" s="2" t="s">
        <v>30</v>
      </c>
      <c r="T4" s="2" t="s">
        <v>31</v>
      </c>
      <c r="V4" s="2" t="s">
        <v>33</v>
      </c>
      <c r="W4" s="2" t="s">
        <v>30</v>
      </c>
      <c r="X4" s="2" t="s">
        <v>31</v>
      </c>
    </row>
    <row r="5" spans="1:24" x14ac:dyDescent="0.3">
      <c r="A5" s="2" t="s">
        <v>43</v>
      </c>
      <c r="B5" s="3">
        <v>320</v>
      </c>
      <c r="C5" s="2" t="s">
        <v>9</v>
      </c>
      <c r="D5" s="2" t="s">
        <v>12</v>
      </c>
      <c r="F5" s="3">
        <v>1</v>
      </c>
      <c r="G5" s="3">
        <v>0</v>
      </c>
      <c r="H5" s="3">
        <v>0</v>
      </c>
      <c r="J5" s="3">
        <v>1</v>
      </c>
      <c r="K5" s="3">
        <f>-$G$13/6</f>
        <v>-4</v>
      </c>
      <c r="L5" s="3">
        <v>0</v>
      </c>
      <c r="N5" s="3">
        <v>1</v>
      </c>
      <c r="O5" s="3">
        <f>-$G$13/4</f>
        <v>-6</v>
      </c>
      <c r="P5" s="3">
        <v>0</v>
      </c>
      <c r="R5" s="3">
        <v>1</v>
      </c>
      <c r="S5" s="3">
        <f>-$G$13/6</f>
        <v>-4</v>
      </c>
      <c r="T5" s="3">
        <f>-$H$13/6</f>
        <v>-2.6666666666666665</v>
      </c>
      <c r="V5" s="3">
        <v>1</v>
      </c>
      <c r="W5" s="3">
        <f>-$G$13/4</f>
        <v>-6</v>
      </c>
      <c r="X5" s="3">
        <f>-$H$13/6</f>
        <v>-2.6666666666666665</v>
      </c>
    </row>
    <row r="6" spans="1:24" x14ac:dyDescent="0.3">
      <c r="A6" s="2" t="s">
        <v>8</v>
      </c>
      <c r="B6" s="3">
        <v>87</v>
      </c>
      <c r="C6" s="2" t="s">
        <v>10</v>
      </c>
      <c r="D6" s="2" t="s">
        <v>11</v>
      </c>
      <c r="F6" s="2"/>
      <c r="G6" s="2"/>
      <c r="H6" s="2"/>
      <c r="J6" s="3">
        <v>2</v>
      </c>
      <c r="K6" s="3">
        <f>$G$13/6</f>
        <v>4</v>
      </c>
      <c r="L6" s="3">
        <v>0</v>
      </c>
      <c r="N6" s="3">
        <v>2</v>
      </c>
      <c r="O6" s="3">
        <v>0</v>
      </c>
      <c r="P6" s="3">
        <v>0</v>
      </c>
      <c r="R6" s="3">
        <v>2</v>
      </c>
      <c r="S6" s="3">
        <f>$G$13/6</f>
        <v>4</v>
      </c>
      <c r="T6" s="3">
        <f>$H$13/6</f>
        <v>2.6666666666666665</v>
      </c>
      <c r="V6" s="3">
        <v>2</v>
      </c>
      <c r="W6" s="3">
        <v>0</v>
      </c>
      <c r="X6" s="3">
        <f>$H$13/6</f>
        <v>2.6666666666666665</v>
      </c>
    </row>
    <row r="7" spans="1:24" x14ac:dyDescent="0.3">
      <c r="A7" s="2" t="s">
        <v>8</v>
      </c>
      <c r="B7" s="3">
        <v>87</v>
      </c>
      <c r="C7" s="2" t="s">
        <v>10</v>
      </c>
      <c r="D7" s="2" t="s">
        <v>12</v>
      </c>
      <c r="F7" s="2"/>
      <c r="G7" s="2"/>
      <c r="H7" s="2"/>
      <c r="J7" s="2"/>
      <c r="K7" s="2"/>
      <c r="L7" s="2"/>
      <c r="N7" s="3">
        <v>3</v>
      </c>
      <c r="O7" s="3">
        <f>$G$13/4</f>
        <v>6</v>
      </c>
      <c r="P7" s="3">
        <v>0</v>
      </c>
      <c r="R7" s="3">
        <v>3</v>
      </c>
      <c r="S7" s="3">
        <f>-$G$13/6</f>
        <v>-4</v>
      </c>
      <c r="T7" s="3">
        <f>-$H$13/6</f>
        <v>-2.6666666666666665</v>
      </c>
      <c r="V7" s="3">
        <v>3</v>
      </c>
      <c r="W7" s="3">
        <f>$G$13/4</f>
        <v>6</v>
      </c>
      <c r="X7" s="3">
        <f>-$H$13/6</f>
        <v>-2.6666666666666665</v>
      </c>
    </row>
    <row r="8" spans="1:24" x14ac:dyDescent="0.3">
      <c r="A8" s="2" t="s">
        <v>8</v>
      </c>
      <c r="B8" s="3">
        <v>115</v>
      </c>
      <c r="C8" s="2" t="s">
        <v>10</v>
      </c>
      <c r="D8" s="2" t="s">
        <v>13</v>
      </c>
      <c r="F8" s="2"/>
      <c r="G8" s="4"/>
      <c r="H8" s="2"/>
      <c r="J8" s="2"/>
      <c r="K8" s="4"/>
      <c r="L8" s="2"/>
      <c r="N8" s="2"/>
      <c r="O8" s="4"/>
      <c r="P8" s="2"/>
      <c r="R8" s="3">
        <v>4</v>
      </c>
      <c r="S8" s="3">
        <f>$G$13/6</f>
        <v>4</v>
      </c>
      <c r="T8" s="3">
        <f>$H$13/6</f>
        <v>2.6666666666666665</v>
      </c>
      <c r="V8" s="3">
        <v>4</v>
      </c>
      <c r="W8" s="3">
        <f>-$G$13/4</f>
        <v>-6</v>
      </c>
      <c r="X8" s="3">
        <f>$H$13/6</f>
        <v>2.6666666666666665</v>
      </c>
    </row>
    <row r="9" spans="1:24" x14ac:dyDescent="0.3">
      <c r="F9" s="2"/>
      <c r="G9" s="2"/>
      <c r="H9" s="2"/>
      <c r="J9" s="2"/>
      <c r="K9" s="2"/>
      <c r="L9" s="2"/>
      <c r="N9" s="2"/>
      <c r="O9" s="2"/>
      <c r="P9" s="2"/>
      <c r="R9" s="2"/>
      <c r="S9" s="2"/>
      <c r="T9" s="2"/>
      <c r="V9" s="3">
        <v>5</v>
      </c>
      <c r="W9" s="3">
        <v>0</v>
      </c>
      <c r="X9" s="3">
        <f>-$H$13/6</f>
        <v>-2.6666666666666665</v>
      </c>
    </row>
    <row r="10" spans="1:24" x14ac:dyDescent="0.3">
      <c r="A10" s="8" t="s">
        <v>15</v>
      </c>
      <c r="B10" s="8"/>
      <c r="C10" s="8"/>
      <c r="D10" s="8"/>
      <c r="F10" s="2"/>
      <c r="G10" s="2"/>
      <c r="H10" s="2"/>
      <c r="J10" s="2"/>
      <c r="K10" s="2"/>
      <c r="L10" s="2"/>
      <c r="N10" s="2"/>
      <c r="O10" s="2"/>
      <c r="P10" s="2"/>
      <c r="R10" s="2"/>
      <c r="S10" s="2"/>
      <c r="T10" s="2"/>
      <c r="V10" s="3">
        <v>6</v>
      </c>
      <c r="W10" s="3">
        <f>$G$13/4</f>
        <v>6</v>
      </c>
      <c r="X10" s="3">
        <f>$H$13/6</f>
        <v>2.6666666666666665</v>
      </c>
    </row>
    <row r="11" spans="1:24" x14ac:dyDescent="0.3">
      <c r="A11" s="2"/>
      <c r="B11" s="2" t="s">
        <v>17</v>
      </c>
      <c r="C11" s="2" t="s">
        <v>18</v>
      </c>
      <c r="D11" s="2" t="s">
        <v>16</v>
      </c>
      <c r="F11" s="8" t="s">
        <v>35</v>
      </c>
      <c r="G11" s="8"/>
      <c r="H11" s="8"/>
      <c r="J11" s="8" t="s">
        <v>35</v>
      </c>
      <c r="K11" s="8"/>
      <c r="L11" s="8"/>
      <c r="N11" s="8" t="s">
        <v>35</v>
      </c>
      <c r="O11" s="8"/>
      <c r="P11" s="8"/>
      <c r="R11" s="8" t="s">
        <v>35</v>
      </c>
      <c r="S11" s="8"/>
      <c r="T11" s="8"/>
      <c r="V11" s="8" t="s">
        <v>35</v>
      </c>
      <c r="W11" s="8"/>
      <c r="X11" s="8"/>
    </row>
    <row r="12" spans="1:24" x14ac:dyDescent="0.3">
      <c r="A12" s="2" t="s">
        <v>14</v>
      </c>
      <c r="B12" s="3">
        <v>22</v>
      </c>
      <c r="C12" s="3">
        <v>14</v>
      </c>
      <c r="D12" s="3" t="s">
        <v>7</v>
      </c>
      <c r="F12" s="2" t="s">
        <v>36</v>
      </c>
      <c r="G12" s="2">
        <v>1</v>
      </c>
      <c r="H12" s="2">
        <v>1</v>
      </c>
      <c r="J12" s="2" t="s">
        <v>36</v>
      </c>
      <c r="K12" s="2">
        <v>2</v>
      </c>
      <c r="L12" s="2">
        <v>1</v>
      </c>
      <c r="N12" s="2" t="s">
        <v>36</v>
      </c>
      <c r="O12" s="2">
        <v>3</v>
      </c>
      <c r="P12" s="2">
        <v>1</v>
      </c>
      <c r="R12" s="2" t="s">
        <v>36</v>
      </c>
      <c r="S12" s="2">
        <v>2</v>
      </c>
      <c r="T12" s="2">
        <v>2</v>
      </c>
      <c r="V12" s="2" t="s">
        <v>36</v>
      </c>
      <c r="W12" s="2">
        <v>3</v>
      </c>
      <c r="X12" s="2">
        <v>2</v>
      </c>
    </row>
    <row r="13" spans="1:24" x14ac:dyDescent="0.3">
      <c r="A13" s="2" t="s">
        <v>19</v>
      </c>
      <c r="B13" s="3">
        <v>0.22</v>
      </c>
      <c r="C13" s="3">
        <v>0.22</v>
      </c>
      <c r="D13" s="3">
        <v>0.22</v>
      </c>
      <c r="F13" s="2" t="s">
        <v>14</v>
      </c>
      <c r="G13" s="7">
        <f>($B$12+2*$B$15)/(1+(G12-1)/2)</f>
        <v>24</v>
      </c>
      <c r="H13" s="7">
        <f>($C$12+2*$C$15)/(1+(H12-1)/2)</f>
        <v>16</v>
      </c>
      <c r="J13" s="2" t="s">
        <v>14</v>
      </c>
      <c r="K13" s="7">
        <f>($B$12+2*$B$15)/(1+(K12-1)/2)</f>
        <v>16</v>
      </c>
      <c r="L13" s="7">
        <f>($C$12+2*$C$15)/(1+(L12-1)/2)</f>
        <v>16</v>
      </c>
      <c r="N13" s="2" t="s">
        <v>14</v>
      </c>
      <c r="O13" s="7">
        <f>($B$12+2*$B$15)/(1+(O12-1)/2)</f>
        <v>12</v>
      </c>
      <c r="P13" s="7">
        <f>($C$12+2*$C$15)/(1+(P12-1)/2)</f>
        <v>16</v>
      </c>
      <c r="R13" s="2" t="s">
        <v>14</v>
      </c>
      <c r="S13" s="7">
        <f>($B$12+2*$B$15)/(1+(S12-1)/2)</f>
        <v>16</v>
      </c>
      <c r="T13" s="7">
        <f>($C$12+2*$C$15)/(1+(T12-1)/2)</f>
        <v>10.666666666666666</v>
      </c>
      <c r="V13" s="2" t="s">
        <v>14</v>
      </c>
      <c r="W13" s="7">
        <f>($B$12+2*$B$15)/(1+(W12-1)/2)</f>
        <v>12</v>
      </c>
      <c r="X13" s="7">
        <f>($C$12+2*$C$15)/(1+(X12-1)/2)</f>
        <v>10.666666666666666</v>
      </c>
    </row>
    <row r="14" spans="1:24" x14ac:dyDescent="0.3">
      <c r="A14" s="2" t="s">
        <v>44</v>
      </c>
      <c r="B14" s="3">
        <v>0.41</v>
      </c>
      <c r="C14" s="3">
        <v>0.41</v>
      </c>
      <c r="D14" s="3">
        <v>0.6</v>
      </c>
    </row>
    <row r="15" spans="1:24" x14ac:dyDescent="0.3">
      <c r="A15" s="2" t="s">
        <v>21</v>
      </c>
      <c r="B15" s="3">
        <v>1</v>
      </c>
      <c r="C15" s="3">
        <v>1</v>
      </c>
      <c r="D15" s="3" t="s">
        <v>7</v>
      </c>
      <c r="F15" s="2" t="s">
        <v>39</v>
      </c>
      <c r="G15" s="2" t="s">
        <v>38</v>
      </c>
      <c r="J15" s="2" t="s">
        <v>39</v>
      </c>
      <c r="K15" s="2" t="s">
        <v>38</v>
      </c>
      <c r="N15" s="2" t="s">
        <v>39</v>
      </c>
      <c r="O15" s="2" t="s">
        <v>38</v>
      </c>
      <c r="R15" s="2" t="s">
        <v>39</v>
      </c>
      <c r="S15" s="2" t="s">
        <v>38</v>
      </c>
      <c r="V15" s="2" t="s">
        <v>39</v>
      </c>
      <c r="W15" s="2" t="s">
        <v>38</v>
      </c>
    </row>
    <row r="16" spans="1:24" ht="15.6" x14ac:dyDescent="0.3">
      <c r="F16" s="2" t="s">
        <v>28</v>
      </c>
      <c r="G16" s="6">
        <f>MAX(G13:H13)/2/TAN(PI()*MAX($B$6:$B$7)/360)</f>
        <v>12.645361503371548</v>
      </c>
      <c r="J16" s="2" t="s">
        <v>28</v>
      </c>
      <c r="K16" s="6">
        <f>MAX(K13:L13)/2/TAN(PI()*MAX($B$6:$B$7)/360)</f>
        <v>8.4302410022476995</v>
      </c>
      <c r="N16" s="2" t="s">
        <v>28</v>
      </c>
      <c r="O16" s="6">
        <f>MAX(O13:P13)/2/TAN(PI()*MAX($B$6:$B$7)/360)</f>
        <v>8.4302410022476995</v>
      </c>
      <c r="R16" s="2" t="s">
        <v>28</v>
      </c>
      <c r="S16" s="6">
        <f>MAX(S13:T13)/2/TAN(PI()*MAX($B$6:$B$7)/360)</f>
        <v>8.4302410022476995</v>
      </c>
      <c r="V16" s="2" t="s">
        <v>28</v>
      </c>
      <c r="W16" s="6">
        <f>MAX(W13:X13)/2/TAN(PI()*MAX($B$6:$B$7)/360)</f>
        <v>6.3226807516857741</v>
      </c>
    </row>
    <row r="17" spans="1:23" ht="15.6" x14ac:dyDescent="0.3">
      <c r="A17" s="11" t="s">
        <v>42</v>
      </c>
      <c r="B17" s="12"/>
      <c r="C17" s="13"/>
      <c r="F17" s="5" t="s">
        <v>29</v>
      </c>
      <c r="G17" s="6">
        <f>MIN(G13:H13)/2/TAN(PI()*MIN($B$6:$B$7)/360)</f>
        <v>8.4302410022476995</v>
      </c>
    </row>
    <row r="18" spans="1:23" x14ac:dyDescent="0.3">
      <c r="A18" s="2" t="s">
        <v>17</v>
      </c>
      <c r="B18" s="14" t="s">
        <v>24</v>
      </c>
      <c r="C18" s="15"/>
    </row>
    <row r="19" spans="1:23" x14ac:dyDescent="0.3">
      <c r="A19" s="2" t="s">
        <v>18</v>
      </c>
      <c r="B19" s="14" t="s">
        <v>25</v>
      </c>
      <c r="C19" s="15"/>
      <c r="F19" s="2" t="s">
        <v>37</v>
      </c>
      <c r="G19" s="2" t="s">
        <v>40</v>
      </c>
      <c r="J19" s="2" t="s">
        <v>37</v>
      </c>
      <c r="K19" s="2" t="s">
        <v>40</v>
      </c>
      <c r="N19" s="2" t="s">
        <v>37</v>
      </c>
      <c r="O19" s="2" t="s">
        <v>40</v>
      </c>
      <c r="R19" s="2" t="s">
        <v>37</v>
      </c>
      <c r="S19" s="2" t="s">
        <v>40</v>
      </c>
      <c r="V19" s="2" t="s">
        <v>37</v>
      </c>
      <c r="W19" s="2" t="s">
        <v>40</v>
      </c>
    </row>
    <row r="20" spans="1:23" ht="15.6" x14ac:dyDescent="0.3">
      <c r="A20" s="2" t="s">
        <v>16</v>
      </c>
      <c r="B20" s="14" t="s">
        <v>26</v>
      </c>
      <c r="C20" s="15"/>
      <c r="F20" s="2" t="s">
        <v>41</v>
      </c>
      <c r="G20" s="6">
        <f>MAX($B$4:$B$5)/MAX(G13:H13)</f>
        <v>13.333333333333334</v>
      </c>
      <c r="J20" s="2" t="s">
        <v>41</v>
      </c>
      <c r="K20" s="6">
        <f>MAX($B$4:$B$5)/MAX(K13:L13)</f>
        <v>20</v>
      </c>
      <c r="N20" s="2" t="s">
        <v>41</v>
      </c>
      <c r="O20" s="6">
        <f>MAX($B$4:$B$5)/MAX(O13:P13)</f>
        <v>20</v>
      </c>
      <c r="R20" s="2" t="s">
        <v>41</v>
      </c>
      <c r="S20" s="6">
        <f>MAX($B$4:$B$5)/MAX(S13:T13)</f>
        <v>20</v>
      </c>
      <c r="V20" s="2" t="s">
        <v>41</v>
      </c>
      <c r="W20" s="6">
        <f>MAX($B$4:$B$5)/MAX(W13:X13)</f>
        <v>26.666666666666668</v>
      </c>
    </row>
    <row r="21" spans="1:23" x14ac:dyDescent="0.3">
      <c r="A21" s="2" t="s">
        <v>27</v>
      </c>
      <c r="B21" s="14" t="s">
        <v>23</v>
      </c>
      <c r="C21" s="15"/>
    </row>
    <row r="22" spans="1:23" x14ac:dyDescent="0.3">
      <c r="F22" s="2" t="s">
        <v>19</v>
      </c>
      <c r="G22" s="6">
        <f>G20*$B$13</f>
        <v>2.9333333333333336</v>
      </c>
      <c r="J22" s="2" t="s">
        <v>19</v>
      </c>
      <c r="K22" s="6">
        <f>K20*$B$13</f>
        <v>4.4000000000000004</v>
      </c>
      <c r="N22" s="2" t="s">
        <v>19</v>
      </c>
      <c r="O22" s="6">
        <f>O20*$B$13</f>
        <v>4.4000000000000004</v>
      </c>
      <c r="R22" s="2" t="s">
        <v>19</v>
      </c>
      <c r="S22" s="6">
        <f>S20*$B$13</f>
        <v>4.4000000000000004</v>
      </c>
      <c r="V22" s="2" t="s">
        <v>19</v>
      </c>
      <c r="W22" s="6">
        <f>W20*$B$13</f>
        <v>5.8666666666666671</v>
      </c>
    </row>
    <row r="23" spans="1:23" x14ac:dyDescent="0.3">
      <c r="F23" s="2" t="s">
        <v>44</v>
      </c>
      <c r="G23" s="6">
        <f>G20*$B$14</f>
        <v>5.4666666666666668</v>
      </c>
      <c r="J23" s="2" t="s">
        <v>44</v>
      </c>
      <c r="K23" s="6">
        <f>K20*$B$14</f>
        <v>8.1999999999999993</v>
      </c>
      <c r="N23" s="2" t="s">
        <v>44</v>
      </c>
      <c r="O23" s="6">
        <f>O20*$B$14</f>
        <v>8.1999999999999993</v>
      </c>
      <c r="R23" s="2" t="s">
        <v>44</v>
      </c>
      <c r="S23" s="6">
        <f>S20*$B$14</f>
        <v>8.1999999999999993</v>
      </c>
      <c r="V23" s="2" t="s">
        <v>44</v>
      </c>
      <c r="W23" s="6">
        <f>W20*$B$14</f>
        <v>10.933333333333334</v>
      </c>
    </row>
    <row r="26" spans="1:23" ht="15.6" x14ac:dyDescent="0.3">
      <c r="F26" s="2" t="s">
        <v>41</v>
      </c>
      <c r="G26" s="6">
        <f>O20</f>
        <v>20</v>
      </c>
    </row>
    <row r="27" spans="1:23" ht="15.6" x14ac:dyDescent="0.3">
      <c r="F27" s="2" t="s">
        <v>28</v>
      </c>
      <c r="G27" s="6">
        <f>O16</f>
        <v>8.4302410022476995</v>
      </c>
    </row>
    <row r="28" spans="1:23" x14ac:dyDescent="0.3">
      <c r="F28" s="2" t="s">
        <v>54</v>
      </c>
      <c r="G28" s="16">
        <f>G27*TAN(MAX(B6:B7)*PI()/360)</f>
        <v>8</v>
      </c>
    </row>
  </sheetData>
  <mergeCells count="27">
    <mergeCell ref="B21:C21"/>
    <mergeCell ref="B20:C20"/>
    <mergeCell ref="G3:H3"/>
    <mergeCell ref="F11:H11"/>
    <mergeCell ref="A1:D1"/>
    <mergeCell ref="A10:D10"/>
    <mergeCell ref="G2:H2"/>
    <mergeCell ref="F1:H1"/>
    <mergeCell ref="B19:C19"/>
    <mergeCell ref="B18:C18"/>
    <mergeCell ref="J1:L1"/>
    <mergeCell ref="K2:L2"/>
    <mergeCell ref="K3:L3"/>
    <mergeCell ref="J11:L11"/>
    <mergeCell ref="A17:C17"/>
    <mergeCell ref="V1:X1"/>
    <mergeCell ref="W2:X2"/>
    <mergeCell ref="W3:X3"/>
    <mergeCell ref="V11:X11"/>
    <mergeCell ref="N1:P1"/>
    <mergeCell ref="O2:P2"/>
    <mergeCell ref="O3:P3"/>
    <mergeCell ref="N11:P11"/>
    <mergeCell ref="R1:T1"/>
    <mergeCell ref="S2:T2"/>
    <mergeCell ref="S3:T3"/>
    <mergeCell ref="R11:T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F190-6641-4DE9-B694-1A92560346C5}">
  <dimension ref="A1:E8"/>
  <sheetViews>
    <sheetView tabSelected="1" workbookViewId="0">
      <selection activeCell="E6" sqref="E6"/>
    </sheetView>
  </sheetViews>
  <sheetFormatPr defaultRowHeight="14.4" x14ac:dyDescent="0.3"/>
  <cols>
    <col min="1" max="1" width="11.77734375" style="1" bestFit="1" customWidth="1"/>
    <col min="2" max="2" width="8.88671875" style="1"/>
    <col min="3" max="3" width="10.6640625" style="1" customWidth="1"/>
    <col min="4" max="4" width="15.6640625" style="1" bestFit="1" customWidth="1"/>
    <col min="5" max="16384" width="8.88671875" style="1"/>
  </cols>
  <sheetData>
    <row r="1" spans="1:5" ht="15.6" x14ac:dyDescent="0.3">
      <c r="A1" s="2" t="s">
        <v>41</v>
      </c>
      <c r="B1" s="6">
        <f>'Full Frame - Half Covered'!G26</f>
        <v>20</v>
      </c>
      <c r="D1" s="2" t="s">
        <v>50</v>
      </c>
      <c r="E1" s="16">
        <f>100/'Full Frame - Half Covered'!O20</f>
        <v>5</v>
      </c>
    </row>
    <row r="2" spans="1:5" ht="15.6" x14ac:dyDescent="0.3">
      <c r="A2" s="2" t="s">
        <v>28</v>
      </c>
      <c r="B2" s="6">
        <f>'Full Frame - Half Covered'!G27</f>
        <v>8.4302410022476995</v>
      </c>
    </row>
    <row r="3" spans="1:5" ht="16.2" x14ac:dyDescent="0.3">
      <c r="A3" s="2" t="s">
        <v>54</v>
      </c>
      <c r="B3" s="6">
        <f>'Full Frame - Half Covered'!G28</f>
        <v>8</v>
      </c>
      <c r="D3" s="2" t="s">
        <v>49</v>
      </c>
      <c r="E3" s="3">
        <v>1</v>
      </c>
    </row>
    <row r="4" spans="1:5" x14ac:dyDescent="0.3">
      <c r="D4" s="2" t="s">
        <v>51</v>
      </c>
      <c r="E4" s="17">
        <f>100*SQRT(B3^2+B2^2)*(PI()*E3/180)</f>
        <v>20.284072350187376</v>
      </c>
    </row>
    <row r="5" spans="1:5" x14ac:dyDescent="0.3">
      <c r="D5" s="2" t="s">
        <v>51</v>
      </c>
      <c r="E5" s="17">
        <f>100*B2*(PI()*E3/180)</f>
        <v>14.713546222584906</v>
      </c>
    </row>
    <row r="6" spans="1:5" x14ac:dyDescent="0.3">
      <c r="D6" s="2" t="s">
        <v>53</v>
      </c>
      <c r="E6" s="17">
        <f>(2*E4+E5)/3</f>
        <v>18.427230307653218</v>
      </c>
    </row>
    <row r="8" spans="1:5" x14ac:dyDescent="0.3">
      <c r="D8" s="2" t="s">
        <v>52</v>
      </c>
      <c r="E8" s="16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Frame - Half Covered</vt:lpstr>
      <vt:lpstr>Tolerance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Karagöz, Cevahir</dc:creator>
  <cp:lastModifiedBy>Karagöz, Cevahir</cp:lastModifiedBy>
  <dcterms:created xsi:type="dcterms:W3CDTF">2015-06-05T18:17:20Z</dcterms:created>
  <dcterms:modified xsi:type="dcterms:W3CDTF">2022-02-18T17:54:08Z</dcterms:modified>
</cp:coreProperties>
</file>