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en.Pasupalati\Desktop\Rate Prayas\"/>
    </mc:Choice>
  </mc:AlternateContent>
  <xr:revisionPtr revIDLastSave="0" documentId="8_{28408E9B-157D-4B4B-B740-63C1374D4A7D}" xr6:coauthVersionLast="45" xr6:coauthVersionMax="45" xr10:uidLastSave="{00000000-0000-0000-0000-000000000000}"/>
  <bookViews>
    <workbookView xWindow="-110" yWindow="-110" windowWidth="19420" windowHeight="10420" xr2:uid="{7A6E3968-6952-42FB-8AF9-673A05D124AA}"/>
  </bookViews>
  <sheets>
    <sheet name="P2| GenCo Thermal" sheetId="2" r:id="rId1"/>
    <sheet name="Sheet1" sheetId="1" r:id="rId2"/>
  </sheets>
  <externalReferences>
    <externalReference r:id="rId3"/>
    <externalReference r:id="rId4"/>
    <externalReference r:id="rId5"/>
    <externalReference r:id="rId6"/>
  </externalReferences>
  <definedNames>
    <definedName name="__123Graph_A" hidden="1">[2]CE!#REF!</definedName>
    <definedName name="__123Graph_ASTNPLF" hidden="1">[2]CE!#REF!</definedName>
    <definedName name="__123Graph_B" hidden="1">[2]CE!#REF!</definedName>
    <definedName name="__123Graph_BSTNPLF" hidden="1">[2]CE!#REF!</definedName>
    <definedName name="__123Graph_C" hidden="1">[2]CE!#REF!</definedName>
    <definedName name="__123Graph_CSTNPLF" hidden="1">[2]CE!#REF!</definedName>
    <definedName name="__123Graph_X" hidden="1">[2]CE!#REF!</definedName>
    <definedName name="__123Graph_XSTNPLF" hidden="1">[2]CE!#REF!</definedName>
    <definedName name="_Fill" hidden="1">#REF!</definedName>
    <definedName name="_xlnm._FilterDatabase" localSheetId="0" hidden="1">'P2| GenCo Thermal'!$FC$1:$GZ$77</definedName>
    <definedName name="_Order1" hidden="1">255</definedName>
    <definedName name="APGENCO_Share">'[1]P0| PP Assumptions'!$D$41</definedName>
    <definedName name="Availability_Norm_SERC">'[1]P0| PP Assumptions'!$D$28</definedName>
    <definedName name="Biomass_Fuel_Cost_Esc">'[1]P0| PP Assumptions'!$D$37</definedName>
    <definedName name="Coal_Transport_Esc_500_km">'[1]P0| PP Assumptions'!$D$13</definedName>
    <definedName name="Dollar_Escalation_Rate">'[1]P0| PP Assumptions'!$D$24</definedName>
    <definedName name="Dollar_Rate_Table">'[1]P0| PP Assumptions'!$D$35:$L$35</definedName>
    <definedName name="Domestic_Coal_Cost_Esc">'[1]P0| PP Assumptions'!$D$7</definedName>
    <definedName name="Domestic_Gas_Cost_Esc">'[1]P0| PP Assumptions'!$D$8</definedName>
    <definedName name="First_Year">'[1]P0| PP Assumptions'!$C$3</definedName>
    <definedName name="Fixed_Cost_Esc">'[1]P0| PP Assumptions'!$D$21</definedName>
    <definedName name="Fixed_Cost_Esc_Post_Loan_Repayment">'[1]P0| PP Assumptions'!$D$25</definedName>
    <definedName name="Imported_Coal_Cost_Esc">'[1]P0| PP Assumptions'!$D$9</definedName>
    <definedName name="Imported_Coal_Handling_Esc">'[1]P0| PP Assumptions'!$D$11</definedName>
    <definedName name="Imported_Coal_Transport_Esc">'[1]P0| PP Assumptions'!$D$10</definedName>
    <definedName name="Inter_DISCOM_purchase_cost">'[1]P0| PP Assumptions'!$D$39</definedName>
    <definedName name="Merit_Order_FY17">'[1]P1| PP All'!$DD$4:$DD$70</definedName>
    <definedName name="Merit_Order_FY18">'[1]P1| PP All'!$DE$4:$DE$70</definedName>
    <definedName name="Merit_Order_FY19">'[1]P1| PP All'!$DF$4:$DF$70</definedName>
    <definedName name="Merit_Order_FY20">'[1]P1| PP All'!$DG$4:$DG$70</definedName>
    <definedName name="Merit_Order_FY21">'[1]P1| PP All'!$DH$4:$DH$70</definedName>
    <definedName name="Merit_Order_FY22">'[1]P1| PP All'!$DI$4:$DI$70</definedName>
    <definedName name="new" hidden="1">[3]CE!#REF!</definedName>
    <definedName name="PLF_Incentive_CERC">'[1]P0| PP Assumptions'!$D$30</definedName>
    <definedName name="PLF_Incentive_SERC">'[1]P0| PP Assumptions'!$D$31</definedName>
    <definedName name="PLF_Norm_SERC">'[1]P0| PP Assumptions'!$D$29</definedName>
    <definedName name="TSGENCO_Share">'[1]P0| PP Assumptions'!$E$41</definedName>
    <definedName name="Variable_Cost_Esc">'[1]P0| PP Assumptions'!$D$22</definedName>
    <definedName name="xxxx" hidden="1">[4]CE!#REF!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X21" i="2" l="1"/>
  <c r="EW21" i="2"/>
  <c r="GG21" i="2" s="1"/>
  <c r="EV21" i="2"/>
  <c r="GF21" i="2" s="1"/>
  <c r="EU21" i="2"/>
  <c r="ET21" i="2"/>
  <c r="ES21" i="2"/>
  <c r="GC21" i="2" s="1"/>
  <c r="ER21" i="2"/>
  <c r="EQ21" i="2"/>
  <c r="EP21" i="2"/>
  <c r="CZ21" i="2"/>
  <c r="DI21" i="2" s="1"/>
  <c r="CY21" i="2"/>
  <c r="EA21" i="2" s="1"/>
  <c r="EJ21" i="2" s="1"/>
  <c r="CX21" i="2"/>
  <c r="DZ21" i="2" s="1"/>
  <c r="CW21" i="2"/>
  <c r="DY21" i="2" s="1"/>
  <c r="EH21" i="2" s="1"/>
  <c r="CV21" i="2"/>
  <c r="DX21" i="2" s="1"/>
  <c r="EG21" i="2" s="1"/>
  <c r="CU21" i="2"/>
  <c r="CL21" i="2"/>
  <c r="CK21" i="2"/>
  <c r="BS21" i="2"/>
  <c r="BJ21" i="2"/>
  <c r="BI21" i="2"/>
  <c r="BR21" i="2" s="1"/>
  <c r="BH21" i="2"/>
  <c r="BQ21" i="2" s="1"/>
  <c r="BG21" i="2"/>
  <c r="BP21" i="2" s="1"/>
  <c r="BF21" i="2"/>
  <c r="BO21" i="2" s="1"/>
  <c r="BE21" i="2"/>
  <c r="BK21" i="2" s="1"/>
  <c r="AY21" i="2"/>
  <c r="AX21" i="2"/>
  <c r="AW21" i="2"/>
  <c r="AV21" i="2"/>
  <c r="GW21" i="2" s="1"/>
  <c r="AU21" i="2"/>
  <c r="GV21" i="2" s="1"/>
  <c r="AT21" i="2"/>
  <c r="FB21" i="2" s="1"/>
  <c r="AS21" i="2"/>
  <c r="AR21" i="2"/>
  <c r="AQ21" i="2"/>
  <c r="GR21" i="2" s="1"/>
  <c r="M21" i="2"/>
  <c r="GV20" i="2"/>
  <c r="GU20" i="2"/>
  <c r="GF20" i="2"/>
  <c r="GE20" i="2"/>
  <c r="FE20" i="2"/>
  <c r="EX20" i="2"/>
  <c r="GH20" i="2" s="1"/>
  <c r="EW20" i="2"/>
  <c r="GG20" i="2" s="1"/>
  <c r="EV20" i="2"/>
  <c r="EU20" i="2"/>
  <c r="ET20" i="2"/>
  <c r="ES20" i="2"/>
  <c r="ER20" i="2"/>
  <c r="GB20" i="2" s="1"/>
  <c r="EQ20" i="2"/>
  <c r="EP20" i="2"/>
  <c r="FZ20" i="2" s="1"/>
  <c r="DZ20" i="2"/>
  <c r="EI20" i="2" s="1"/>
  <c r="CZ20" i="2"/>
  <c r="CY20" i="2"/>
  <c r="EA20" i="2" s="1"/>
  <c r="EJ20" i="2" s="1"/>
  <c r="CX20" i="2"/>
  <c r="CW20" i="2"/>
  <c r="DY20" i="2" s="1"/>
  <c r="EH20" i="2" s="1"/>
  <c r="CV20" i="2"/>
  <c r="DX20" i="2" s="1"/>
  <c r="EG20" i="2" s="1"/>
  <c r="CU20" i="2"/>
  <c r="CJ20" i="2"/>
  <c r="CI20" i="2"/>
  <c r="BT20" i="2"/>
  <c r="BS20" i="2"/>
  <c r="BO20" i="2"/>
  <c r="BK20" i="2"/>
  <c r="BL20" i="2" s="1"/>
  <c r="BJ20" i="2"/>
  <c r="BI20" i="2"/>
  <c r="BR20" i="2" s="1"/>
  <c r="BH20" i="2"/>
  <c r="BQ20" i="2" s="1"/>
  <c r="BG20" i="2"/>
  <c r="BP20" i="2" s="1"/>
  <c r="BF20" i="2"/>
  <c r="BE20" i="2"/>
  <c r="AY20" i="2"/>
  <c r="AX20" i="2"/>
  <c r="FF20" i="2" s="1"/>
  <c r="AW20" i="2"/>
  <c r="AV20" i="2"/>
  <c r="CL20" i="2" s="1"/>
  <c r="AU20" i="2"/>
  <c r="AT20" i="2"/>
  <c r="GC20" i="2" s="1"/>
  <c r="AS20" i="2"/>
  <c r="DG20" i="2" s="1"/>
  <c r="AR20" i="2"/>
  <c r="EZ20" i="2" s="1"/>
  <c r="AQ20" i="2"/>
  <c r="DE20" i="2" s="1"/>
  <c r="M20" i="2"/>
  <c r="CA20" i="2" s="1"/>
  <c r="GK19" i="2"/>
  <c r="GH19" i="2"/>
  <c r="GC19" i="2"/>
  <c r="FZ19" i="2"/>
  <c r="EZ19" i="2"/>
  <c r="EX19" i="2"/>
  <c r="EW19" i="2"/>
  <c r="EV19" i="2"/>
  <c r="EU19" i="2"/>
  <c r="ET19" i="2"/>
  <c r="ES19" i="2"/>
  <c r="ER19" i="2"/>
  <c r="GB19" i="2" s="1"/>
  <c r="EQ19" i="2"/>
  <c r="GA19" i="2" s="1"/>
  <c r="EP19" i="2"/>
  <c r="EB19" i="2"/>
  <c r="DY19" i="2"/>
  <c r="EH19" i="2" s="1"/>
  <c r="DX19" i="2"/>
  <c r="EG19" i="2" s="1"/>
  <c r="DS19" i="2"/>
  <c r="DG19" i="2"/>
  <c r="CZ19" i="2"/>
  <c r="CY19" i="2"/>
  <c r="EA19" i="2" s="1"/>
  <c r="EJ19" i="2" s="1"/>
  <c r="CX19" i="2"/>
  <c r="DZ19" i="2" s="1"/>
  <c r="EI19" i="2" s="1"/>
  <c r="CW19" i="2"/>
  <c r="CV19" i="2"/>
  <c r="CU19" i="2"/>
  <c r="CL19" i="2"/>
  <c r="BY19" i="2"/>
  <c r="BQ19" i="2"/>
  <c r="BZ19" i="2" s="1"/>
  <c r="BJ19" i="2"/>
  <c r="BI19" i="2"/>
  <c r="BR19" i="2" s="1"/>
  <c r="BH19" i="2"/>
  <c r="BG19" i="2"/>
  <c r="BP19" i="2" s="1"/>
  <c r="BF19" i="2"/>
  <c r="BO19" i="2" s="1"/>
  <c r="BE19" i="2"/>
  <c r="AW19" i="2"/>
  <c r="GX19" i="2" s="1"/>
  <c r="AV19" i="2"/>
  <c r="GW19" i="2" s="1"/>
  <c r="AT19" i="2"/>
  <c r="AS19" i="2"/>
  <c r="AR19" i="2"/>
  <c r="DF19" i="2" s="1"/>
  <c r="AQ19" i="2"/>
  <c r="DE19" i="2" s="1"/>
  <c r="M19" i="2"/>
  <c r="L19" i="2"/>
  <c r="AY19" i="2" s="1"/>
  <c r="K19" i="2"/>
  <c r="AX19" i="2" s="1"/>
  <c r="J19" i="2"/>
  <c r="I19" i="2"/>
  <c r="H19" i="2"/>
  <c r="AU19" i="2" s="1"/>
  <c r="FC19" i="2" s="1"/>
  <c r="GG18" i="2"/>
  <c r="GC18" i="2"/>
  <c r="GB18" i="2"/>
  <c r="FF18" i="2"/>
  <c r="FC18" i="2"/>
  <c r="FB18" i="2"/>
  <c r="EX18" i="2"/>
  <c r="EW18" i="2"/>
  <c r="EV18" i="2"/>
  <c r="EU18" i="2"/>
  <c r="GE18" i="2" s="1"/>
  <c r="ET18" i="2"/>
  <c r="ES18" i="2"/>
  <c r="ER18" i="2"/>
  <c r="EQ18" i="2"/>
  <c r="GA18" i="2" s="1"/>
  <c r="EP18" i="2"/>
  <c r="EI18" i="2"/>
  <c r="EH18" i="2"/>
  <c r="EA18" i="2"/>
  <c r="EJ18" i="2" s="1"/>
  <c r="DZ18" i="2"/>
  <c r="DS18" i="2"/>
  <c r="EB18" i="2" s="1"/>
  <c r="DJ18" i="2"/>
  <c r="DF18" i="2"/>
  <c r="DB18" i="2"/>
  <c r="DA18" i="2"/>
  <c r="CZ18" i="2"/>
  <c r="CY18" i="2"/>
  <c r="CX18" i="2"/>
  <c r="CW18" i="2"/>
  <c r="DY18" i="2" s="1"/>
  <c r="CV18" i="2"/>
  <c r="DX18" i="2" s="1"/>
  <c r="CU18" i="2"/>
  <c r="CB18" i="2"/>
  <c r="BY18" i="2"/>
  <c r="BQ18" i="2"/>
  <c r="BP18" i="2"/>
  <c r="BJ18" i="2"/>
  <c r="BS18" i="2" s="1"/>
  <c r="BI18" i="2"/>
  <c r="BR18" i="2" s="1"/>
  <c r="BH18" i="2"/>
  <c r="BG18" i="2"/>
  <c r="BF18" i="2"/>
  <c r="BO18" i="2" s="1"/>
  <c r="BX18" i="2" s="1"/>
  <c r="BE18" i="2"/>
  <c r="AY18" i="2"/>
  <c r="GZ18" i="2" s="1"/>
  <c r="AV18" i="2"/>
  <c r="AU18" i="2"/>
  <c r="DI18" i="2" s="1"/>
  <c r="AT18" i="2"/>
  <c r="DH18" i="2" s="1"/>
  <c r="AS18" i="2"/>
  <c r="FA18" i="2" s="1"/>
  <c r="AR18" i="2"/>
  <c r="AQ18" i="2"/>
  <c r="CG18" i="2" s="1"/>
  <c r="M18" i="2"/>
  <c r="L18" i="2"/>
  <c r="K18" i="2"/>
  <c r="AX18" i="2" s="1"/>
  <c r="J18" i="2"/>
  <c r="AW18" i="2" s="1"/>
  <c r="I18" i="2"/>
  <c r="H18" i="2"/>
  <c r="GI17" i="2"/>
  <c r="GE17" i="2"/>
  <c r="GB17" i="2"/>
  <c r="GA17" i="2"/>
  <c r="FB17" i="2"/>
  <c r="FA17" i="2"/>
  <c r="EX17" i="2"/>
  <c r="GH17" i="2" s="1"/>
  <c r="EW17" i="2"/>
  <c r="EV17" i="2"/>
  <c r="EU17" i="2"/>
  <c r="ET17" i="2"/>
  <c r="ES17" i="2"/>
  <c r="GC17" i="2" s="1"/>
  <c r="ER17" i="2"/>
  <c r="EQ17" i="2"/>
  <c r="EP17" i="2"/>
  <c r="FZ17" i="2" s="1"/>
  <c r="DZ17" i="2"/>
  <c r="EI17" i="2" s="1"/>
  <c r="DY17" i="2"/>
  <c r="EH17" i="2" s="1"/>
  <c r="DH17" i="2"/>
  <c r="DE17" i="2"/>
  <c r="CZ17" i="2"/>
  <c r="CY17" i="2"/>
  <c r="EA17" i="2" s="1"/>
  <c r="EJ17" i="2" s="1"/>
  <c r="CX17" i="2"/>
  <c r="CW17" i="2"/>
  <c r="CV17" i="2"/>
  <c r="DX17" i="2" s="1"/>
  <c r="EG17" i="2" s="1"/>
  <c r="CU17" i="2"/>
  <c r="CN17" i="2"/>
  <c r="CB17" i="2"/>
  <c r="BX17" i="2"/>
  <c r="BS17" i="2"/>
  <c r="BO17" i="2"/>
  <c r="BK17" i="2"/>
  <c r="BT17" i="2" s="1"/>
  <c r="BJ17" i="2"/>
  <c r="BI17" i="2"/>
  <c r="BR17" i="2" s="1"/>
  <c r="BH17" i="2"/>
  <c r="BQ17" i="2" s="1"/>
  <c r="BG17" i="2"/>
  <c r="BP17" i="2" s="1"/>
  <c r="BF17" i="2"/>
  <c r="BE17" i="2"/>
  <c r="AY17" i="2"/>
  <c r="AX17" i="2"/>
  <c r="GY17" i="2" s="1"/>
  <c r="AU17" i="2"/>
  <c r="AT17" i="2"/>
  <c r="AS17" i="2"/>
  <c r="AR17" i="2"/>
  <c r="AQ17" i="2"/>
  <c r="M17" i="2"/>
  <c r="L17" i="2"/>
  <c r="K17" i="2"/>
  <c r="J17" i="2"/>
  <c r="AW17" i="2" s="1"/>
  <c r="I17" i="2"/>
  <c r="AV17" i="2" s="1"/>
  <c r="H17" i="2"/>
  <c r="GZ16" i="2"/>
  <c r="GB16" i="2"/>
  <c r="GA16" i="2"/>
  <c r="FZ16" i="2"/>
  <c r="FC16" i="2"/>
  <c r="EZ16" i="2"/>
  <c r="EX16" i="2"/>
  <c r="EW16" i="2"/>
  <c r="GG16" i="2" s="1"/>
  <c r="EV16" i="2"/>
  <c r="EU16" i="2"/>
  <c r="ET16" i="2"/>
  <c r="ES16" i="2"/>
  <c r="ER16" i="2"/>
  <c r="EQ16" i="2"/>
  <c r="EP16" i="2"/>
  <c r="EB16" i="2"/>
  <c r="EK16" i="2" s="1"/>
  <c r="DZ16" i="2"/>
  <c r="EI16" i="2" s="1"/>
  <c r="DY16" i="2"/>
  <c r="EH16" i="2" s="1"/>
  <c r="DG16" i="2"/>
  <c r="DA16" i="2"/>
  <c r="CZ16" i="2"/>
  <c r="DS16" i="2" s="1"/>
  <c r="CY16" i="2"/>
  <c r="EA16" i="2" s="1"/>
  <c r="EJ16" i="2" s="1"/>
  <c r="CX16" i="2"/>
  <c r="CW16" i="2"/>
  <c r="CV16" i="2"/>
  <c r="DX16" i="2" s="1"/>
  <c r="EG16" i="2" s="1"/>
  <c r="CU16" i="2"/>
  <c r="CN16" i="2"/>
  <c r="BS16" i="2"/>
  <c r="BP16" i="2"/>
  <c r="BO16" i="2"/>
  <c r="BK16" i="2"/>
  <c r="BJ16" i="2"/>
  <c r="BI16" i="2"/>
  <c r="BR16" i="2" s="1"/>
  <c r="BH16" i="2"/>
  <c r="BQ16" i="2" s="1"/>
  <c r="BG16" i="2"/>
  <c r="BF16" i="2"/>
  <c r="BE16" i="2"/>
  <c r="AX16" i="2"/>
  <c r="AU16" i="2"/>
  <c r="AT16" i="2"/>
  <c r="AS16" i="2"/>
  <c r="FA16" i="2" s="1"/>
  <c r="AR16" i="2"/>
  <c r="DF16" i="2" s="1"/>
  <c r="AQ16" i="2"/>
  <c r="EY16" i="2" s="1"/>
  <c r="M16" i="2"/>
  <c r="BZ16" i="2" s="1"/>
  <c r="L16" i="2"/>
  <c r="AY16" i="2" s="1"/>
  <c r="K16" i="2"/>
  <c r="J16" i="2"/>
  <c r="AW16" i="2" s="1"/>
  <c r="I16" i="2"/>
  <c r="AV16" i="2" s="1"/>
  <c r="H16" i="2"/>
  <c r="GV15" i="2"/>
  <c r="GG15" i="2"/>
  <c r="GC15" i="2"/>
  <c r="GA15" i="2"/>
  <c r="FC15" i="2"/>
  <c r="EX15" i="2"/>
  <c r="EW15" i="2"/>
  <c r="EV15" i="2"/>
  <c r="GF15" i="2" s="1"/>
  <c r="EU15" i="2"/>
  <c r="ET15" i="2"/>
  <c r="ES15" i="2"/>
  <c r="ER15" i="2"/>
  <c r="EQ15" i="2"/>
  <c r="EP15" i="2"/>
  <c r="DZ15" i="2"/>
  <c r="EI15" i="2" s="1"/>
  <c r="DX15" i="2"/>
  <c r="DH15" i="2"/>
  <c r="DG15" i="2"/>
  <c r="DE15" i="2"/>
  <c r="CZ15" i="2"/>
  <c r="CY15" i="2"/>
  <c r="EA15" i="2" s="1"/>
  <c r="EJ15" i="2" s="1"/>
  <c r="CX15" i="2"/>
  <c r="CW15" i="2"/>
  <c r="DY15" i="2" s="1"/>
  <c r="EH15" i="2" s="1"/>
  <c r="CV15" i="2"/>
  <c r="CU15" i="2"/>
  <c r="CK15" i="2"/>
  <c r="BZ15" i="2"/>
  <c r="BR15" i="2"/>
  <c r="BQ15" i="2"/>
  <c r="BJ15" i="2"/>
  <c r="BI15" i="2"/>
  <c r="BH15" i="2"/>
  <c r="BG15" i="2"/>
  <c r="BP15" i="2" s="1"/>
  <c r="BY15" i="2" s="1"/>
  <c r="BF15" i="2"/>
  <c r="BO15" i="2" s="1"/>
  <c r="BX15" i="2" s="1"/>
  <c r="BE15" i="2"/>
  <c r="AW15" i="2"/>
  <c r="GX15" i="2" s="1"/>
  <c r="AV15" i="2"/>
  <c r="AT15" i="2"/>
  <c r="AS15" i="2"/>
  <c r="FA15" i="2" s="1"/>
  <c r="AR15" i="2"/>
  <c r="AQ15" i="2"/>
  <c r="EY15" i="2" s="1"/>
  <c r="M15" i="2"/>
  <c r="L15" i="2"/>
  <c r="AY15" i="2" s="1"/>
  <c r="K15" i="2"/>
  <c r="AX15" i="2" s="1"/>
  <c r="J15" i="2"/>
  <c r="I15" i="2"/>
  <c r="H15" i="2"/>
  <c r="AU15" i="2" s="1"/>
  <c r="GD15" i="2" s="1"/>
  <c r="GY14" i="2"/>
  <c r="GC14" i="2"/>
  <c r="GB14" i="2"/>
  <c r="FF14" i="2"/>
  <c r="FA14" i="2"/>
  <c r="EX14" i="2"/>
  <c r="EW14" i="2"/>
  <c r="EV14" i="2"/>
  <c r="EU14" i="2"/>
  <c r="ET14" i="2"/>
  <c r="ES14" i="2"/>
  <c r="FB14" i="2" s="1"/>
  <c r="ER14" i="2"/>
  <c r="EQ14" i="2"/>
  <c r="EP14" i="2"/>
  <c r="EH14" i="2"/>
  <c r="EA14" i="2"/>
  <c r="DX14" i="2"/>
  <c r="DS14" i="2"/>
  <c r="DH14" i="2"/>
  <c r="CZ14" i="2"/>
  <c r="CY14" i="2"/>
  <c r="CX14" i="2"/>
  <c r="DZ14" i="2" s="1"/>
  <c r="EI14" i="2" s="1"/>
  <c r="CW14" i="2"/>
  <c r="DY14" i="2" s="1"/>
  <c r="CV14" i="2"/>
  <c r="CU14" i="2"/>
  <c r="BZ14" i="2"/>
  <c r="CI14" i="2" s="1"/>
  <c r="BY14" i="2"/>
  <c r="BQ14" i="2"/>
  <c r="BP14" i="2"/>
  <c r="BO14" i="2"/>
  <c r="BX14" i="2" s="1"/>
  <c r="BJ14" i="2"/>
  <c r="BI14" i="2"/>
  <c r="BR14" i="2" s="1"/>
  <c r="BH14" i="2"/>
  <c r="BG14" i="2"/>
  <c r="BF14" i="2"/>
  <c r="BE14" i="2"/>
  <c r="AV14" i="2"/>
  <c r="CL14" i="2" s="1"/>
  <c r="AU14" i="2"/>
  <c r="AT14" i="2"/>
  <c r="AS14" i="2"/>
  <c r="DG14" i="2" s="1"/>
  <c r="AR14" i="2"/>
  <c r="EZ14" i="2" s="1"/>
  <c r="AQ14" i="2"/>
  <c r="M14" i="2"/>
  <c r="L14" i="2"/>
  <c r="AY14" i="2" s="1"/>
  <c r="K14" i="2"/>
  <c r="AX14" i="2" s="1"/>
  <c r="GG14" i="2" s="1"/>
  <c r="J14" i="2"/>
  <c r="AW14" i="2" s="1"/>
  <c r="I14" i="2"/>
  <c r="H14" i="2"/>
  <c r="GY13" i="2"/>
  <c r="FG13" i="2"/>
  <c r="FB13" i="2"/>
  <c r="EX13" i="2"/>
  <c r="EW13" i="2"/>
  <c r="GG13" i="2" s="1"/>
  <c r="EV13" i="2"/>
  <c r="GF13" i="2" s="1"/>
  <c r="EU13" i="2"/>
  <c r="ET13" i="2"/>
  <c r="GD13" i="2" s="1"/>
  <c r="ES13" i="2"/>
  <c r="ER13" i="2"/>
  <c r="GB13" i="2" s="1"/>
  <c r="EQ13" i="2"/>
  <c r="GA13" i="2" s="1"/>
  <c r="EP13" i="2"/>
  <c r="FZ13" i="2" s="1"/>
  <c r="EA13" i="2"/>
  <c r="EJ13" i="2" s="1"/>
  <c r="DZ13" i="2"/>
  <c r="DX13" i="2"/>
  <c r="EG13" i="2" s="1"/>
  <c r="DF13" i="2"/>
  <c r="DE13" i="2"/>
  <c r="CZ13" i="2"/>
  <c r="DA13" i="2" s="1"/>
  <c r="CY13" i="2"/>
  <c r="CX13" i="2"/>
  <c r="CW13" i="2"/>
  <c r="DY13" i="2" s="1"/>
  <c r="EH13" i="2" s="1"/>
  <c r="CV13" i="2"/>
  <c r="CU13" i="2"/>
  <c r="CL13" i="2"/>
  <c r="BX13" i="2"/>
  <c r="GI13" i="2" s="1"/>
  <c r="BR13" i="2"/>
  <c r="BO13" i="2"/>
  <c r="BK13" i="2"/>
  <c r="BL13" i="2" s="1"/>
  <c r="BJ13" i="2"/>
  <c r="BI13" i="2"/>
  <c r="BH13" i="2"/>
  <c r="BQ13" i="2" s="1"/>
  <c r="BG13" i="2"/>
  <c r="BP13" i="2" s="1"/>
  <c r="BF13" i="2"/>
  <c r="BE13" i="2"/>
  <c r="AX13" i="2"/>
  <c r="AT13" i="2"/>
  <c r="DH13" i="2" s="1"/>
  <c r="AS13" i="2"/>
  <c r="AR13" i="2"/>
  <c r="EZ13" i="2" s="1"/>
  <c r="AQ13" i="2"/>
  <c r="EY13" i="2" s="1"/>
  <c r="M13" i="2"/>
  <c r="L13" i="2"/>
  <c r="AY13" i="2" s="1"/>
  <c r="K13" i="2"/>
  <c r="J13" i="2"/>
  <c r="AW13" i="2" s="1"/>
  <c r="I13" i="2"/>
  <c r="AV13" i="2" s="1"/>
  <c r="GE13" i="2" s="1"/>
  <c r="H13" i="2"/>
  <c r="AU13" i="2" s="1"/>
  <c r="GR12" i="2"/>
  <c r="GH12" i="2"/>
  <c r="GD12" i="2"/>
  <c r="FZ12" i="2"/>
  <c r="FG12" i="2"/>
  <c r="FC12" i="2"/>
  <c r="EY12" i="2"/>
  <c r="EX12" i="2"/>
  <c r="EW12" i="2"/>
  <c r="GG12" i="2" s="1"/>
  <c r="EV12" i="2"/>
  <c r="EU12" i="2"/>
  <c r="ET12" i="2"/>
  <c r="ES12" i="2"/>
  <c r="GC12" i="2" s="1"/>
  <c r="ER12" i="2"/>
  <c r="GB12" i="2" s="1"/>
  <c r="EQ12" i="2"/>
  <c r="GA12" i="2" s="1"/>
  <c r="EP12" i="2"/>
  <c r="EI12" i="2"/>
  <c r="DY12" i="2"/>
  <c r="DH12" i="2"/>
  <c r="DG12" i="2"/>
  <c r="CZ12" i="2"/>
  <c r="CY12" i="2"/>
  <c r="EA12" i="2" s="1"/>
  <c r="EJ12" i="2" s="1"/>
  <c r="CX12" i="2"/>
  <c r="DZ12" i="2" s="1"/>
  <c r="CW12" i="2"/>
  <c r="CV12" i="2"/>
  <c r="DX12" i="2" s="1"/>
  <c r="EG12" i="2" s="1"/>
  <c r="CU12" i="2"/>
  <c r="CG12" i="2"/>
  <c r="BR12" i="2"/>
  <c r="CA12" i="2" s="1"/>
  <c r="GL12" i="2" s="1"/>
  <c r="BJ12" i="2"/>
  <c r="BK12" i="2" s="1"/>
  <c r="BI12" i="2"/>
  <c r="BH12" i="2"/>
  <c r="BQ12" i="2" s="1"/>
  <c r="BG12" i="2"/>
  <c r="BP12" i="2" s="1"/>
  <c r="BF12" i="2"/>
  <c r="BO12" i="2" s="1"/>
  <c r="BX12" i="2" s="1"/>
  <c r="GI12" i="2" s="1"/>
  <c r="BE12" i="2"/>
  <c r="AY12" i="2"/>
  <c r="AX12" i="2"/>
  <c r="FF12" i="2" s="1"/>
  <c r="AW12" i="2"/>
  <c r="FE12" i="2" s="1"/>
  <c r="AV12" i="2"/>
  <c r="AU12" i="2"/>
  <c r="AT12" i="2"/>
  <c r="AS12" i="2"/>
  <c r="AR12" i="2"/>
  <c r="AQ12" i="2"/>
  <c r="DE12" i="2" s="1"/>
  <c r="M12" i="2"/>
  <c r="GG11" i="2"/>
  <c r="GC11" i="2"/>
  <c r="FF11" i="2"/>
  <c r="FC11" i="2"/>
  <c r="FB11" i="2"/>
  <c r="EX11" i="2"/>
  <c r="GH11" i="2" s="1"/>
  <c r="EW11" i="2"/>
  <c r="EV11" i="2"/>
  <c r="GF11" i="2" s="1"/>
  <c r="EU11" i="2"/>
  <c r="ET11" i="2"/>
  <c r="GD11" i="2" s="1"/>
  <c r="ES11" i="2"/>
  <c r="ER11" i="2"/>
  <c r="EQ11" i="2"/>
  <c r="EP11" i="2"/>
  <c r="FZ11" i="2" s="1"/>
  <c r="DZ11" i="2"/>
  <c r="EI11" i="2" s="1"/>
  <c r="DX11" i="2"/>
  <c r="DS11" i="2"/>
  <c r="EB11" i="2" s="1"/>
  <c r="EK11" i="2" s="1"/>
  <c r="DI11" i="2"/>
  <c r="DG11" i="2"/>
  <c r="DA11" i="2"/>
  <c r="CZ11" i="2"/>
  <c r="CY11" i="2"/>
  <c r="EA11" i="2" s="1"/>
  <c r="EJ11" i="2" s="1"/>
  <c r="CX11" i="2"/>
  <c r="CW11" i="2"/>
  <c r="DY11" i="2" s="1"/>
  <c r="EH11" i="2" s="1"/>
  <c r="CV11" i="2"/>
  <c r="CU11" i="2"/>
  <c r="CG11" i="2"/>
  <c r="CB11" i="2"/>
  <c r="GM11" i="2" s="1"/>
  <c r="BY11" i="2"/>
  <c r="BX11" i="2"/>
  <c r="BQ11" i="2"/>
  <c r="BZ11" i="2" s="1"/>
  <c r="GK11" i="2" s="1"/>
  <c r="BP11" i="2"/>
  <c r="BJ11" i="2"/>
  <c r="BS11" i="2" s="1"/>
  <c r="BI11" i="2"/>
  <c r="BR11" i="2" s="1"/>
  <c r="BH11" i="2"/>
  <c r="BG11" i="2"/>
  <c r="BF11" i="2"/>
  <c r="BO11" i="2" s="1"/>
  <c r="BE11" i="2"/>
  <c r="AY11" i="2"/>
  <c r="AX11" i="2"/>
  <c r="AW11" i="2"/>
  <c r="AV11" i="2"/>
  <c r="AU11" i="2"/>
  <c r="AT11" i="2"/>
  <c r="DH11" i="2" s="1"/>
  <c r="AS11" i="2"/>
  <c r="GB11" i="2" s="1"/>
  <c r="AR11" i="2"/>
  <c r="AQ11" i="2"/>
  <c r="M11" i="2"/>
  <c r="GE10" i="2"/>
  <c r="FF10" i="2"/>
  <c r="FD10" i="2"/>
  <c r="EX10" i="2"/>
  <c r="GH10" i="2" s="1"/>
  <c r="EW10" i="2"/>
  <c r="EV10" i="2"/>
  <c r="GF10" i="2" s="1"/>
  <c r="EU10" i="2"/>
  <c r="ET10" i="2"/>
  <c r="GD10" i="2" s="1"/>
  <c r="ES10" i="2"/>
  <c r="ER10" i="2"/>
  <c r="EQ10" i="2"/>
  <c r="EP10" i="2"/>
  <c r="FZ10" i="2" s="1"/>
  <c r="EA10" i="2"/>
  <c r="EJ10" i="2" s="1"/>
  <c r="DY10" i="2"/>
  <c r="EH10" i="2" s="1"/>
  <c r="DX10" i="2"/>
  <c r="EG10" i="2" s="1"/>
  <c r="DG10" i="2"/>
  <c r="CZ10" i="2"/>
  <c r="CY10" i="2"/>
  <c r="CX10" i="2"/>
  <c r="DZ10" i="2" s="1"/>
  <c r="EI10" i="2" s="1"/>
  <c r="CW10" i="2"/>
  <c r="CV10" i="2"/>
  <c r="CU10" i="2"/>
  <c r="CJ10" i="2"/>
  <c r="BR10" i="2"/>
  <c r="CA10" i="2" s="1"/>
  <c r="BO10" i="2"/>
  <c r="BJ10" i="2"/>
  <c r="BS10" i="2" s="1"/>
  <c r="BI10" i="2"/>
  <c r="BH10" i="2"/>
  <c r="BQ10" i="2" s="1"/>
  <c r="BG10" i="2"/>
  <c r="BP10" i="2" s="1"/>
  <c r="BF10" i="2"/>
  <c r="BE10" i="2"/>
  <c r="BK10" i="2" s="1"/>
  <c r="AY10" i="2"/>
  <c r="AX10" i="2"/>
  <c r="AW10" i="2"/>
  <c r="FE10" i="2" s="1"/>
  <c r="AV10" i="2"/>
  <c r="AU10" i="2"/>
  <c r="AT10" i="2"/>
  <c r="FB10" i="2" s="1"/>
  <c r="AS10" i="2"/>
  <c r="CI10" i="2" s="1"/>
  <c r="AR10" i="2"/>
  <c r="GS10" i="2" s="1"/>
  <c r="AQ10" i="2"/>
  <c r="M10" i="2"/>
  <c r="CB10" i="2" s="1"/>
  <c r="GC9" i="2"/>
  <c r="FB9" i="2"/>
  <c r="EX9" i="2"/>
  <c r="EW9" i="2"/>
  <c r="GG9" i="2" s="1"/>
  <c r="EV9" i="2"/>
  <c r="EU9" i="2"/>
  <c r="GE9" i="2" s="1"/>
  <c r="ET9" i="2"/>
  <c r="GD9" i="2" s="1"/>
  <c r="ES9" i="2"/>
  <c r="ER9" i="2"/>
  <c r="GB9" i="2" s="1"/>
  <c r="EQ9" i="2"/>
  <c r="EP9" i="2"/>
  <c r="FZ9" i="2" s="1"/>
  <c r="DZ9" i="2"/>
  <c r="EI9" i="2" s="1"/>
  <c r="DX9" i="2"/>
  <c r="EG9" i="2" s="1"/>
  <c r="DS9" i="2"/>
  <c r="EB9" i="2" s="1"/>
  <c r="DG9" i="2"/>
  <c r="DA9" i="2"/>
  <c r="CZ9" i="2"/>
  <c r="CY9" i="2"/>
  <c r="EA9" i="2" s="1"/>
  <c r="EJ9" i="2" s="1"/>
  <c r="CX9" i="2"/>
  <c r="CW9" i="2"/>
  <c r="DY9" i="2" s="1"/>
  <c r="EH9" i="2" s="1"/>
  <c r="CV9" i="2"/>
  <c r="CU9" i="2"/>
  <c r="BS9" i="2"/>
  <c r="CB9" i="2" s="1"/>
  <c r="BP9" i="2"/>
  <c r="BY9" i="2" s="1"/>
  <c r="BJ9" i="2"/>
  <c r="BK9" i="2" s="1"/>
  <c r="BI9" i="2"/>
  <c r="BR9" i="2" s="1"/>
  <c r="BH9" i="2"/>
  <c r="BQ9" i="2" s="1"/>
  <c r="BZ9" i="2" s="1"/>
  <c r="GK9" i="2" s="1"/>
  <c r="BG9" i="2"/>
  <c r="BF9" i="2"/>
  <c r="BO9" i="2" s="1"/>
  <c r="BX9" i="2" s="1"/>
  <c r="BE9" i="2"/>
  <c r="AX9" i="2"/>
  <c r="AW9" i="2"/>
  <c r="GF9" i="2" s="1"/>
  <c r="AV9" i="2"/>
  <c r="AT9" i="2"/>
  <c r="DH9" i="2" s="1"/>
  <c r="AS9" i="2"/>
  <c r="FA9" i="2" s="1"/>
  <c r="AR9" i="2"/>
  <c r="DF9" i="2" s="1"/>
  <c r="AQ9" i="2"/>
  <c r="DE9" i="2" s="1"/>
  <c r="M9" i="2"/>
  <c r="L9" i="2"/>
  <c r="AY9" i="2" s="1"/>
  <c r="K9" i="2"/>
  <c r="J9" i="2"/>
  <c r="I9" i="2"/>
  <c r="H9" i="2"/>
  <c r="AU9" i="2" s="1"/>
  <c r="FZ8" i="2"/>
  <c r="EY8" i="2"/>
  <c r="EX8" i="2"/>
  <c r="GH8" i="2" s="1"/>
  <c r="EW8" i="2"/>
  <c r="EV8" i="2"/>
  <c r="EU8" i="2"/>
  <c r="ET8" i="2"/>
  <c r="ES8" i="2"/>
  <c r="GC8" i="2" s="1"/>
  <c r="ER8" i="2"/>
  <c r="EQ8" i="2"/>
  <c r="GA8" i="2" s="1"/>
  <c r="EP8" i="2"/>
  <c r="EG8" i="2"/>
  <c r="DZ8" i="2"/>
  <c r="EI8" i="2" s="1"/>
  <c r="DT8" i="2"/>
  <c r="EC8" i="2" s="1"/>
  <c r="EL8" i="2" s="1"/>
  <c r="DF8" i="2"/>
  <c r="DA8" i="2"/>
  <c r="DB8" i="2" s="1"/>
  <c r="CZ8" i="2"/>
  <c r="CY8" i="2"/>
  <c r="EA8" i="2" s="1"/>
  <c r="EJ8" i="2" s="1"/>
  <c r="CX8" i="2"/>
  <c r="CW8" i="2"/>
  <c r="DY8" i="2" s="1"/>
  <c r="EH8" i="2" s="1"/>
  <c r="CV8" i="2"/>
  <c r="DX8" i="2" s="1"/>
  <c r="CU8" i="2"/>
  <c r="BS8" i="2"/>
  <c r="BQ8" i="2"/>
  <c r="BO8" i="2"/>
  <c r="BK8" i="2"/>
  <c r="BJ8" i="2"/>
  <c r="BI8" i="2"/>
  <c r="BR8" i="2" s="1"/>
  <c r="BH8" i="2"/>
  <c r="BG8" i="2"/>
  <c r="BP8" i="2" s="1"/>
  <c r="BF8" i="2"/>
  <c r="BE8" i="2"/>
  <c r="AY8" i="2"/>
  <c r="AX8" i="2"/>
  <c r="AT8" i="2"/>
  <c r="FB8" i="2" s="1"/>
  <c r="AS8" i="2"/>
  <c r="DG8" i="2" s="1"/>
  <c r="AR8" i="2"/>
  <c r="AQ8" i="2"/>
  <c r="DE8" i="2" s="1"/>
  <c r="M8" i="2"/>
  <c r="L8" i="2"/>
  <c r="K8" i="2"/>
  <c r="J8" i="2"/>
  <c r="AW8" i="2" s="1"/>
  <c r="I8" i="2"/>
  <c r="AV8" i="2" s="1"/>
  <c r="H8" i="2"/>
  <c r="AU8" i="2" s="1"/>
  <c r="GC7" i="2"/>
  <c r="FZ7" i="2"/>
  <c r="FB7" i="2"/>
  <c r="EZ7" i="2"/>
  <c r="EX7" i="2"/>
  <c r="EW7" i="2"/>
  <c r="EV7" i="2"/>
  <c r="EU7" i="2"/>
  <c r="GE7" i="2" s="1"/>
  <c r="ET7" i="2"/>
  <c r="ES7" i="2"/>
  <c r="ER7" i="2"/>
  <c r="EQ7" i="2"/>
  <c r="EP7" i="2"/>
  <c r="DZ7" i="2"/>
  <c r="EI7" i="2" s="1"/>
  <c r="DX7" i="2"/>
  <c r="EG7" i="2" s="1"/>
  <c r="DG7" i="2"/>
  <c r="CZ7" i="2"/>
  <c r="DS7" i="2" s="1"/>
  <c r="EB7" i="2" s="1"/>
  <c r="EK7" i="2" s="1"/>
  <c r="CY7" i="2"/>
  <c r="EA7" i="2" s="1"/>
  <c r="EJ7" i="2" s="1"/>
  <c r="CX7" i="2"/>
  <c r="CW7" i="2"/>
  <c r="DY7" i="2" s="1"/>
  <c r="EH7" i="2" s="1"/>
  <c r="CV7" i="2"/>
  <c r="CU7" i="2"/>
  <c r="DA7" i="2" s="1"/>
  <c r="DT7" i="2" s="1"/>
  <c r="BR7" i="2"/>
  <c r="BP7" i="2"/>
  <c r="BY7" i="2" s="1"/>
  <c r="BJ7" i="2"/>
  <c r="BI7" i="2"/>
  <c r="BH7" i="2"/>
  <c r="BQ7" i="2" s="1"/>
  <c r="BZ7" i="2" s="1"/>
  <c r="BG7" i="2"/>
  <c r="BF7" i="2"/>
  <c r="BO7" i="2" s="1"/>
  <c r="BX7" i="2" s="1"/>
  <c r="BE7" i="2"/>
  <c r="AW7" i="2"/>
  <c r="AV7" i="2"/>
  <c r="AT7" i="2"/>
  <c r="AS7" i="2"/>
  <c r="AR7" i="2"/>
  <c r="DF7" i="2" s="1"/>
  <c r="AQ7" i="2"/>
  <c r="EY7" i="2" s="1"/>
  <c r="M7" i="2"/>
  <c r="L7" i="2"/>
  <c r="AY7" i="2" s="1"/>
  <c r="K7" i="2"/>
  <c r="AX7" i="2" s="1"/>
  <c r="J7" i="2"/>
  <c r="I7" i="2"/>
  <c r="H7" i="2"/>
  <c r="AU7" i="2" s="1"/>
  <c r="GF6" i="2"/>
  <c r="FG6" i="2"/>
  <c r="FE6" i="2"/>
  <c r="FC6" i="2"/>
  <c r="FA6" i="2"/>
  <c r="EX6" i="2"/>
  <c r="GH6" i="2" s="1"/>
  <c r="EW6" i="2"/>
  <c r="EV6" i="2"/>
  <c r="EU6" i="2"/>
  <c r="ET6" i="2"/>
  <c r="ES6" i="2"/>
  <c r="ER6" i="2"/>
  <c r="GB6" i="2" s="1"/>
  <c r="EQ6" i="2"/>
  <c r="EP6" i="2"/>
  <c r="EA6" i="2"/>
  <c r="DY6" i="2"/>
  <c r="DS6" i="2"/>
  <c r="CZ6" i="2"/>
  <c r="CY6" i="2"/>
  <c r="CX6" i="2"/>
  <c r="DZ6" i="2" s="1"/>
  <c r="EI6" i="2" s="1"/>
  <c r="CW6" i="2"/>
  <c r="CV6" i="2"/>
  <c r="DX6" i="2" s="1"/>
  <c r="CU6" i="2"/>
  <c r="CJ6" i="2"/>
  <c r="CB6" i="2"/>
  <c r="CA6" i="2"/>
  <c r="BS6" i="2"/>
  <c r="BQ6" i="2"/>
  <c r="BO6" i="2"/>
  <c r="BK6" i="2"/>
  <c r="BL6" i="2" s="1"/>
  <c r="BJ6" i="2"/>
  <c r="BI6" i="2"/>
  <c r="BR6" i="2" s="1"/>
  <c r="BH6" i="2"/>
  <c r="BG6" i="2"/>
  <c r="BP6" i="2" s="1"/>
  <c r="BF6" i="2"/>
  <c r="BE6" i="2"/>
  <c r="AY6" i="2"/>
  <c r="AX6" i="2"/>
  <c r="AW6" i="2"/>
  <c r="AT6" i="2"/>
  <c r="FB6" i="2" s="1"/>
  <c r="AS6" i="2"/>
  <c r="DG6" i="2" s="1"/>
  <c r="AR6" i="2"/>
  <c r="AQ6" i="2"/>
  <c r="EY6" i="2" s="1"/>
  <c r="M6" i="2"/>
  <c r="L6" i="2"/>
  <c r="K6" i="2"/>
  <c r="J6" i="2"/>
  <c r="I6" i="2"/>
  <c r="AV6" i="2" s="1"/>
  <c r="H6" i="2"/>
  <c r="AU6" i="2" s="1"/>
  <c r="GA5" i="2"/>
  <c r="EZ5" i="2"/>
  <c r="EX5" i="2"/>
  <c r="GH5" i="2" s="1"/>
  <c r="EW5" i="2"/>
  <c r="EV5" i="2"/>
  <c r="EU5" i="2"/>
  <c r="ET5" i="2"/>
  <c r="GD5" i="2" s="1"/>
  <c r="ES5" i="2"/>
  <c r="ER5" i="2"/>
  <c r="EQ5" i="2"/>
  <c r="EP5" i="2"/>
  <c r="DZ5" i="2"/>
  <c r="DX5" i="2"/>
  <c r="DT5" i="2"/>
  <c r="EC5" i="2" s="1"/>
  <c r="EL5" i="2" s="1"/>
  <c r="DS5" i="2"/>
  <c r="DF5" i="2"/>
  <c r="DB5" i="2"/>
  <c r="DC5" i="2" s="1"/>
  <c r="DA5" i="2"/>
  <c r="CZ5" i="2"/>
  <c r="EB5" i="2" s="1"/>
  <c r="EK5" i="2" s="1"/>
  <c r="CY5" i="2"/>
  <c r="EA5" i="2" s="1"/>
  <c r="EJ5" i="2" s="1"/>
  <c r="CX5" i="2"/>
  <c r="CW5" i="2"/>
  <c r="DY5" i="2" s="1"/>
  <c r="EH5" i="2" s="1"/>
  <c r="CV5" i="2"/>
  <c r="CU5" i="2"/>
  <c r="BJ5" i="2"/>
  <c r="BI5" i="2"/>
  <c r="BR5" i="2" s="1"/>
  <c r="BH5" i="2"/>
  <c r="BQ5" i="2" s="1"/>
  <c r="BZ5" i="2" s="1"/>
  <c r="BG5" i="2"/>
  <c r="BP5" i="2" s="1"/>
  <c r="BY5" i="2" s="1"/>
  <c r="BF5" i="2"/>
  <c r="BO5" i="2" s="1"/>
  <c r="BX5" i="2" s="1"/>
  <c r="BE5" i="2"/>
  <c r="AY5" i="2"/>
  <c r="FG5" i="2" s="1"/>
  <c r="AT5" i="2"/>
  <c r="AS5" i="2"/>
  <c r="AR5" i="2"/>
  <c r="AQ5" i="2"/>
  <c r="EY5" i="2" s="1"/>
  <c r="M5" i="2"/>
  <c r="L5" i="2"/>
  <c r="K5" i="2"/>
  <c r="AX5" i="2" s="1"/>
  <c r="GG5" i="2" s="1"/>
  <c r="J5" i="2"/>
  <c r="AW5" i="2" s="1"/>
  <c r="I5" i="2"/>
  <c r="AV5" i="2" s="1"/>
  <c r="H5" i="2"/>
  <c r="AU5" i="2" s="1"/>
  <c r="GB4" i="2"/>
  <c r="FB4" i="2"/>
  <c r="FA4" i="2"/>
  <c r="EY4" i="2"/>
  <c r="EX4" i="2"/>
  <c r="EW4" i="2"/>
  <c r="EV4" i="2"/>
  <c r="EU4" i="2"/>
  <c r="GE4" i="2" s="1"/>
  <c r="ET4" i="2"/>
  <c r="GD4" i="2" s="1"/>
  <c r="ES4" i="2"/>
  <c r="GC4" i="2" s="1"/>
  <c r="ER4" i="2"/>
  <c r="EQ4" i="2"/>
  <c r="GA4" i="2" s="1"/>
  <c r="EP4" i="2"/>
  <c r="FZ4" i="2" s="1"/>
  <c r="EA4" i="2"/>
  <c r="EJ4" i="2" s="1"/>
  <c r="DX4" i="2"/>
  <c r="EG4" i="2" s="1"/>
  <c r="DS4" i="2"/>
  <c r="DA4" i="2"/>
  <c r="CZ4" i="2"/>
  <c r="EB4" i="2" s="1"/>
  <c r="EK4" i="2" s="1"/>
  <c r="CY4" i="2"/>
  <c r="CX4" i="2"/>
  <c r="DZ4" i="2" s="1"/>
  <c r="EI4" i="2" s="1"/>
  <c r="CW4" i="2"/>
  <c r="DY4" i="2" s="1"/>
  <c r="EH4" i="2" s="1"/>
  <c r="CV4" i="2"/>
  <c r="CU4" i="2"/>
  <c r="BX4" i="2"/>
  <c r="BR4" i="2"/>
  <c r="BP4" i="2"/>
  <c r="BY4" i="2" s="1"/>
  <c r="BO4" i="2"/>
  <c r="BJ4" i="2"/>
  <c r="BS4" i="2" s="1"/>
  <c r="CB4" i="2" s="1"/>
  <c r="BI4" i="2"/>
  <c r="BH4" i="2"/>
  <c r="BQ4" i="2" s="1"/>
  <c r="BZ4" i="2" s="1"/>
  <c r="BG4" i="2"/>
  <c r="BF4" i="2"/>
  <c r="BE4" i="2"/>
  <c r="AU4" i="2"/>
  <c r="CK4" i="2" s="1"/>
  <c r="AT4" i="2"/>
  <c r="DH4" i="2" s="1"/>
  <c r="AS4" i="2"/>
  <c r="DG4" i="2" s="1"/>
  <c r="AR4" i="2"/>
  <c r="EZ4" i="2" s="1"/>
  <c r="AQ4" i="2"/>
  <c r="DE4" i="2" s="1"/>
  <c r="M4" i="2"/>
  <c r="L4" i="2"/>
  <c r="AY4" i="2" s="1"/>
  <c r="K4" i="2"/>
  <c r="AX4" i="2" s="1"/>
  <c r="J4" i="2"/>
  <c r="AW4" i="2" s="1"/>
  <c r="I4" i="2"/>
  <c r="AV4" i="2" s="1"/>
  <c r="H4" i="2"/>
  <c r="GB3" i="2"/>
  <c r="FB3" i="2"/>
  <c r="FA3" i="2"/>
  <c r="EX3" i="2"/>
  <c r="EW3" i="2"/>
  <c r="GG3" i="2" s="1"/>
  <c r="EV3" i="2"/>
  <c r="GF3" i="2" s="1"/>
  <c r="EU3" i="2"/>
  <c r="ET3" i="2"/>
  <c r="GD3" i="2" s="1"/>
  <c r="ES3" i="2"/>
  <c r="GC3" i="2" s="1"/>
  <c r="ER3" i="2"/>
  <c r="EQ3" i="2"/>
  <c r="GA3" i="2" s="1"/>
  <c r="EP3" i="2"/>
  <c r="FZ3" i="2" s="1"/>
  <c r="EA3" i="2"/>
  <c r="EJ3" i="2" s="1"/>
  <c r="DY3" i="2"/>
  <c r="EH3" i="2" s="1"/>
  <c r="DS3" i="2"/>
  <c r="DA3" i="2"/>
  <c r="CZ3" i="2"/>
  <c r="EB3" i="2" s="1"/>
  <c r="EK3" i="2" s="1"/>
  <c r="CY3" i="2"/>
  <c r="CX3" i="2"/>
  <c r="DZ3" i="2" s="1"/>
  <c r="EI3" i="2" s="1"/>
  <c r="CW3" i="2"/>
  <c r="CV3" i="2"/>
  <c r="DX3" i="2" s="1"/>
  <c r="EG3" i="2" s="1"/>
  <c r="CU3" i="2"/>
  <c r="BS3" i="2"/>
  <c r="BR3" i="2"/>
  <c r="BP3" i="2"/>
  <c r="BO3" i="2"/>
  <c r="BK3" i="2"/>
  <c r="BT3" i="2" s="1"/>
  <c r="BJ3" i="2"/>
  <c r="BI3" i="2"/>
  <c r="BH3" i="2"/>
  <c r="BQ3" i="2" s="1"/>
  <c r="BG3" i="2"/>
  <c r="BF3" i="2"/>
  <c r="BE3" i="2"/>
  <c r="AX3" i="2"/>
  <c r="AU3" i="2"/>
  <c r="FC3" i="2" s="1"/>
  <c r="AT3" i="2"/>
  <c r="DH3" i="2" s="1"/>
  <c r="AS3" i="2"/>
  <c r="DG3" i="2" s="1"/>
  <c r="AR3" i="2"/>
  <c r="AQ3" i="2"/>
  <c r="M3" i="2"/>
  <c r="L3" i="2"/>
  <c r="AY3" i="2" s="1"/>
  <c r="K3" i="2"/>
  <c r="J3" i="2"/>
  <c r="AW3" i="2" s="1"/>
  <c r="I3" i="2"/>
  <c r="AV3" i="2" s="1"/>
  <c r="H3" i="2"/>
  <c r="GZ2" i="2"/>
  <c r="GY2" i="2"/>
  <c r="GX2" i="2"/>
  <c r="GW2" i="2"/>
  <c r="GV2" i="2"/>
  <c r="GQ2" i="2"/>
  <c r="GP2" i="2"/>
  <c r="GO2" i="2"/>
  <c r="GN2" i="2"/>
  <c r="GM2" i="2"/>
  <c r="GH2" i="2"/>
  <c r="GG2" i="2"/>
  <c r="GF2" i="2"/>
  <c r="GE2" i="2"/>
  <c r="GD2" i="2"/>
  <c r="FY2" i="2"/>
  <c r="FX2" i="2"/>
  <c r="FW2" i="2"/>
  <c r="FV2" i="2"/>
  <c r="FU2" i="2"/>
  <c r="FP2" i="2"/>
  <c r="FO2" i="2"/>
  <c r="FN2" i="2"/>
  <c r="FM2" i="2"/>
  <c r="FL2" i="2"/>
  <c r="FG2" i="2"/>
  <c r="FF2" i="2"/>
  <c r="FE2" i="2"/>
  <c r="FD2" i="2"/>
  <c r="FC2" i="2"/>
  <c r="EX2" i="2"/>
  <c r="EW2" i="2"/>
  <c r="EV2" i="2"/>
  <c r="EU2" i="2"/>
  <c r="ET2" i="2"/>
  <c r="EO2" i="2"/>
  <c r="EN2" i="2"/>
  <c r="EM2" i="2"/>
  <c r="EL2" i="2"/>
  <c r="EK2" i="2"/>
  <c r="EF2" i="2"/>
  <c r="EE2" i="2"/>
  <c r="ED2" i="2"/>
  <c r="EC2" i="2"/>
  <c r="EB2" i="2"/>
  <c r="DW2" i="2"/>
  <c r="DV2" i="2"/>
  <c r="DU2" i="2"/>
  <c r="DT2" i="2"/>
  <c r="DS2" i="2"/>
  <c r="DM2" i="2"/>
  <c r="DL2" i="2"/>
  <c r="DK2" i="2"/>
  <c r="DJ2" i="2"/>
  <c r="DI2" i="2"/>
  <c r="DD2" i="2"/>
  <c r="DC2" i="2"/>
  <c r="DB2" i="2"/>
  <c r="DA2" i="2"/>
  <c r="CZ2" i="2"/>
  <c r="CO2" i="2"/>
  <c r="CN2" i="2"/>
  <c r="CM2" i="2"/>
  <c r="CL2" i="2"/>
  <c r="CK2" i="2"/>
  <c r="CF2" i="2"/>
  <c r="CE2" i="2"/>
  <c r="CD2" i="2"/>
  <c r="CC2" i="2"/>
  <c r="CB2" i="2"/>
  <c r="BW2" i="2"/>
  <c r="BV2" i="2"/>
  <c r="BU2" i="2"/>
  <c r="BT2" i="2"/>
  <c r="BS2" i="2"/>
  <c r="BN2" i="2"/>
  <c r="BM2" i="2"/>
  <c r="BL2" i="2"/>
  <c r="BK2" i="2"/>
  <c r="BJ2" i="2"/>
  <c r="AY2" i="2"/>
  <c r="AX2" i="2"/>
  <c r="AW2" i="2"/>
  <c r="AV2" i="2"/>
  <c r="AU2" i="2"/>
  <c r="AM2" i="2"/>
  <c r="AN2" i="2" s="1"/>
  <c r="AO2" i="2" s="1"/>
  <c r="AP2" i="2" s="1"/>
  <c r="AL2" i="2"/>
  <c r="AF2" i="2"/>
  <c r="AE2" i="2"/>
  <c r="AD2" i="2"/>
  <c r="AC2" i="2"/>
  <c r="AB2" i="2"/>
  <c r="V2" i="2"/>
  <c r="U2" i="2"/>
  <c r="T2" i="2"/>
  <c r="S2" i="2"/>
  <c r="R2" i="2"/>
  <c r="L2" i="2"/>
  <c r="K2" i="2"/>
  <c r="J2" i="2"/>
  <c r="I2" i="2"/>
  <c r="H2" i="2"/>
  <c r="GG4" i="2" l="1"/>
  <c r="FF4" i="2"/>
  <c r="DJ5" i="2"/>
  <c r="FE4" i="2"/>
  <c r="FD3" i="2"/>
  <c r="GE3" i="2"/>
  <c r="GH3" i="2"/>
  <c r="FG4" i="2"/>
  <c r="GI4" i="2"/>
  <c r="GR4" i="2" s="1"/>
  <c r="FC5" i="2"/>
  <c r="DL5" i="2"/>
  <c r="DD5" i="2"/>
  <c r="DV5" i="2"/>
  <c r="EE5" i="2" s="1"/>
  <c r="EN5" i="2" s="1"/>
  <c r="CK9" i="2"/>
  <c r="FE3" i="2"/>
  <c r="GF4" i="2"/>
  <c r="FD5" i="2"/>
  <c r="GE6" i="2"/>
  <c r="FG3" i="2"/>
  <c r="GH4" i="2"/>
  <c r="FE5" i="2"/>
  <c r="BZ3" i="2"/>
  <c r="DJ3" i="2"/>
  <c r="GI5" i="2"/>
  <c r="GR5" i="2" s="1"/>
  <c r="GF5" i="2"/>
  <c r="BM6" i="2"/>
  <c r="BU6" i="2"/>
  <c r="CI4" i="2"/>
  <c r="GK4" i="2"/>
  <c r="GT4" i="2" s="1"/>
  <c r="CL6" i="2"/>
  <c r="FD6" i="2"/>
  <c r="FD4" i="2"/>
  <c r="CH5" i="2"/>
  <c r="GJ5" i="2"/>
  <c r="CA3" i="2"/>
  <c r="GL3" i="2" s="1"/>
  <c r="GU3" i="2" s="1"/>
  <c r="DI4" i="2"/>
  <c r="GM4" i="2" s="1"/>
  <c r="GV4" i="2" s="1"/>
  <c r="CJ5" i="2"/>
  <c r="EZ6" i="2"/>
  <c r="CH6" i="2"/>
  <c r="EH6" i="2"/>
  <c r="FG7" i="2"/>
  <c r="FG9" i="2"/>
  <c r="CK10" i="2"/>
  <c r="GK16" i="2"/>
  <c r="GT16" i="2" s="1"/>
  <c r="CI16" i="2"/>
  <c r="BL3" i="2"/>
  <c r="CB3" i="2"/>
  <c r="GM3" i="2" s="1"/>
  <c r="GV3" i="2" s="1"/>
  <c r="DE3" i="2"/>
  <c r="FF3" i="2"/>
  <c r="CG4" i="2"/>
  <c r="DB4" i="2"/>
  <c r="DJ4" i="2"/>
  <c r="FC4" i="2"/>
  <c r="DG5" i="2"/>
  <c r="GK5" i="2" s="1"/>
  <c r="GT5" i="2" s="1"/>
  <c r="DU5" i="2"/>
  <c r="ED5" i="2" s="1"/>
  <c r="EM5" i="2" s="1"/>
  <c r="GB5" i="2"/>
  <c r="GD6" i="2"/>
  <c r="DE6" i="2"/>
  <c r="GS6" i="2"/>
  <c r="FD8" i="2"/>
  <c r="GE8" i="2"/>
  <c r="GH9" i="2"/>
  <c r="CB19" i="2"/>
  <c r="CC3" i="2"/>
  <c r="GN3" i="2" s="1"/>
  <c r="GW3" i="2" s="1"/>
  <c r="DF3" i="2"/>
  <c r="EY3" i="2"/>
  <c r="CH4" i="2"/>
  <c r="BS5" i="2"/>
  <c r="CB5" i="2" s="1"/>
  <c r="CK5" i="2" s="1"/>
  <c r="BK5" i="2"/>
  <c r="DH5" i="2"/>
  <c r="DF6" i="2"/>
  <c r="GC6" i="2"/>
  <c r="GB7" i="2"/>
  <c r="GF8" i="2"/>
  <c r="FE8" i="2"/>
  <c r="FF8" i="2"/>
  <c r="BT8" i="2"/>
  <c r="CC8" i="2" s="1"/>
  <c r="BL8" i="2"/>
  <c r="GI9" i="2"/>
  <c r="BL10" i="2"/>
  <c r="BT10" i="2"/>
  <c r="CC10" i="2" s="1"/>
  <c r="DT3" i="2"/>
  <c r="EZ3" i="2"/>
  <c r="BK4" i="2"/>
  <c r="CA4" i="2"/>
  <c r="GL4" i="2" s="1"/>
  <c r="GU4" i="2" s="1"/>
  <c r="DI5" i="2"/>
  <c r="FA5" i="2"/>
  <c r="BT6" i="2"/>
  <c r="CC6" i="2" s="1"/>
  <c r="DH6" i="2"/>
  <c r="GK7" i="2"/>
  <c r="GT7" i="2" s="1"/>
  <c r="EK9" i="2"/>
  <c r="FE9" i="2"/>
  <c r="EC3" i="2"/>
  <c r="EL3" i="2" s="1"/>
  <c r="CJ4" i="2"/>
  <c r="CA5" i="2"/>
  <c r="EG5" i="2"/>
  <c r="GC5" i="2"/>
  <c r="FB5" i="2"/>
  <c r="EJ6" i="2"/>
  <c r="FZ6" i="2"/>
  <c r="GD7" i="2"/>
  <c r="FC7" i="2"/>
  <c r="DI7" i="2"/>
  <c r="CI7" i="2"/>
  <c r="FA7" i="2"/>
  <c r="DJ7" i="2"/>
  <c r="DB7" i="2"/>
  <c r="EC7" i="2"/>
  <c r="EL7" i="2" s="1"/>
  <c r="GG8" i="2"/>
  <c r="FC9" i="2"/>
  <c r="DI9" i="2"/>
  <c r="GM9" i="2" s="1"/>
  <c r="GV9" i="2" s="1"/>
  <c r="GX14" i="2"/>
  <c r="FE14" i="2"/>
  <c r="CM14" i="2"/>
  <c r="FC14" i="2"/>
  <c r="GD14" i="2"/>
  <c r="DI14" i="2"/>
  <c r="CK14" i="2"/>
  <c r="GV14" i="2"/>
  <c r="BS15" i="2"/>
  <c r="CB15" i="2" s="1"/>
  <c r="BK15" i="2"/>
  <c r="BX3" i="2"/>
  <c r="GI3" i="2" s="1"/>
  <c r="GR3" i="2" s="1"/>
  <c r="DI3" i="2"/>
  <c r="DF4" i="2"/>
  <c r="GJ4" i="2" s="1"/>
  <c r="GS4" i="2" s="1"/>
  <c r="DK5" i="2"/>
  <c r="EI5" i="2"/>
  <c r="FF6" i="2"/>
  <c r="GA6" i="2"/>
  <c r="GG6" i="2"/>
  <c r="BS7" i="2"/>
  <c r="CB7" i="2" s="1"/>
  <c r="BK7" i="2"/>
  <c r="GH7" i="2"/>
  <c r="BZ8" i="2"/>
  <c r="GK8" i="2" s="1"/>
  <c r="BY8" i="2"/>
  <c r="GJ8" i="2" s="1"/>
  <c r="BX8" i="2"/>
  <c r="CB8" i="2"/>
  <c r="GM8" i="2" s="1"/>
  <c r="GV8" i="2" s="1"/>
  <c r="EB8" i="2"/>
  <c r="EK8" i="2" s="1"/>
  <c r="FD11" i="2"/>
  <c r="DJ11" i="2"/>
  <c r="BY3" i="2"/>
  <c r="DB3" i="2"/>
  <c r="DT4" i="2"/>
  <c r="EC4" i="2" s="1"/>
  <c r="EL4" i="2" s="1"/>
  <c r="GS5" i="2"/>
  <c r="CG5" i="2"/>
  <c r="GE5" i="2"/>
  <c r="FF5" i="2"/>
  <c r="BX6" i="2"/>
  <c r="CG6" i="2" s="1"/>
  <c r="CD6" i="2"/>
  <c r="BZ6" i="2"/>
  <c r="BY6" i="2"/>
  <c r="GJ6" i="2" s="1"/>
  <c r="CK6" i="2"/>
  <c r="DI6" i="2"/>
  <c r="GM6" i="2" s="1"/>
  <c r="GV6" i="2" s="1"/>
  <c r="DA6" i="2"/>
  <c r="EB6" i="2"/>
  <c r="EK6" i="2" s="1"/>
  <c r="GF7" i="2"/>
  <c r="CA8" i="2"/>
  <c r="DK8" i="2"/>
  <c r="DC8" i="2"/>
  <c r="DU8" i="2"/>
  <c r="ED8" i="2" s="1"/>
  <c r="EM8" i="2" s="1"/>
  <c r="BL9" i="2"/>
  <c r="BT9" i="2"/>
  <c r="CC9" i="2" s="1"/>
  <c r="CI5" i="2"/>
  <c r="DE5" i="2"/>
  <c r="FZ5" i="2"/>
  <c r="GL6" i="2"/>
  <c r="GU6" i="2" s="1"/>
  <c r="EG6" i="2"/>
  <c r="FF7" i="2"/>
  <c r="FE7" i="2"/>
  <c r="CH7" i="2"/>
  <c r="GG7" i="2"/>
  <c r="FC8" i="2"/>
  <c r="DH7" i="2"/>
  <c r="GA7" i="2"/>
  <c r="GJ7" i="2" s="1"/>
  <c r="GS7" i="2" s="1"/>
  <c r="FF9" i="2"/>
  <c r="DH10" i="2"/>
  <c r="GL10" i="2" s="1"/>
  <c r="GG10" i="2"/>
  <c r="GA11" i="2"/>
  <c r="FD12" i="2"/>
  <c r="CO13" i="2"/>
  <c r="GZ13" i="2"/>
  <c r="BT13" i="2"/>
  <c r="CC13" i="2" s="1"/>
  <c r="EI13" i="2"/>
  <c r="FD15" i="2"/>
  <c r="GW15" i="2"/>
  <c r="CL15" i="2"/>
  <c r="CH8" i="2"/>
  <c r="DH8" i="2"/>
  <c r="DJ9" i="2"/>
  <c r="GR9" i="2"/>
  <c r="BY10" i="2"/>
  <c r="GJ10" i="2" s="1"/>
  <c r="DI10" i="2"/>
  <c r="GM10" i="2" s="1"/>
  <c r="GV10" i="2" s="1"/>
  <c r="GA10" i="2"/>
  <c r="CA11" i="2"/>
  <c r="GI11" i="2"/>
  <c r="CK11" i="2"/>
  <c r="BT12" i="2"/>
  <c r="CC12" i="2" s="1"/>
  <c r="CL12" i="2" s="1"/>
  <c r="BL12" i="2"/>
  <c r="GZ14" i="2"/>
  <c r="FG14" i="2"/>
  <c r="BU20" i="2"/>
  <c r="BM20" i="2"/>
  <c r="CG7" i="2"/>
  <c r="GT8" i="2"/>
  <c r="DI8" i="2"/>
  <c r="FG8" i="2"/>
  <c r="DB9" i="2"/>
  <c r="GA9" i="2"/>
  <c r="GJ9" i="2" s="1"/>
  <c r="GS9" i="2" s="1"/>
  <c r="EY9" i="2"/>
  <c r="CG10" i="2"/>
  <c r="GR10" i="2"/>
  <c r="FG10" i="2"/>
  <c r="DA10" i="2"/>
  <c r="EY10" i="2"/>
  <c r="GR11" i="2"/>
  <c r="EY11" i="2"/>
  <c r="FG11" i="2"/>
  <c r="DJ13" i="2"/>
  <c r="DB13" i="2"/>
  <c r="DT13" i="2"/>
  <c r="EC13" i="2" s="1"/>
  <c r="EL13" i="2" s="1"/>
  <c r="GZ15" i="2"/>
  <c r="FG15" i="2"/>
  <c r="CO15" i="2"/>
  <c r="GX17" i="2"/>
  <c r="CM17" i="2"/>
  <c r="FE17" i="2"/>
  <c r="GF17" i="2"/>
  <c r="FC17" i="2"/>
  <c r="CK17" i="2"/>
  <c r="GV17" i="2"/>
  <c r="FD7" i="2"/>
  <c r="DJ8" i="2"/>
  <c r="CG9" i="2"/>
  <c r="EZ9" i="2"/>
  <c r="GT9" i="2"/>
  <c r="GB10" i="2"/>
  <c r="EZ10" i="2"/>
  <c r="CH11" i="2"/>
  <c r="EZ11" i="2"/>
  <c r="DT11" i="2"/>
  <c r="EC11" i="2" s="1"/>
  <c r="EL11" i="2" s="1"/>
  <c r="EY14" i="2"/>
  <c r="DE14" i="2"/>
  <c r="GI14" i="2" s="1"/>
  <c r="GR14" i="2" s="1"/>
  <c r="CG14" i="2"/>
  <c r="GK15" i="2"/>
  <c r="GH15" i="2"/>
  <c r="GW16" i="2"/>
  <c r="FD16" i="2"/>
  <c r="GE16" i="2"/>
  <c r="CL16" i="2"/>
  <c r="DH16" i="2"/>
  <c r="FB16" i="2"/>
  <c r="CA7" i="2"/>
  <c r="EZ8" i="2"/>
  <c r="GS8" i="2"/>
  <c r="CH9" i="2"/>
  <c r="GC10" i="2"/>
  <c r="FA10" i="2"/>
  <c r="GT10" i="2"/>
  <c r="GT11" i="2"/>
  <c r="CI11" i="2"/>
  <c r="FA11" i="2"/>
  <c r="DB11" i="2"/>
  <c r="GE11" i="2"/>
  <c r="DF12" i="2"/>
  <c r="CH12" i="2"/>
  <c r="GS12" i="2"/>
  <c r="EZ12" i="2"/>
  <c r="FC13" i="2"/>
  <c r="CK13" i="2"/>
  <c r="GV13" i="2"/>
  <c r="DG13" i="2"/>
  <c r="CI13" i="2"/>
  <c r="FA13" i="2"/>
  <c r="BS13" i="2"/>
  <c r="GF14" i="2"/>
  <c r="CM16" i="2"/>
  <c r="FE16" i="2"/>
  <c r="GX16" i="2"/>
  <c r="DE7" i="2"/>
  <c r="GI7" i="2" s="1"/>
  <c r="GR7" i="2" s="1"/>
  <c r="FA8" i="2"/>
  <c r="GB8" i="2"/>
  <c r="CI9" i="2"/>
  <c r="BX10" i="2"/>
  <c r="CH10" i="2"/>
  <c r="DE10" i="2"/>
  <c r="DS10" i="2"/>
  <c r="EB10" i="2" s="1"/>
  <c r="EK10" i="2" s="1"/>
  <c r="GU10" i="2"/>
  <c r="DE11" i="2"/>
  <c r="EH12" i="2"/>
  <c r="BM13" i="2"/>
  <c r="BU13" i="2"/>
  <c r="DI13" i="2"/>
  <c r="GH13" i="2"/>
  <c r="GJ19" i="2"/>
  <c r="GS19" i="2" s="1"/>
  <c r="CH19" i="2"/>
  <c r="DS8" i="2"/>
  <c r="GD8" i="2"/>
  <c r="CA9" i="2"/>
  <c r="DT9" i="2"/>
  <c r="EC9" i="2" s="1"/>
  <c r="EL9" i="2" s="1"/>
  <c r="FD9" i="2"/>
  <c r="FC10" i="2"/>
  <c r="BZ10" i="2"/>
  <c r="GK10" i="2" s="1"/>
  <c r="DF10" i="2"/>
  <c r="GV11" i="2"/>
  <c r="DF11" i="2"/>
  <c r="GJ11" i="2" s="1"/>
  <c r="GS11" i="2" s="1"/>
  <c r="EG11" i="2"/>
  <c r="GE12" i="2"/>
  <c r="GX13" i="2"/>
  <c r="FE13" i="2"/>
  <c r="CM13" i="2"/>
  <c r="FF13" i="2"/>
  <c r="CN13" i="2"/>
  <c r="DS13" i="2"/>
  <c r="EB13" i="2" s="1"/>
  <c r="EK13" i="2" s="1"/>
  <c r="CO14" i="2"/>
  <c r="BS12" i="2"/>
  <c r="GF12" i="2"/>
  <c r="BY13" i="2"/>
  <c r="CD13" i="2"/>
  <c r="BS14" i="2"/>
  <c r="CB14" i="2" s="1"/>
  <c r="GM14" i="2" s="1"/>
  <c r="BK14" i="2"/>
  <c r="GY15" i="2"/>
  <c r="CN15" i="2"/>
  <c r="CG15" i="2"/>
  <c r="DF15" i="2"/>
  <c r="GJ15" i="2" s="1"/>
  <c r="GS15" i="2" s="1"/>
  <c r="CK16" i="2"/>
  <c r="GV16" i="2"/>
  <c r="BX16" i="2"/>
  <c r="GD16" i="2"/>
  <c r="CK20" i="2"/>
  <c r="GD20" i="2"/>
  <c r="FC20" i="2"/>
  <c r="GB21" i="2"/>
  <c r="CB12" i="2"/>
  <c r="DI12" i="2"/>
  <c r="CG13" i="2"/>
  <c r="FZ14" i="2"/>
  <c r="GH14" i="2"/>
  <c r="GA14" i="2"/>
  <c r="GK14" i="2"/>
  <c r="GT14" i="2" s="1"/>
  <c r="CH15" i="2"/>
  <c r="GB15" i="2"/>
  <c r="EZ15" i="2"/>
  <c r="BT16" i="2"/>
  <c r="BL16" i="2"/>
  <c r="BY16" i="2"/>
  <c r="EC16" i="2"/>
  <c r="EL16" i="2" s="1"/>
  <c r="DT16" i="2"/>
  <c r="DJ16" i="2"/>
  <c r="CO17" i="2"/>
  <c r="FG17" i="2"/>
  <c r="BL17" i="2"/>
  <c r="DS17" i="2"/>
  <c r="EB17" i="2" s="1"/>
  <c r="EK17" i="2" s="1"/>
  <c r="DA17" i="2"/>
  <c r="CM18" i="2"/>
  <c r="GX18" i="2"/>
  <c r="FE18" i="2"/>
  <c r="FG18" i="2"/>
  <c r="GV18" i="2"/>
  <c r="DI19" i="2"/>
  <c r="DA12" i="2"/>
  <c r="GC13" i="2"/>
  <c r="GW13" i="2"/>
  <c r="CH14" i="2"/>
  <c r="DF14" i="2"/>
  <c r="GJ14" i="2" s="1"/>
  <c r="GS14" i="2" s="1"/>
  <c r="GW14" i="2"/>
  <c r="CA15" i="2"/>
  <c r="EG15" i="2"/>
  <c r="FG16" i="2"/>
  <c r="GH16" i="2"/>
  <c r="FF16" i="2"/>
  <c r="GY16" i="2"/>
  <c r="CO16" i="2"/>
  <c r="DB16" i="2"/>
  <c r="BZ17" i="2"/>
  <c r="BY17" i="2"/>
  <c r="CC17" i="2"/>
  <c r="FF17" i="2"/>
  <c r="CK18" i="2"/>
  <c r="GV19" i="2"/>
  <c r="CK19" i="2"/>
  <c r="CI19" i="2"/>
  <c r="FA19" i="2"/>
  <c r="GT19" i="2"/>
  <c r="EK19" i="2"/>
  <c r="FD19" i="2"/>
  <c r="CC16" i="2"/>
  <c r="GN16" i="2" s="1"/>
  <c r="CB16" i="2"/>
  <c r="CA16" i="2"/>
  <c r="GL16" i="2" s="1"/>
  <c r="GU16" i="2" s="1"/>
  <c r="GC16" i="2"/>
  <c r="GD17" i="2"/>
  <c r="CO18" i="2"/>
  <c r="DU18" i="2"/>
  <c r="DK18" i="2"/>
  <c r="DC18" i="2"/>
  <c r="ED18" i="2"/>
  <c r="EM18" i="2" s="1"/>
  <c r="BS19" i="2"/>
  <c r="BK19" i="2"/>
  <c r="CD20" i="2"/>
  <c r="CC20" i="2"/>
  <c r="BZ20" i="2"/>
  <c r="GK20" i="2" s="1"/>
  <c r="BY20" i="2"/>
  <c r="GJ20" i="2" s="1"/>
  <c r="BX20" i="2"/>
  <c r="GI20" i="2" s="1"/>
  <c r="CB20" i="2"/>
  <c r="FA21" i="2"/>
  <c r="DG21" i="2"/>
  <c r="CI21" i="2"/>
  <c r="GT21" i="2"/>
  <c r="EI21" i="2"/>
  <c r="BZ13" i="2"/>
  <c r="GK13" i="2" s="1"/>
  <c r="GT13" i="2" s="1"/>
  <c r="FD13" i="2"/>
  <c r="EG14" i="2"/>
  <c r="DI15" i="2"/>
  <c r="DA15" i="2"/>
  <c r="GE15" i="2"/>
  <c r="FE15" i="2"/>
  <c r="FZ18" i="2"/>
  <c r="GH18" i="2"/>
  <c r="GF18" i="2"/>
  <c r="GE19" i="2"/>
  <c r="EY20" i="2"/>
  <c r="CG20" i="2"/>
  <c r="GR20" i="2"/>
  <c r="FG20" i="2"/>
  <c r="CJ12" i="2"/>
  <c r="BY12" i="2"/>
  <c r="GJ12" i="2" s="1"/>
  <c r="DS12" i="2"/>
  <c r="EB12" i="2" s="1"/>
  <c r="EK12" i="2" s="1"/>
  <c r="FA12" i="2"/>
  <c r="GT12" i="2"/>
  <c r="CA13" i="2"/>
  <c r="GL13" i="2" s="1"/>
  <c r="GU13" i="2" s="1"/>
  <c r="CJ13" i="2"/>
  <c r="EB14" i="2"/>
  <c r="EK14" i="2" s="1"/>
  <c r="GT15" i="2"/>
  <c r="CI15" i="2"/>
  <c r="CM15" i="2"/>
  <c r="FF15" i="2"/>
  <c r="DI17" i="2"/>
  <c r="GM17" i="2" s="1"/>
  <c r="DE18" i="2"/>
  <c r="GI18" i="2"/>
  <c r="GR18" i="2" s="1"/>
  <c r="EG18" i="2"/>
  <c r="EY18" i="2"/>
  <c r="FF19" i="2"/>
  <c r="CN19" i="2"/>
  <c r="GY19" i="2"/>
  <c r="GG19" i="2"/>
  <c r="FE19" i="2"/>
  <c r="CM19" i="2"/>
  <c r="GF19" i="2"/>
  <c r="GD19" i="2"/>
  <c r="BK11" i="2"/>
  <c r="FE11" i="2"/>
  <c r="BZ12" i="2"/>
  <c r="GK12" i="2" s="1"/>
  <c r="FB12" i="2"/>
  <c r="GU12" i="2"/>
  <c r="CB13" i="2"/>
  <c r="GR13" i="2"/>
  <c r="CN14" i="2"/>
  <c r="DA14" i="2"/>
  <c r="EJ14" i="2"/>
  <c r="GE14" i="2"/>
  <c r="FD14" i="2"/>
  <c r="FB15" i="2"/>
  <c r="DS15" i="2"/>
  <c r="EB15" i="2" s="1"/>
  <c r="EK15" i="2" s="1"/>
  <c r="FZ15" i="2"/>
  <c r="GI15" i="2" s="1"/>
  <c r="GR15" i="2" s="1"/>
  <c r="DI16" i="2"/>
  <c r="GF16" i="2"/>
  <c r="CA17" i="2"/>
  <c r="GG17" i="2"/>
  <c r="GZ17" i="2"/>
  <c r="EZ18" i="2"/>
  <c r="CH18" i="2"/>
  <c r="GJ18" i="2"/>
  <c r="GS18" i="2" s="1"/>
  <c r="EK18" i="2"/>
  <c r="CA14" i="2"/>
  <c r="CG17" i="2"/>
  <c r="EY17" i="2"/>
  <c r="GD18" i="2"/>
  <c r="GM18" i="2" s="1"/>
  <c r="GZ19" i="2"/>
  <c r="FG19" i="2"/>
  <c r="CO19" i="2"/>
  <c r="GA21" i="2"/>
  <c r="EZ21" i="2"/>
  <c r="DF21" i="2"/>
  <c r="CH21" i="2"/>
  <c r="GS21" i="2"/>
  <c r="BT21" i="2"/>
  <c r="CC21" i="2" s="1"/>
  <c r="BL21" i="2"/>
  <c r="FD17" i="2"/>
  <c r="CL17" i="2"/>
  <c r="GW17" i="2"/>
  <c r="GR17" i="2"/>
  <c r="GY18" i="2"/>
  <c r="CN18" i="2"/>
  <c r="CL18" i="2"/>
  <c r="FD18" i="2"/>
  <c r="GW18" i="2"/>
  <c r="EB20" i="2"/>
  <c r="EK20" i="2" s="1"/>
  <c r="EY19" i="2"/>
  <c r="DH20" i="2"/>
  <c r="GL20" i="2" s="1"/>
  <c r="FA20" i="2"/>
  <c r="GA20" i="2"/>
  <c r="BY21" i="2"/>
  <c r="CG21" i="2"/>
  <c r="FC21" i="2"/>
  <c r="DA20" i="2"/>
  <c r="DI20" i="2"/>
  <c r="FB20" i="2"/>
  <c r="BZ21" i="2"/>
  <c r="FD21" i="2"/>
  <c r="GD21" i="2"/>
  <c r="DF17" i="2"/>
  <c r="BZ18" i="2"/>
  <c r="DH19" i="2"/>
  <c r="GS20" i="2"/>
  <c r="CA21" i="2"/>
  <c r="FE21" i="2"/>
  <c r="GE21" i="2"/>
  <c r="GU21" i="2"/>
  <c r="DG17" i="2"/>
  <c r="EZ17" i="2"/>
  <c r="BK18" i="2"/>
  <c r="CA18" i="2"/>
  <c r="BX19" i="2"/>
  <c r="DA19" i="2"/>
  <c r="FB19" i="2"/>
  <c r="CH20" i="2"/>
  <c r="FD20" i="2"/>
  <c r="GT20" i="2"/>
  <c r="CB21" i="2"/>
  <c r="GM21" i="2" s="1"/>
  <c r="CJ21" i="2"/>
  <c r="DE21" i="2"/>
  <c r="FF21" i="2"/>
  <c r="DS21" i="2"/>
  <c r="EB21" i="2" s="1"/>
  <c r="EK21" i="2" s="1"/>
  <c r="EY21" i="2"/>
  <c r="FG21" i="2"/>
  <c r="FZ21" i="2"/>
  <c r="GH21" i="2"/>
  <c r="DE16" i="2"/>
  <c r="DG18" i="2"/>
  <c r="DT18" i="2"/>
  <c r="EC18" i="2" s="1"/>
  <c r="EL18" i="2" s="1"/>
  <c r="CA19" i="2"/>
  <c r="GL19" i="2" s="1"/>
  <c r="GU19" i="2"/>
  <c r="DF20" i="2"/>
  <c r="DS20" i="2"/>
  <c r="GW20" i="2"/>
  <c r="DH21" i="2"/>
  <c r="BX21" i="2"/>
  <c r="DA21" i="2"/>
  <c r="CL10" i="2" l="1"/>
  <c r="GN9" i="2"/>
  <c r="GW9" i="2" s="1"/>
  <c r="CL9" i="2"/>
  <c r="GN8" i="2"/>
  <c r="GW8" i="2" s="1"/>
  <c r="CL8" i="2"/>
  <c r="GI21" i="2"/>
  <c r="CJ9" i="2"/>
  <c r="GL9" i="2"/>
  <c r="GU9" i="2" s="1"/>
  <c r="GJ17" i="2"/>
  <c r="GS17" i="2" s="1"/>
  <c r="BU17" i="2"/>
  <c r="CD17" i="2" s="1"/>
  <c r="BM17" i="2"/>
  <c r="GO13" i="2"/>
  <c r="BN13" i="2"/>
  <c r="BW13" i="2" s="1"/>
  <c r="CF13" i="2" s="1"/>
  <c r="BV13" i="2"/>
  <c r="CE13" i="2" s="1"/>
  <c r="GI10" i="2"/>
  <c r="DK11" i="2"/>
  <c r="DC11" i="2"/>
  <c r="DU11" i="2"/>
  <c r="ED11" i="2" s="1"/>
  <c r="EM11" i="2" s="1"/>
  <c r="CJ16" i="2"/>
  <c r="DU13" i="2"/>
  <c r="ED13" i="2" s="1"/>
  <c r="EM13" i="2" s="1"/>
  <c r="DC13" i="2"/>
  <c r="DK13" i="2"/>
  <c r="DJ10" i="2"/>
  <c r="GN10" i="2" s="1"/>
  <c r="GW10" i="2" s="1"/>
  <c r="DB10" i="2"/>
  <c r="DT10" i="2"/>
  <c r="EC10" i="2" s="1"/>
  <c r="EL10" i="2" s="1"/>
  <c r="GN13" i="2"/>
  <c r="DT6" i="2"/>
  <c r="EC6" i="2" s="1"/>
  <c r="EL6" i="2" s="1"/>
  <c r="DB6" i="2"/>
  <c r="DJ6" i="2"/>
  <c r="GM7" i="2"/>
  <c r="GV7" i="2" s="1"/>
  <c r="BU8" i="2"/>
  <c r="CD8" i="2" s="1"/>
  <c r="BM8" i="2"/>
  <c r="CK8" i="2"/>
  <c r="CJ14" i="2"/>
  <c r="GL14" i="2"/>
  <c r="GU14" i="2" s="1"/>
  <c r="GK17" i="2"/>
  <c r="GT17" i="2" s="1"/>
  <c r="CI17" i="2"/>
  <c r="GL15" i="2"/>
  <c r="GU15" i="2" s="1"/>
  <c r="CJ15" i="2"/>
  <c r="GJ13" i="2"/>
  <c r="GS13" i="2" s="1"/>
  <c r="CH13" i="2"/>
  <c r="CI8" i="2"/>
  <c r="GL11" i="2"/>
  <c r="GU11" i="2" s="1"/>
  <c r="CJ11" i="2"/>
  <c r="BT4" i="2"/>
  <c r="CC4" i="2" s="1"/>
  <c r="BL4" i="2"/>
  <c r="CG3" i="2"/>
  <c r="GN17" i="2"/>
  <c r="DT14" i="2"/>
  <c r="EC14" i="2" s="1"/>
  <c r="EL14" i="2" s="1"/>
  <c r="DJ14" i="2"/>
  <c r="DB14" i="2"/>
  <c r="EC19" i="2"/>
  <c r="EL19" i="2" s="1"/>
  <c r="DT19" i="2"/>
  <c r="DJ19" i="2"/>
  <c r="DB19" i="2"/>
  <c r="BT11" i="2"/>
  <c r="CC11" i="2" s="1"/>
  <c r="BL11" i="2"/>
  <c r="CH17" i="2"/>
  <c r="GM20" i="2"/>
  <c r="BT19" i="2"/>
  <c r="CC19" i="2" s="1"/>
  <c r="GN19" i="2" s="1"/>
  <c r="BL19" i="2"/>
  <c r="DC16" i="2"/>
  <c r="DU16" i="2"/>
  <c r="ED16" i="2"/>
  <c r="EM16" i="2" s="1"/>
  <c r="DK16" i="2"/>
  <c r="DT12" i="2"/>
  <c r="EC12" i="2" s="1"/>
  <c r="EL12" i="2" s="1"/>
  <c r="DJ12" i="2"/>
  <c r="DB12" i="2"/>
  <c r="CI12" i="2"/>
  <c r="DU9" i="2"/>
  <c r="ED9" i="2"/>
  <c r="EM9" i="2" s="1"/>
  <c r="DC9" i="2"/>
  <c r="DK9" i="2"/>
  <c r="DD8" i="2"/>
  <c r="DL8" i="2"/>
  <c r="DV8" i="2"/>
  <c r="EE8" i="2" s="1"/>
  <c r="EN8" i="2" s="1"/>
  <c r="CG8" i="2"/>
  <c r="GI8" i="2"/>
  <c r="GR8" i="2" s="1"/>
  <c r="BL18" i="2"/>
  <c r="BT18" i="2"/>
  <c r="CC18" i="2" s="1"/>
  <c r="GN18" i="2" s="1"/>
  <c r="GJ21" i="2"/>
  <c r="BU21" i="2"/>
  <c r="CD21" i="2" s="1"/>
  <c r="BM21" i="2"/>
  <c r="GN6" i="2"/>
  <c r="GW6" i="2" s="1"/>
  <c r="BV6" i="2"/>
  <c r="CE6" i="2" s="1"/>
  <c r="BN6" i="2"/>
  <c r="BW6" i="2" s="1"/>
  <c r="CF6" i="2" s="1"/>
  <c r="CL3" i="2"/>
  <c r="GL18" i="2"/>
  <c r="GU18" i="2" s="1"/>
  <c r="CJ18" i="2"/>
  <c r="CH16" i="2"/>
  <c r="GJ16" i="2"/>
  <c r="GS16" i="2" s="1"/>
  <c r="CI18" i="2"/>
  <c r="GK18" i="2"/>
  <c r="GT18" i="2" s="1"/>
  <c r="GI19" i="2"/>
  <c r="GR19" i="2" s="1"/>
  <c r="CG19" i="2"/>
  <c r="GL21" i="2"/>
  <c r="GK21" i="2"/>
  <c r="GM13" i="2"/>
  <c r="CJ19" i="2"/>
  <c r="CJ7" i="2"/>
  <c r="GL7" i="2"/>
  <c r="GU7" i="2" s="1"/>
  <c r="GL8" i="2"/>
  <c r="GU8" i="2" s="1"/>
  <c r="CJ8" i="2"/>
  <c r="CK3" i="2"/>
  <c r="CJ3" i="2"/>
  <c r="DT21" i="2"/>
  <c r="EC21" i="2" s="1"/>
  <c r="EL21" i="2" s="1"/>
  <c r="DJ21" i="2"/>
  <c r="GN21" i="2" s="1"/>
  <c r="DB21" i="2"/>
  <c r="DJ17" i="2"/>
  <c r="DB17" i="2"/>
  <c r="DT17" i="2"/>
  <c r="EC17" i="2"/>
  <c r="EL17" i="2" s="1"/>
  <c r="BL14" i="2"/>
  <c r="BT14" i="2"/>
  <c r="CC14" i="2" s="1"/>
  <c r="GN14" i="2" s="1"/>
  <c r="BM12" i="2"/>
  <c r="BU12" i="2"/>
  <c r="CD12" i="2" s="1"/>
  <c r="GK6" i="2"/>
  <c r="GT6" i="2" s="1"/>
  <c r="CI6" i="2"/>
  <c r="DL18" i="2"/>
  <c r="DD18" i="2"/>
  <c r="DV18" i="2"/>
  <c r="EE18" i="2"/>
  <c r="EN18" i="2" s="1"/>
  <c r="GM12" i="2"/>
  <c r="GV12" i="2" s="1"/>
  <c r="CK12" i="2"/>
  <c r="CG16" i="2"/>
  <c r="GI16" i="2"/>
  <c r="GR16" i="2" s="1"/>
  <c r="GN12" i="2"/>
  <c r="GW12" i="2" s="1"/>
  <c r="BM9" i="2"/>
  <c r="BU9" i="2"/>
  <c r="CD9" i="2" s="1"/>
  <c r="DK3" i="2"/>
  <c r="DC3" i="2"/>
  <c r="ED3" i="2"/>
  <c r="EM3" i="2" s="1"/>
  <c r="DU3" i="2"/>
  <c r="BT15" i="2"/>
  <c r="CC15" i="2" s="1"/>
  <c r="BL15" i="2"/>
  <c r="DK7" i="2"/>
  <c r="DC7" i="2"/>
  <c r="DU7" i="2"/>
  <c r="ED7" i="2" s="1"/>
  <c r="EM7" i="2" s="1"/>
  <c r="BM10" i="2"/>
  <c r="BU10" i="2"/>
  <c r="CD10" i="2" s="1"/>
  <c r="BL5" i="2"/>
  <c r="BT5" i="2"/>
  <c r="CC5" i="2" s="1"/>
  <c r="GM19" i="2"/>
  <c r="BU3" i="2"/>
  <c r="CD3" i="2" s="1"/>
  <c r="BM3" i="2"/>
  <c r="DM5" i="2"/>
  <c r="DW5" i="2"/>
  <c r="EF5" i="2" s="1"/>
  <c r="EO5" i="2" s="1"/>
  <c r="DB15" i="2"/>
  <c r="DJ15" i="2"/>
  <c r="DT15" i="2"/>
  <c r="EC15" i="2" s="1"/>
  <c r="EL15" i="2" s="1"/>
  <c r="CM6" i="2"/>
  <c r="DT20" i="2"/>
  <c r="EC20" i="2" s="1"/>
  <c r="EL20" i="2" s="1"/>
  <c r="DJ20" i="2"/>
  <c r="GN20" i="2" s="1"/>
  <c r="DB20" i="2"/>
  <c r="CM20" i="2"/>
  <c r="GL17" i="2"/>
  <c r="GU17" i="2" s="1"/>
  <c r="CJ17" i="2"/>
  <c r="GM16" i="2"/>
  <c r="BU16" i="2"/>
  <c r="CD16" i="2" s="1"/>
  <c r="GO16" i="2" s="1"/>
  <c r="BM16" i="2"/>
  <c r="BV20" i="2"/>
  <c r="CE20" i="2" s="1"/>
  <c r="BN20" i="2"/>
  <c r="BW20" i="2" s="1"/>
  <c r="CF20" i="2" s="1"/>
  <c r="GI6" i="2"/>
  <c r="GR6" i="2" s="1"/>
  <c r="CH3" i="2"/>
  <c r="GJ3" i="2"/>
  <c r="GS3" i="2" s="1"/>
  <c r="BT7" i="2"/>
  <c r="CC7" i="2" s="1"/>
  <c r="BL7" i="2"/>
  <c r="GM15" i="2"/>
  <c r="CK7" i="2"/>
  <c r="GL5" i="2"/>
  <c r="GU5" i="2" s="1"/>
  <c r="GM5" i="2"/>
  <c r="GV5" i="2" s="1"/>
  <c r="DU4" i="2"/>
  <c r="DK4" i="2"/>
  <c r="DC4" i="2"/>
  <c r="ED4" i="2"/>
  <c r="EM4" i="2" s="1"/>
  <c r="GK3" i="2"/>
  <c r="GT3" i="2" s="1"/>
  <c r="CI3" i="2"/>
  <c r="GN11" i="2" l="1"/>
  <c r="GW11" i="2" s="1"/>
  <c r="CL11" i="2"/>
  <c r="BV12" i="2"/>
  <c r="CE12" i="2" s="1"/>
  <c r="BN12" i="2"/>
  <c r="BW12" i="2" s="1"/>
  <c r="CF12" i="2" s="1"/>
  <c r="DD16" i="2"/>
  <c r="DV16" i="2"/>
  <c r="EE16" i="2" s="1"/>
  <c r="EN16" i="2" s="1"/>
  <c r="DL16" i="2"/>
  <c r="BV8" i="2"/>
  <c r="CE8" i="2" s="1"/>
  <c r="BN8" i="2"/>
  <c r="BW8" i="2" s="1"/>
  <c r="CF8" i="2" s="1"/>
  <c r="CM12" i="2"/>
  <c r="BV3" i="2"/>
  <c r="CE3" i="2" s="1"/>
  <c r="BN3" i="2"/>
  <c r="BW3" i="2" s="1"/>
  <c r="CF3" i="2" s="1"/>
  <c r="GO3" i="2"/>
  <c r="GX3" i="2" s="1"/>
  <c r="CM3" i="2"/>
  <c r="DL7" i="2"/>
  <c r="DD7" i="2"/>
  <c r="DV7" i="2"/>
  <c r="EE7" i="2" s="1"/>
  <c r="EN7" i="2" s="1"/>
  <c r="GO9" i="2"/>
  <c r="GX9" i="2" s="1"/>
  <c r="CM9" i="2"/>
  <c r="BM14" i="2"/>
  <c r="BU14" i="2"/>
  <c r="CD14" i="2" s="1"/>
  <c r="GO14" i="2" s="1"/>
  <c r="BV21" i="2"/>
  <c r="CE21" i="2" s="1"/>
  <c r="BN21" i="2"/>
  <c r="BW21" i="2" s="1"/>
  <c r="CF21" i="2" s="1"/>
  <c r="DC12" i="2"/>
  <c r="ED12" i="2"/>
  <c r="EM12" i="2" s="1"/>
  <c r="DU12" i="2"/>
  <c r="DK12" i="2"/>
  <c r="GO12" i="2" s="1"/>
  <c r="GX12" i="2" s="1"/>
  <c r="BU19" i="2"/>
  <c r="CD19" i="2" s="1"/>
  <c r="GO19" i="2" s="1"/>
  <c r="BM19" i="2"/>
  <c r="BU4" i="2"/>
  <c r="CD4" i="2" s="1"/>
  <c r="BM4" i="2"/>
  <c r="GO8" i="2"/>
  <c r="GX8" i="2" s="1"/>
  <c r="CM8" i="2"/>
  <c r="BV17" i="2"/>
  <c r="CE17" i="2" s="1"/>
  <c r="BN17" i="2"/>
  <c r="BW17" i="2" s="1"/>
  <c r="CF17" i="2" s="1"/>
  <c r="DU19" i="2"/>
  <c r="ED19" i="2" s="1"/>
  <c r="EM19" i="2" s="1"/>
  <c r="DK19" i="2"/>
  <c r="DC19" i="2"/>
  <c r="BN9" i="2"/>
  <c r="BW9" i="2" s="1"/>
  <c r="CF9" i="2" s="1"/>
  <c r="BV9" i="2"/>
  <c r="CE9" i="2" s="1"/>
  <c r="DM18" i="2"/>
  <c r="DW18" i="2"/>
  <c r="EF18" i="2" s="1"/>
  <c r="EO18" i="2" s="1"/>
  <c r="CM21" i="2"/>
  <c r="GN4" i="2"/>
  <c r="GW4" i="2" s="1"/>
  <c r="CL4" i="2"/>
  <c r="DC10" i="2"/>
  <c r="DK10" i="2"/>
  <c r="DU10" i="2"/>
  <c r="ED10" i="2" s="1"/>
  <c r="EM10" i="2" s="1"/>
  <c r="GO17" i="2"/>
  <c r="DL4" i="2"/>
  <c r="DD4" i="2"/>
  <c r="EE4" i="2"/>
  <c r="EN4" i="2" s="1"/>
  <c r="DV4" i="2"/>
  <c r="CN6" i="2"/>
  <c r="CO20" i="2"/>
  <c r="GN5" i="2"/>
  <c r="GW5" i="2" s="1"/>
  <c r="CL5" i="2"/>
  <c r="BM15" i="2"/>
  <c r="BU15" i="2"/>
  <c r="CD15" i="2" s="1"/>
  <c r="DM8" i="2"/>
  <c r="DW8" i="2"/>
  <c r="EF8" i="2" s="1"/>
  <c r="EO8" i="2" s="1"/>
  <c r="DL11" i="2"/>
  <c r="DD11" i="2"/>
  <c r="DV11" i="2"/>
  <c r="EE11" i="2"/>
  <c r="EN11" i="2" s="1"/>
  <c r="CO6" i="2"/>
  <c r="GN7" i="2"/>
  <c r="GW7" i="2" s="1"/>
  <c r="CL7" i="2"/>
  <c r="EE3" i="2"/>
  <c r="EN3" i="2" s="1"/>
  <c r="DV3" i="2"/>
  <c r="DL3" i="2"/>
  <c r="DD3" i="2"/>
  <c r="DC15" i="2"/>
  <c r="DK15" i="2"/>
  <c r="DU15" i="2"/>
  <c r="ED15" i="2" s="1"/>
  <c r="EM15" i="2" s="1"/>
  <c r="CN20" i="2"/>
  <c r="DK20" i="2"/>
  <c r="GO20" i="2" s="1"/>
  <c r="GX20" i="2" s="1"/>
  <c r="DC20" i="2"/>
  <c r="ED20" i="2"/>
  <c r="EM20" i="2" s="1"/>
  <c r="DU20" i="2"/>
  <c r="BM5" i="2"/>
  <c r="BU5" i="2"/>
  <c r="CD5" i="2" s="1"/>
  <c r="GN15" i="2"/>
  <c r="DK17" i="2"/>
  <c r="DC17" i="2"/>
  <c r="ED17" i="2"/>
  <c r="EM17" i="2" s="1"/>
  <c r="DU17" i="2"/>
  <c r="DK14" i="2"/>
  <c r="DU14" i="2"/>
  <c r="ED14" i="2"/>
  <c r="EM14" i="2" s="1"/>
  <c r="DC14" i="2"/>
  <c r="BU7" i="2"/>
  <c r="CD7" i="2" s="1"/>
  <c r="BM7" i="2"/>
  <c r="BN10" i="2"/>
  <c r="BW10" i="2" s="1"/>
  <c r="CF10" i="2" s="1"/>
  <c r="BV10" i="2"/>
  <c r="CE10" i="2" s="1"/>
  <c r="DU21" i="2"/>
  <c r="ED21" i="2" s="1"/>
  <c r="EM21" i="2" s="1"/>
  <c r="DK21" i="2"/>
  <c r="GO21" i="2" s="1"/>
  <c r="GX21" i="2" s="1"/>
  <c r="DC21" i="2"/>
  <c r="BV16" i="2"/>
  <c r="CE16" i="2" s="1"/>
  <c r="BN16" i="2"/>
  <c r="BW16" i="2" s="1"/>
  <c r="CF16" i="2" s="1"/>
  <c r="GO10" i="2"/>
  <c r="GX10" i="2" s="1"/>
  <c r="CM10" i="2"/>
  <c r="BU18" i="2"/>
  <c r="CD18" i="2" s="1"/>
  <c r="GO18" i="2" s="1"/>
  <c r="BM18" i="2"/>
  <c r="DD9" i="2"/>
  <c r="DL9" i="2"/>
  <c r="DV9" i="2"/>
  <c r="EE9" i="2" s="1"/>
  <c r="EN9" i="2" s="1"/>
  <c r="BM11" i="2"/>
  <c r="BU11" i="2"/>
  <c r="CD11" i="2" s="1"/>
  <c r="DK6" i="2"/>
  <c r="GO6" i="2" s="1"/>
  <c r="GX6" i="2" s="1"/>
  <c r="DC6" i="2"/>
  <c r="DU6" i="2"/>
  <c r="ED6" i="2" s="1"/>
  <c r="EM6" i="2" s="1"/>
  <c r="DV13" i="2"/>
  <c r="EE13" i="2" s="1"/>
  <c r="EN13" i="2" s="1"/>
  <c r="DD13" i="2"/>
  <c r="DL13" i="2"/>
  <c r="GP13" i="2" s="1"/>
  <c r="DL14" i="2" l="1"/>
  <c r="DD14" i="2"/>
  <c r="DV14" i="2"/>
  <c r="EE14" i="2"/>
  <c r="EN14" i="2" s="1"/>
  <c r="GO4" i="2"/>
  <c r="GX4" i="2" s="1"/>
  <c r="CM4" i="2"/>
  <c r="CO8" i="2"/>
  <c r="GQ8" i="2"/>
  <c r="GZ8" i="2" s="1"/>
  <c r="DV6" i="2"/>
  <c r="EE6" i="2" s="1"/>
  <c r="EN6" i="2" s="1"/>
  <c r="DL6" i="2"/>
  <c r="GP6" i="2" s="1"/>
  <c r="GY6" i="2" s="1"/>
  <c r="DD6" i="2"/>
  <c r="GO5" i="2"/>
  <c r="GX5" i="2" s="1"/>
  <c r="CM5" i="2"/>
  <c r="BV19" i="2"/>
  <c r="CE19" i="2" s="1"/>
  <c r="BN19" i="2"/>
  <c r="BW19" i="2" s="1"/>
  <c r="CF19" i="2" s="1"/>
  <c r="GP8" i="2"/>
  <c r="GY8" i="2" s="1"/>
  <c r="CN8" i="2"/>
  <c r="BN5" i="2"/>
  <c r="BW5" i="2" s="1"/>
  <c r="CF5" i="2" s="1"/>
  <c r="BV5" i="2"/>
  <c r="CE5" i="2" s="1"/>
  <c r="BV14" i="2"/>
  <c r="CE14" i="2" s="1"/>
  <c r="BN14" i="2"/>
  <c r="BW14" i="2" s="1"/>
  <c r="CF14" i="2" s="1"/>
  <c r="DL15" i="2"/>
  <c r="DD15" i="2"/>
  <c r="DV15" i="2"/>
  <c r="EE15" i="2" s="1"/>
  <c r="EN15" i="2" s="1"/>
  <c r="CO3" i="2"/>
  <c r="DV21" i="2"/>
  <c r="DL21" i="2"/>
  <c r="GP21" i="2" s="1"/>
  <c r="GY21" i="2" s="1"/>
  <c r="DD21" i="2"/>
  <c r="EE21" i="2"/>
  <c r="EN21" i="2" s="1"/>
  <c r="CN21" i="2"/>
  <c r="DM9" i="2"/>
  <c r="EF9" i="2"/>
  <c r="EO9" i="2" s="1"/>
  <c r="DW9" i="2"/>
  <c r="BV18" i="2"/>
  <c r="CE18" i="2" s="1"/>
  <c r="GP18" i="2" s="1"/>
  <c r="BN18" i="2"/>
  <c r="BW18" i="2" s="1"/>
  <c r="CF18" i="2" s="1"/>
  <c r="GQ18" i="2" s="1"/>
  <c r="GO11" i="2"/>
  <c r="GX11" i="2" s="1"/>
  <c r="CM11" i="2"/>
  <c r="CN10" i="2"/>
  <c r="GO15" i="2"/>
  <c r="DD10" i="2"/>
  <c r="DL10" i="2"/>
  <c r="GP10" i="2" s="1"/>
  <c r="GY10" i="2" s="1"/>
  <c r="DV10" i="2"/>
  <c r="EE10" i="2" s="1"/>
  <c r="EN10" i="2" s="1"/>
  <c r="CN9" i="2"/>
  <c r="GP9" i="2"/>
  <c r="GY9" i="2" s="1"/>
  <c r="GP3" i="2"/>
  <c r="GY3" i="2" s="1"/>
  <c r="CN3" i="2"/>
  <c r="DW13" i="2"/>
  <c r="EF13" i="2"/>
  <c r="EO13" i="2" s="1"/>
  <c r="DM13" i="2"/>
  <c r="GQ13" i="2" s="1"/>
  <c r="BN11" i="2"/>
  <c r="BW11" i="2" s="1"/>
  <c r="CF11" i="2" s="1"/>
  <c r="BV11" i="2"/>
  <c r="CE11" i="2" s="1"/>
  <c r="CO10" i="2"/>
  <c r="DV20" i="2"/>
  <c r="EE20" i="2" s="1"/>
  <c r="EN20" i="2" s="1"/>
  <c r="DL20" i="2"/>
  <c r="GP20" i="2" s="1"/>
  <c r="GY20" i="2" s="1"/>
  <c r="DD20" i="2"/>
  <c r="DW3" i="2"/>
  <c r="EF3" i="2" s="1"/>
  <c r="EO3" i="2" s="1"/>
  <c r="DM3" i="2"/>
  <c r="GQ3" i="2" s="1"/>
  <c r="GZ3" i="2" s="1"/>
  <c r="BN15" i="2"/>
  <c r="BW15" i="2" s="1"/>
  <c r="CF15" i="2" s="1"/>
  <c r="BV15" i="2"/>
  <c r="CE15" i="2" s="1"/>
  <c r="GP15" i="2" s="1"/>
  <c r="GQ9" i="2"/>
  <c r="GZ9" i="2" s="1"/>
  <c r="CO9" i="2"/>
  <c r="DM16" i="2"/>
  <c r="GQ16" i="2" s="1"/>
  <c r="DW16" i="2"/>
  <c r="EF16" i="2"/>
  <c r="EO16" i="2" s="1"/>
  <c r="BN7" i="2"/>
  <c r="BW7" i="2" s="1"/>
  <c r="CF7" i="2" s="1"/>
  <c r="BV7" i="2"/>
  <c r="CE7" i="2" s="1"/>
  <c r="DV17" i="2"/>
  <c r="EE17" i="2" s="1"/>
  <c r="EN17" i="2" s="1"/>
  <c r="DL17" i="2"/>
  <c r="GP17" i="2" s="1"/>
  <c r="DD17" i="2"/>
  <c r="DM4" i="2"/>
  <c r="DW4" i="2"/>
  <c r="EF4" i="2" s="1"/>
  <c r="EO4" i="2" s="1"/>
  <c r="DL19" i="2"/>
  <c r="DD19" i="2"/>
  <c r="DV19" i="2"/>
  <c r="EE19" i="2"/>
  <c r="EN19" i="2" s="1"/>
  <c r="DD12" i="2"/>
  <c r="DL12" i="2"/>
  <c r="DV12" i="2"/>
  <c r="EE12" i="2" s="1"/>
  <c r="EN12" i="2" s="1"/>
  <c r="CO12" i="2"/>
  <c r="GP16" i="2"/>
  <c r="GO7" i="2"/>
  <c r="GX7" i="2" s="1"/>
  <c r="CM7" i="2"/>
  <c r="EF11" i="2"/>
  <c r="EO11" i="2" s="1"/>
  <c r="DW11" i="2"/>
  <c r="DM11" i="2"/>
  <c r="BV4" i="2"/>
  <c r="CE4" i="2" s="1"/>
  <c r="BN4" i="2"/>
  <c r="BW4" i="2" s="1"/>
  <c r="CF4" i="2" s="1"/>
  <c r="CO21" i="2"/>
  <c r="DM7" i="2"/>
  <c r="EF7" i="2"/>
  <c r="EO7" i="2" s="1"/>
  <c r="DW7" i="2"/>
  <c r="GP12" i="2"/>
  <c r="GY12" i="2" s="1"/>
  <c r="CN12" i="2"/>
  <c r="DW20" i="2" l="1"/>
  <c r="EF20" i="2" s="1"/>
  <c r="EO20" i="2" s="1"/>
  <c r="DM20" i="2"/>
  <c r="GQ20" i="2" s="1"/>
  <c r="GZ20" i="2" s="1"/>
  <c r="DM21" i="2"/>
  <c r="GQ21" i="2" s="1"/>
  <c r="GZ21" i="2" s="1"/>
  <c r="DW21" i="2"/>
  <c r="EF21" i="2" s="1"/>
  <c r="EO21" i="2" s="1"/>
  <c r="DM15" i="2"/>
  <c r="DW15" i="2"/>
  <c r="EF15" i="2" s="1"/>
  <c r="EO15" i="2" s="1"/>
  <c r="GQ4" i="2"/>
  <c r="GZ4" i="2" s="1"/>
  <c r="CO4" i="2"/>
  <c r="DM19" i="2"/>
  <c r="GQ19" i="2" s="1"/>
  <c r="DW19" i="2"/>
  <c r="EF19" i="2" s="1"/>
  <c r="EO19" i="2" s="1"/>
  <c r="DW10" i="2"/>
  <c r="EF10" i="2" s="1"/>
  <c r="EO10" i="2" s="1"/>
  <c r="DM10" i="2"/>
  <c r="GQ10" i="2" s="1"/>
  <c r="GZ10" i="2" s="1"/>
  <c r="GP19" i="2"/>
  <c r="GP4" i="2"/>
  <c r="GY4" i="2" s="1"/>
  <c r="CN4" i="2"/>
  <c r="GP7" i="2"/>
  <c r="GY7" i="2" s="1"/>
  <c r="CN7" i="2"/>
  <c r="GQ7" i="2"/>
  <c r="GZ7" i="2" s="1"/>
  <c r="CO7" i="2"/>
  <c r="GP5" i="2"/>
  <c r="GY5" i="2" s="1"/>
  <c r="CN5" i="2"/>
  <c r="DM6" i="2"/>
  <c r="GQ6" i="2" s="1"/>
  <c r="GZ6" i="2" s="1"/>
  <c r="DW6" i="2"/>
  <c r="EF6" i="2" s="1"/>
  <c r="EO6" i="2" s="1"/>
  <c r="GQ15" i="2"/>
  <c r="GP14" i="2"/>
  <c r="CN11" i="2"/>
  <c r="GP11" i="2"/>
  <c r="GY11" i="2" s="1"/>
  <c r="CO5" i="2"/>
  <c r="GQ5" i="2"/>
  <c r="GZ5" i="2" s="1"/>
  <c r="DM12" i="2"/>
  <c r="GQ12" i="2" s="1"/>
  <c r="GZ12" i="2" s="1"/>
  <c r="DW12" i="2"/>
  <c r="EF12" i="2" s="1"/>
  <c r="EO12" i="2" s="1"/>
  <c r="EF17" i="2"/>
  <c r="EO17" i="2" s="1"/>
  <c r="DW17" i="2"/>
  <c r="DM17" i="2"/>
  <c r="GQ17" i="2" s="1"/>
  <c r="GQ11" i="2"/>
  <c r="GZ11" i="2" s="1"/>
  <c r="CO11" i="2"/>
  <c r="DW14" i="2"/>
  <c r="EF14" i="2"/>
  <c r="EO14" i="2" s="1"/>
  <c r="DM14" i="2"/>
  <c r="GQ1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Srihari Dukkipati</author>
  </authors>
  <commentList>
    <comment ref="X1" authorId="0" shapeId="0" xr:uid="{603EDDC0-EE77-4B44-817B-6382432EA768}">
      <text>
        <r>
          <rPr>
            <sz val="9"/>
            <color indexed="81"/>
            <rFont val="Tahoma"/>
            <family val="2"/>
          </rPr>
          <t>Net PLF = Gross PLF *(1-Aux)
where Gross PLF = Net Generation(GWh)/(Capacity(MW) * (1-Aux)*8.76) as reported by DISCOMs and
assuming Auxiliary Consumption is as per norm</t>
        </r>
      </text>
    </comment>
    <comment ref="AQ1" authorId="0" shapeId="0" xr:uid="{6F38388C-9B0C-469F-A416-0B8EB78A0622}">
      <text>
        <r>
          <rPr>
            <sz val="9"/>
            <color indexed="81"/>
            <rFont val="Tahoma"/>
            <family val="2"/>
          </rPr>
          <t>Gross Generation * (1-Auxiliary Consumption)</t>
        </r>
      </text>
    </comment>
  </commentList>
</comments>
</file>

<file path=xl/sharedStrings.xml><?xml version="1.0" encoding="utf-8"?>
<sst xmlns="http://schemas.openxmlformats.org/spreadsheetml/2006/main" count="177" uniqueCount="72">
  <si>
    <t>Unit</t>
  </si>
  <si>
    <t>Fuel</t>
  </si>
  <si>
    <t>Date of Commercial Operation (COD)</t>
  </si>
  <si>
    <t>Capacity- AP Share (MW)</t>
  </si>
  <si>
    <t>Normative Availability - NAPAF (%)</t>
  </si>
  <si>
    <t xml:space="preserve"> Availability (%)</t>
  </si>
  <si>
    <t>Normative Net PLF - NAPLF (%)</t>
  </si>
  <si>
    <t>Net PLF (%)</t>
  </si>
  <si>
    <t>Gross SHR (kCal/kWh) SERC Norm</t>
  </si>
  <si>
    <t>Gross SHR (kCal/kWh)</t>
  </si>
  <si>
    <t>Net Generation (MUs or GWh)
[Capacity * Net PLF * 8.76]</t>
  </si>
  <si>
    <t xml:space="preserve">Fixed (Rs/KW/yr) </t>
  </si>
  <si>
    <t>Fixed Cost (Rs/KW/yr)
[Previous Year Fixed Cost * (1+Escalation)]</t>
  </si>
  <si>
    <t>Fixed Cost (Rs. Cr)
[(Fixed Cost per KW * Capacity) / 10^4]</t>
  </si>
  <si>
    <t>Availability-adjusted Fixed Cost (Rs. Cr)
For availability below norm,
[Adj. Fixed Cost = Fixed Cost * Availability/Norm]</t>
  </si>
  <si>
    <t>Net Fixed Cost (Rs/kWh)
(Availability-adjusted Fixed Cost in Rs Cr/Net Generation in GWh)*10</t>
  </si>
  <si>
    <t>Variable Cost (Rs/kWh)</t>
  </si>
  <si>
    <t>Variable Cost (Rs Crs)</t>
  </si>
  <si>
    <t>Variable Operating Cost (% of fuel costs)</t>
  </si>
  <si>
    <t>Net Other Variable Cost (Rs/kWh)</t>
  </si>
  <si>
    <t>Total Net Variable Cost (Rs/kWh)</t>
  </si>
  <si>
    <t>Total Variable Cost (Rs Cr)
Fuel Cost + Other Variable Cost</t>
  </si>
  <si>
    <t>PLF-Based Incentive (Rs Crs)</t>
  </si>
  <si>
    <t>PLF-Based Incentive (Rs/kWh)</t>
  </si>
  <si>
    <t>Additional Cost 1 (Rs/kWh)</t>
  </si>
  <si>
    <t>Additional Cost 2 (Rs/kWh)</t>
  </si>
  <si>
    <t>Total Incentives and other costs (Rs Crs)</t>
  </si>
  <si>
    <t>Total Cost (Rs Crs)
Fixed Cost + Total Variable Cost + Other Costs</t>
  </si>
  <si>
    <t>Total Cost (Rs/kWh)
Fixed Cost + Total Variable Cost + Other Costs</t>
  </si>
  <si>
    <t>FY14</t>
  </si>
  <si>
    <t>FY15</t>
  </si>
  <si>
    <t>FY16</t>
  </si>
  <si>
    <t>FY17</t>
  </si>
  <si>
    <t>FY18</t>
  </si>
  <si>
    <t>Escalation (%)</t>
  </si>
  <si>
    <t>Escalation</t>
  </si>
  <si>
    <t>NTTPS-I</t>
  </si>
  <si>
    <t>Coal</t>
  </si>
  <si>
    <t>U1-1/11/1979
U2-10/10/1980</t>
  </si>
  <si>
    <t>NTTPS-II</t>
  </si>
  <si>
    <t>U3-5/10/1989
U4-23/08/1990</t>
  </si>
  <si>
    <t>NTTPS-III</t>
  </si>
  <si>
    <t>U5-31/03/1994
U6-24/02/1995</t>
  </si>
  <si>
    <t>NTTPS-IV</t>
  </si>
  <si>
    <t>28.1.2010</t>
  </si>
  <si>
    <t>Rayalaseema-I</t>
  </si>
  <si>
    <t>U1- 31.3.1994
U2-25.2.1995</t>
  </si>
  <si>
    <t>Rayalaseema-II</t>
  </si>
  <si>
    <t>U1- 12.8.2007
U2-29.3.2008</t>
  </si>
  <si>
    <t>Rayalaseema-III</t>
  </si>
  <si>
    <t>10.2.2011</t>
  </si>
  <si>
    <t>Rayalaseema-IV</t>
  </si>
  <si>
    <t>Sanjeevaiah I</t>
  </si>
  <si>
    <t>Sanjeevaiah II</t>
  </si>
  <si>
    <t xml:space="preserve">Kothagudem-A 
</t>
  </si>
  <si>
    <t>U1- 4/7/1966
U2- 27/11/1966
U3- 27/5/1967
U4-8/7/1967</t>
  </si>
  <si>
    <t xml:space="preserve">Kothagudem-B </t>
  </si>
  <si>
    <t>U5- 13/8/1974
U6- 19/12/1974</t>
  </si>
  <si>
    <t xml:space="preserve">Kothagudem-C
</t>
  </si>
  <si>
    <t>U7- 10/3/1977
U8- 10/1/1978</t>
  </si>
  <si>
    <t xml:space="preserve">Kothagudem-V </t>
  </si>
  <si>
    <t>U9- 27/3/1997
U10-28/2/1998</t>
  </si>
  <si>
    <t>Kothagudem-VI</t>
  </si>
  <si>
    <t>U11- 23/10/2011</t>
  </si>
  <si>
    <t>Ramagundam-B</t>
  </si>
  <si>
    <t>17.10.1971</t>
  </si>
  <si>
    <t>Kakatiya-I</t>
  </si>
  <si>
    <t>12.10.2010</t>
  </si>
  <si>
    <t>Sanjeeviah III (800 MW)</t>
  </si>
  <si>
    <t>Estimated 2018-19, assuming COD April 1, 2019</t>
  </si>
  <si>
    <t>VTPS V (800 MW)</t>
  </si>
  <si>
    <t>Section 11.1.3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</si>
</sst>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 tint="0.14999847407452621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9B9B9B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 style="thin">
        <color theme="0" tint="-0.499984740745262"/>
      </left>
      <right/>
      <top style="medium">
        <color theme="0" tint="-0.34998626667073579"/>
      </top>
      <bottom/>
      <diagonal/>
    </border>
    <border>
      <left/>
      <right style="thin">
        <color theme="0" tint="-0.499984740745262"/>
      </right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medium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medium">
        <color rgb="FFB2B2B2"/>
      </right>
      <top/>
      <bottom/>
      <diagonal/>
    </border>
    <border>
      <left style="medium">
        <color rgb="FFB2B2B2"/>
      </left>
      <right/>
      <top/>
      <bottom/>
      <diagonal/>
    </border>
    <border>
      <left/>
      <right style="medium">
        <color theme="0" tint="-0.34998626667073579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 style="thin">
        <color theme="0" tint="-0.499984740745262"/>
      </left>
      <right/>
      <top/>
      <bottom style="medium">
        <color theme="0" tint="-0.34998626667073579"/>
      </bottom>
      <diagonal/>
    </border>
    <border>
      <left/>
      <right style="thin">
        <color theme="0" tint="-0.499984740745262"/>
      </right>
      <top/>
      <bottom style="medium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9" fontId="10" fillId="0" borderId="0" applyFont="0" applyFill="0" applyBorder="0" applyAlignment="0" applyProtection="0"/>
  </cellStyleXfs>
  <cellXfs count="134">
    <xf numFmtId="0" fontId="0" fillId="0" borderId="0" xfId="0"/>
    <xf numFmtId="0" fontId="4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 wrapText="1"/>
    </xf>
    <xf numFmtId="0" fontId="6" fillId="2" borderId="6" xfId="1" applyFont="1" applyFill="1" applyBorder="1" applyAlignment="1">
      <alignment horizontal="center" vertical="center" wrapText="1"/>
    </xf>
    <xf numFmtId="0" fontId="7" fillId="2" borderId="0" xfId="1" applyFont="1" applyFill="1" applyAlignment="1">
      <alignment horizontal="center" vertical="center" wrapText="1"/>
    </xf>
    <xf numFmtId="0" fontId="7" fillId="3" borderId="0" xfId="1" applyFont="1" applyFill="1" applyAlignment="1">
      <alignment horizontal="center" vertical="center" wrapText="1"/>
    </xf>
    <xf numFmtId="0" fontId="6" fillId="3" borderId="7" xfId="1" applyFont="1" applyFill="1" applyBorder="1" applyAlignment="1">
      <alignment horizontal="center" vertical="center" wrapText="1"/>
    </xf>
    <xf numFmtId="0" fontId="6" fillId="3" borderId="8" xfId="1" applyFont="1" applyFill="1" applyBorder="1" applyAlignment="1">
      <alignment horizontal="center" vertical="center" wrapText="1"/>
    </xf>
    <xf numFmtId="0" fontId="6" fillId="3" borderId="9" xfId="1" applyFont="1" applyFill="1" applyBorder="1" applyAlignment="1">
      <alignment horizontal="center" vertical="center" wrapText="1"/>
    </xf>
    <xf numFmtId="0" fontId="6" fillId="3" borderId="10" xfId="1" applyFont="1" applyFill="1" applyBorder="1" applyAlignment="1">
      <alignment horizontal="center" vertical="center" wrapText="1"/>
    </xf>
    <xf numFmtId="0" fontId="6" fillId="3" borderId="0" xfId="1" applyFont="1" applyFill="1" applyAlignment="1">
      <alignment horizontal="center" vertical="center" wrapText="1"/>
    </xf>
    <xf numFmtId="0" fontId="6" fillId="3" borderId="11" xfId="1" applyFont="1" applyFill="1" applyBorder="1" applyAlignment="1">
      <alignment horizontal="center" vertical="center" wrapText="1"/>
    </xf>
    <xf numFmtId="0" fontId="6" fillId="3" borderId="12" xfId="1" applyFont="1" applyFill="1" applyBorder="1" applyAlignment="1">
      <alignment horizontal="center" vertical="center" wrapText="1"/>
    </xf>
    <xf numFmtId="0" fontId="6" fillId="3" borderId="13" xfId="1" applyFont="1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center" vertical="center" wrapText="1"/>
    </xf>
    <xf numFmtId="0" fontId="6" fillId="0" borderId="0" xfId="1" applyFont="1" applyAlignment="1">
      <alignment wrapText="1"/>
    </xf>
    <xf numFmtId="0" fontId="4" fillId="2" borderId="6" xfId="1" applyFont="1" applyFill="1" applyBorder="1" applyAlignment="1">
      <alignment horizontal="left" vertical="center" wrapText="1"/>
    </xf>
    <xf numFmtId="0" fontId="4" fillId="2" borderId="0" xfId="1" applyFont="1" applyFill="1" applyAlignment="1">
      <alignment horizontal="center" vertical="center"/>
    </xf>
    <xf numFmtId="15" fontId="8" fillId="3" borderId="0" xfId="1" applyNumberFormat="1" applyFont="1" applyFill="1" applyAlignment="1">
      <alignment horizontal="center" vertical="center" wrapText="1"/>
    </xf>
    <xf numFmtId="1" fontId="8" fillId="4" borderId="15" xfId="1" applyNumberFormat="1" applyFont="1" applyFill="1" applyBorder="1" applyAlignment="1">
      <alignment horizontal="center" vertical="center"/>
    </xf>
    <xf numFmtId="1" fontId="8" fillId="4" borderId="16" xfId="1" applyNumberFormat="1" applyFont="1" applyFill="1" applyBorder="1" applyAlignment="1">
      <alignment horizontal="center" vertical="center"/>
    </xf>
    <xf numFmtId="1" fontId="8" fillId="5" borderId="16" xfId="1" applyNumberFormat="1" applyFont="1" applyFill="1" applyBorder="1" applyAlignment="1" applyProtection="1">
      <alignment horizontal="center" vertical="center"/>
      <protection locked="0"/>
    </xf>
    <xf numFmtId="1" fontId="8" fillId="5" borderId="17" xfId="1" applyNumberFormat="1" applyFont="1" applyFill="1" applyBorder="1" applyAlignment="1" applyProtection="1">
      <alignment horizontal="center" vertical="center"/>
      <protection locked="0"/>
    </xf>
    <xf numFmtId="9" fontId="8" fillId="5" borderId="18" xfId="1" applyNumberFormat="1" applyFont="1" applyFill="1" applyBorder="1" applyAlignment="1" applyProtection="1">
      <alignment horizontal="center" vertical="center"/>
      <protection locked="0"/>
    </xf>
    <xf numFmtId="9" fontId="8" fillId="4" borderId="15" xfId="1" applyNumberFormat="1" applyFont="1" applyFill="1" applyBorder="1" applyAlignment="1">
      <alignment horizontal="center" vertical="center"/>
    </xf>
    <xf numFmtId="9" fontId="8" fillId="4" borderId="16" xfId="1" applyNumberFormat="1" applyFont="1" applyFill="1" applyBorder="1" applyAlignment="1">
      <alignment horizontal="center" vertical="center"/>
    </xf>
    <xf numFmtId="9" fontId="8" fillId="5" borderId="16" xfId="1" applyNumberFormat="1" applyFont="1" applyFill="1" applyBorder="1" applyAlignment="1" applyProtection="1">
      <alignment horizontal="center" vertical="center"/>
      <protection locked="0"/>
    </xf>
    <xf numFmtId="9" fontId="8" fillId="5" borderId="17" xfId="1" applyNumberFormat="1" applyFont="1" applyFill="1" applyBorder="1" applyAlignment="1" applyProtection="1">
      <alignment horizontal="center" vertical="center"/>
      <protection locked="0"/>
    </xf>
    <xf numFmtId="1" fontId="8" fillId="4" borderId="19" xfId="1" applyNumberFormat="1" applyFont="1" applyFill="1" applyBorder="1" applyAlignment="1">
      <alignment horizontal="center" vertical="center"/>
    </xf>
    <xf numFmtId="1" fontId="8" fillId="4" borderId="20" xfId="1" applyNumberFormat="1" applyFont="1" applyFill="1" applyBorder="1" applyAlignment="1">
      <alignment horizontal="center" vertical="center"/>
    </xf>
    <xf numFmtId="1" fontId="8" fillId="4" borderId="0" xfId="1" applyNumberFormat="1" applyFont="1" applyFill="1" applyAlignment="1">
      <alignment horizontal="center" vertical="center"/>
    </xf>
    <xf numFmtId="1" fontId="8" fillId="5" borderId="0" xfId="1" applyNumberFormat="1" applyFont="1" applyFill="1" applyAlignment="1">
      <alignment horizontal="center" vertical="center"/>
    </xf>
    <xf numFmtId="1" fontId="8" fillId="0" borderId="15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>
      <alignment horizontal="center" vertical="center"/>
    </xf>
    <xf numFmtId="1" fontId="8" fillId="0" borderId="17" xfId="1" applyNumberFormat="1" applyFont="1" applyBorder="1" applyAlignment="1">
      <alignment horizontal="center" vertical="center"/>
    </xf>
    <xf numFmtId="164" fontId="9" fillId="5" borderId="17" xfId="2" applyNumberFormat="1" applyFont="1" applyFill="1" applyBorder="1" applyAlignment="1" applyProtection="1">
      <alignment horizontal="center" vertical="center" wrapText="1"/>
      <protection locked="0"/>
    </xf>
    <xf numFmtId="2" fontId="8" fillId="0" borderId="15" xfId="1" applyNumberFormat="1" applyFont="1" applyBorder="1" applyAlignment="1">
      <alignment horizontal="center" vertical="center"/>
    </xf>
    <xf numFmtId="2" fontId="8" fillId="0" borderId="16" xfId="1" applyNumberFormat="1" applyFont="1" applyBorder="1" applyAlignment="1">
      <alignment horizontal="center" vertical="center"/>
    </xf>
    <xf numFmtId="2" fontId="8" fillId="0" borderId="17" xfId="1" applyNumberFormat="1" applyFont="1" applyBorder="1" applyAlignment="1">
      <alignment horizontal="center" vertical="center"/>
    </xf>
    <xf numFmtId="2" fontId="8" fillId="4" borderId="15" xfId="1" applyNumberFormat="1" applyFont="1" applyFill="1" applyBorder="1" applyAlignment="1">
      <alignment horizontal="center" vertical="center"/>
    </xf>
    <xf numFmtId="2" fontId="8" fillId="4" borderId="16" xfId="1" applyNumberFormat="1" applyFont="1" applyFill="1" applyBorder="1" applyAlignment="1">
      <alignment horizontal="center" vertical="center"/>
    </xf>
    <xf numFmtId="2" fontId="8" fillId="5" borderId="16" xfId="1" applyNumberFormat="1" applyFont="1" applyFill="1" applyBorder="1" applyAlignment="1" applyProtection="1">
      <alignment horizontal="center" vertical="center"/>
      <protection locked="0"/>
    </xf>
    <xf numFmtId="164" fontId="8" fillId="5" borderId="17" xfId="3" applyNumberFormat="1" applyFont="1" applyFill="1" applyBorder="1" applyAlignment="1" applyProtection="1">
      <alignment horizontal="center" vertical="center"/>
      <protection locked="0"/>
    </xf>
    <xf numFmtId="9" fontId="8" fillId="0" borderId="0" xfId="3" applyFont="1" applyFill="1" applyBorder="1" applyAlignment="1">
      <alignment horizontal="center" vertical="center"/>
    </xf>
    <xf numFmtId="2" fontId="8" fillId="4" borderId="15" xfId="1" applyNumberFormat="1" applyFont="1" applyFill="1" applyBorder="1" applyAlignment="1" applyProtection="1">
      <alignment horizontal="center" vertical="center"/>
      <protection locked="0"/>
    </xf>
    <xf numFmtId="2" fontId="8" fillId="4" borderId="16" xfId="1" applyNumberFormat="1" applyFont="1" applyFill="1" applyBorder="1" applyAlignment="1" applyProtection="1">
      <alignment horizontal="center" vertical="center"/>
      <protection locked="0"/>
    </xf>
    <xf numFmtId="2" fontId="8" fillId="5" borderId="17" xfId="1" applyNumberFormat="1" applyFont="1" applyFill="1" applyBorder="1" applyAlignment="1" applyProtection="1">
      <alignment horizontal="center" vertical="center"/>
      <protection locked="0"/>
    </xf>
    <xf numFmtId="2" fontId="8" fillId="0" borderId="21" xfId="1" applyNumberFormat="1" applyFont="1" applyBorder="1" applyAlignment="1">
      <alignment horizontal="center" vertical="center"/>
    </xf>
    <xf numFmtId="0" fontId="8" fillId="0" borderId="0" xfId="1" applyFont="1"/>
    <xf numFmtId="1" fontId="8" fillId="4" borderId="22" xfId="1" applyNumberFormat="1" applyFont="1" applyFill="1" applyBorder="1" applyAlignment="1">
      <alignment horizontal="center" vertical="center"/>
    </xf>
    <xf numFmtId="1" fontId="8" fillId="5" borderId="0" xfId="1" applyNumberFormat="1" applyFont="1" applyFill="1" applyAlignment="1" applyProtection="1">
      <alignment horizontal="center" vertical="center"/>
      <protection locked="0"/>
    </xf>
    <xf numFmtId="1" fontId="8" fillId="5" borderId="23" xfId="1" applyNumberFormat="1" applyFont="1" applyFill="1" applyBorder="1" applyAlignment="1" applyProtection="1">
      <alignment horizontal="center" vertical="center"/>
      <protection locked="0"/>
    </xf>
    <xf numFmtId="9" fontId="8" fillId="5" borderId="24" xfId="1" applyNumberFormat="1" applyFont="1" applyFill="1" applyBorder="1" applyAlignment="1" applyProtection="1">
      <alignment horizontal="center" vertical="center"/>
      <protection locked="0"/>
    </xf>
    <xf numFmtId="9" fontId="8" fillId="4" borderId="22" xfId="1" applyNumberFormat="1" applyFont="1" applyFill="1" applyBorder="1" applyAlignment="1">
      <alignment horizontal="center" vertical="center"/>
    </xf>
    <xf numFmtId="9" fontId="8" fillId="4" borderId="0" xfId="1" applyNumberFormat="1" applyFont="1" applyFill="1" applyAlignment="1">
      <alignment horizontal="center" vertical="center"/>
    </xf>
    <xf numFmtId="9" fontId="8" fillId="5" borderId="0" xfId="1" applyNumberFormat="1" applyFont="1" applyFill="1" applyAlignment="1" applyProtection="1">
      <alignment horizontal="center" vertical="center"/>
      <protection locked="0"/>
    </xf>
    <xf numFmtId="9" fontId="8" fillId="5" borderId="23" xfId="1" applyNumberFormat="1" applyFont="1" applyFill="1" applyBorder="1" applyAlignment="1" applyProtection="1">
      <alignment horizontal="center" vertical="center"/>
      <protection locked="0"/>
    </xf>
    <xf numFmtId="1" fontId="8" fillId="0" borderId="22" xfId="1" applyNumberFormat="1" applyFont="1" applyBorder="1" applyAlignment="1">
      <alignment horizontal="center" vertical="center"/>
    </xf>
    <xf numFmtId="1" fontId="8" fillId="0" borderId="0" xfId="1" applyNumberFormat="1" applyFont="1" applyAlignment="1">
      <alignment horizontal="center" vertical="center"/>
    </xf>
    <xf numFmtId="1" fontId="8" fillId="0" borderId="23" xfId="1" applyNumberFormat="1" applyFont="1" applyBorder="1" applyAlignment="1">
      <alignment horizontal="center" vertical="center"/>
    </xf>
    <xf numFmtId="164" fontId="9" fillId="5" borderId="23" xfId="2" applyNumberFormat="1" applyFont="1" applyFill="1" applyBorder="1" applyAlignment="1" applyProtection="1">
      <alignment horizontal="center" vertical="center" wrapText="1"/>
      <protection locked="0"/>
    </xf>
    <xf numFmtId="2" fontId="8" fillId="0" borderId="22" xfId="1" applyNumberFormat="1" applyFont="1" applyBorder="1" applyAlignment="1">
      <alignment horizontal="center" vertical="center"/>
    </xf>
    <xf numFmtId="2" fontId="8" fillId="0" borderId="0" xfId="1" applyNumberFormat="1" applyFont="1" applyAlignment="1">
      <alignment horizontal="center" vertical="center"/>
    </xf>
    <xf numFmtId="2" fontId="8" fillId="0" borderId="23" xfId="1" applyNumberFormat="1" applyFont="1" applyBorder="1" applyAlignment="1">
      <alignment horizontal="center" vertical="center"/>
    </xf>
    <xf numFmtId="2" fontId="8" fillId="4" borderId="22" xfId="1" applyNumberFormat="1" applyFont="1" applyFill="1" applyBorder="1" applyAlignment="1">
      <alignment horizontal="center" vertical="center"/>
    </xf>
    <xf numFmtId="2" fontId="8" fillId="4" borderId="0" xfId="1" applyNumberFormat="1" applyFont="1" applyFill="1" applyAlignment="1">
      <alignment horizontal="center" vertical="center"/>
    </xf>
    <xf numFmtId="2" fontId="8" fillId="5" borderId="0" xfId="1" applyNumberFormat="1" applyFont="1" applyFill="1" applyAlignment="1" applyProtection="1">
      <alignment horizontal="center" vertical="center"/>
      <protection locked="0"/>
    </xf>
    <xf numFmtId="164" fontId="8" fillId="5" borderId="23" xfId="3" applyNumberFormat="1" applyFont="1" applyFill="1" applyBorder="1" applyAlignment="1" applyProtection="1">
      <alignment horizontal="center" vertical="center"/>
      <protection locked="0"/>
    </xf>
    <xf numFmtId="2" fontId="8" fillId="4" borderId="22" xfId="1" applyNumberFormat="1" applyFont="1" applyFill="1" applyBorder="1" applyAlignment="1" applyProtection="1">
      <alignment horizontal="center" vertical="center"/>
      <protection locked="0"/>
    </xf>
    <xf numFmtId="2" fontId="8" fillId="4" borderId="0" xfId="1" applyNumberFormat="1" applyFont="1" applyFill="1" applyAlignment="1" applyProtection="1">
      <alignment horizontal="center" vertical="center"/>
      <protection locked="0"/>
    </xf>
    <xf numFmtId="2" fontId="8" fillId="5" borderId="23" xfId="1" applyNumberFormat="1" applyFont="1" applyFill="1" applyBorder="1" applyAlignment="1" applyProtection="1">
      <alignment horizontal="center" vertical="center"/>
      <protection locked="0"/>
    </xf>
    <xf numFmtId="2" fontId="8" fillId="0" borderId="25" xfId="1" applyNumberFormat="1" applyFont="1" applyBorder="1" applyAlignment="1">
      <alignment horizontal="center" vertical="center"/>
    </xf>
    <xf numFmtId="1" fontId="8" fillId="4" borderId="22" xfId="2" applyNumberFormat="1" applyFont="1" applyFill="1" applyBorder="1" applyAlignment="1">
      <alignment horizontal="center" vertical="center" wrapText="1"/>
    </xf>
    <xf numFmtId="1" fontId="8" fillId="4" borderId="0" xfId="2" applyNumberFormat="1" applyFont="1" applyFill="1" applyAlignment="1">
      <alignment horizontal="center" vertical="center" wrapText="1"/>
    </xf>
    <xf numFmtId="0" fontId="8" fillId="3" borderId="0" xfId="1" applyFont="1" applyFill="1" applyAlignment="1">
      <alignment horizontal="center" vertical="center" wrapText="1"/>
    </xf>
    <xf numFmtId="9" fontId="8" fillId="5" borderId="24" xfId="3" applyFont="1" applyFill="1" applyBorder="1" applyAlignment="1" applyProtection="1">
      <alignment horizontal="center" vertical="center"/>
      <protection locked="0"/>
    </xf>
    <xf numFmtId="9" fontId="8" fillId="4" borderId="22" xfId="3" applyFont="1" applyFill="1" applyBorder="1" applyAlignment="1">
      <alignment horizontal="center" vertical="center"/>
    </xf>
    <xf numFmtId="9" fontId="8" fillId="4" borderId="0" xfId="3" applyFont="1" applyFill="1" applyBorder="1" applyAlignment="1">
      <alignment horizontal="center" vertical="center"/>
    </xf>
    <xf numFmtId="0" fontId="11" fillId="2" borderId="6" xfId="1" applyFont="1" applyFill="1" applyBorder="1" applyAlignment="1">
      <alignment horizontal="left" vertical="center" wrapText="1"/>
    </xf>
    <xf numFmtId="0" fontId="4" fillId="2" borderId="26" xfId="1" applyFont="1" applyFill="1" applyBorder="1" applyAlignment="1">
      <alignment horizontal="left" vertical="center" wrapText="1"/>
    </xf>
    <xf numFmtId="0" fontId="4" fillId="2" borderId="27" xfId="1" applyFont="1" applyFill="1" applyBorder="1" applyAlignment="1">
      <alignment horizontal="center" vertical="center"/>
    </xf>
    <xf numFmtId="15" fontId="8" fillId="3" borderId="27" xfId="1" applyNumberFormat="1" applyFont="1" applyFill="1" applyBorder="1" applyAlignment="1">
      <alignment horizontal="center" vertical="center" wrapText="1"/>
    </xf>
    <xf numFmtId="1" fontId="8" fillId="4" borderId="28" xfId="1" applyNumberFormat="1" applyFont="1" applyFill="1" applyBorder="1" applyAlignment="1">
      <alignment horizontal="center" vertical="center"/>
    </xf>
    <xf numFmtId="1" fontId="8" fillId="4" borderId="27" xfId="1" applyNumberFormat="1" applyFont="1" applyFill="1" applyBorder="1" applyAlignment="1">
      <alignment horizontal="center" vertical="center"/>
    </xf>
    <xf numFmtId="1" fontId="8" fillId="5" borderId="27" xfId="1" applyNumberFormat="1" applyFont="1" applyFill="1" applyBorder="1" applyAlignment="1" applyProtection="1">
      <alignment horizontal="center" vertical="center"/>
      <protection locked="0"/>
    </xf>
    <xf numFmtId="1" fontId="8" fillId="5" borderId="29" xfId="1" applyNumberFormat="1" applyFont="1" applyFill="1" applyBorder="1" applyAlignment="1" applyProtection="1">
      <alignment horizontal="center" vertical="center"/>
      <protection locked="0"/>
    </xf>
    <xf numFmtId="9" fontId="8" fillId="5" borderId="30" xfId="1" applyNumberFormat="1" applyFont="1" applyFill="1" applyBorder="1" applyAlignment="1" applyProtection="1">
      <alignment horizontal="center" vertical="center"/>
      <protection locked="0"/>
    </xf>
    <xf numFmtId="9" fontId="8" fillId="4" borderId="28" xfId="1" applyNumberFormat="1" applyFont="1" applyFill="1" applyBorder="1" applyAlignment="1">
      <alignment horizontal="center" vertical="center"/>
    </xf>
    <xf numFmtId="9" fontId="8" fillId="4" borderId="27" xfId="1" applyNumberFormat="1" applyFont="1" applyFill="1" applyBorder="1" applyAlignment="1">
      <alignment horizontal="center" vertical="center"/>
    </xf>
    <xf numFmtId="9" fontId="8" fillId="5" borderId="27" xfId="1" applyNumberFormat="1" applyFont="1" applyFill="1" applyBorder="1" applyAlignment="1" applyProtection="1">
      <alignment horizontal="center" vertical="center"/>
      <protection locked="0"/>
    </xf>
    <xf numFmtId="9" fontId="8" fillId="5" borderId="29" xfId="1" applyNumberFormat="1" applyFont="1" applyFill="1" applyBorder="1" applyAlignment="1" applyProtection="1">
      <alignment horizontal="center" vertical="center"/>
      <protection locked="0"/>
    </xf>
    <xf numFmtId="1" fontId="8" fillId="5" borderId="27" xfId="1" applyNumberFormat="1" applyFont="1" applyFill="1" applyBorder="1" applyAlignment="1">
      <alignment horizontal="center" vertical="center"/>
    </xf>
    <xf numFmtId="1" fontId="8" fillId="0" borderId="28" xfId="1" applyNumberFormat="1" applyFont="1" applyBorder="1" applyAlignment="1">
      <alignment horizontal="center" vertical="center"/>
    </xf>
    <xf numFmtId="1" fontId="8" fillId="0" borderId="27" xfId="1" applyNumberFormat="1" applyFont="1" applyBorder="1" applyAlignment="1">
      <alignment horizontal="center" vertical="center"/>
    </xf>
    <xf numFmtId="1" fontId="8" fillId="0" borderId="29" xfId="1" applyNumberFormat="1" applyFont="1" applyBorder="1" applyAlignment="1">
      <alignment horizontal="center" vertical="center"/>
    </xf>
    <xf numFmtId="164" fontId="9" fillId="5" borderId="29" xfId="2" applyNumberFormat="1" applyFont="1" applyFill="1" applyBorder="1" applyAlignment="1" applyProtection="1">
      <alignment horizontal="center" vertical="center" wrapText="1"/>
      <protection locked="0"/>
    </xf>
    <xf numFmtId="2" fontId="8" fillId="0" borderId="28" xfId="1" applyNumberFormat="1" applyFont="1" applyBorder="1" applyAlignment="1">
      <alignment horizontal="center" vertical="center"/>
    </xf>
    <xf numFmtId="2" fontId="8" fillId="0" borderId="27" xfId="1" applyNumberFormat="1" applyFont="1" applyBorder="1" applyAlignment="1">
      <alignment horizontal="center" vertical="center"/>
    </xf>
    <xf numFmtId="2" fontId="8" fillId="0" borderId="29" xfId="1" applyNumberFormat="1" applyFont="1" applyBorder="1" applyAlignment="1">
      <alignment horizontal="center" vertical="center"/>
    </xf>
    <xf numFmtId="2" fontId="8" fillId="4" borderId="28" xfId="1" applyNumberFormat="1" applyFont="1" applyFill="1" applyBorder="1" applyAlignment="1">
      <alignment horizontal="center" vertical="center"/>
    </xf>
    <xf numFmtId="2" fontId="8" fillId="4" borderId="27" xfId="1" applyNumberFormat="1" applyFont="1" applyFill="1" applyBorder="1" applyAlignment="1">
      <alignment horizontal="center" vertical="center"/>
    </xf>
    <xf numFmtId="2" fontId="8" fillId="5" borderId="27" xfId="1" applyNumberFormat="1" applyFont="1" applyFill="1" applyBorder="1" applyAlignment="1" applyProtection="1">
      <alignment horizontal="center" vertical="center"/>
      <protection locked="0"/>
    </xf>
    <xf numFmtId="164" fontId="8" fillId="5" borderId="29" xfId="3" applyNumberFormat="1" applyFont="1" applyFill="1" applyBorder="1" applyAlignment="1" applyProtection="1">
      <alignment horizontal="center" vertical="center"/>
      <protection locked="0"/>
    </xf>
    <xf numFmtId="9" fontId="8" fillId="0" borderId="27" xfId="3" applyFont="1" applyFill="1" applyBorder="1" applyAlignment="1">
      <alignment horizontal="center" vertical="center"/>
    </xf>
    <xf numFmtId="2" fontId="8" fillId="4" borderId="28" xfId="1" applyNumberFormat="1" applyFont="1" applyFill="1" applyBorder="1" applyAlignment="1" applyProtection="1">
      <alignment horizontal="center" vertical="center"/>
      <protection locked="0"/>
    </xf>
    <xf numFmtId="2" fontId="8" fillId="4" borderId="27" xfId="1" applyNumberFormat="1" applyFont="1" applyFill="1" applyBorder="1" applyAlignment="1" applyProtection="1">
      <alignment horizontal="center" vertical="center"/>
      <protection locked="0"/>
    </xf>
    <xf numFmtId="2" fontId="8" fillId="5" borderId="29" xfId="1" applyNumberFormat="1" applyFont="1" applyFill="1" applyBorder="1" applyAlignment="1" applyProtection="1">
      <alignment horizontal="center" vertical="center"/>
      <protection locked="0"/>
    </xf>
    <xf numFmtId="2" fontId="8" fillId="0" borderId="31" xfId="1" applyNumberFormat="1" applyFont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15" fontId="12" fillId="0" borderId="0" xfId="1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9" fontId="8" fillId="0" borderId="0" xfId="1" applyNumberFormat="1" applyFont="1" applyAlignment="1">
      <alignment horizontal="center" vertical="center"/>
    </xf>
    <xf numFmtId="164" fontId="9" fillId="0" borderId="0" xfId="2" applyNumberFormat="1" applyFont="1" applyAlignment="1">
      <alignment horizontal="center" vertical="center" wrapText="1"/>
    </xf>
    <xf numFmtId="1" fontId="13" fillId="0" borderId="0" xfId="1" applyNumberFormat="1" applyFont="1" applyAlignment="1">
      <alignment horizontal="center" vertical="center"/>
    </xf>
    <xf numFmtId="1" fontId="9" fillId="0" borderId="0" xfId="1" applyNumberFormat="1" applyFont="1" applyAlignment="1">
      <alignment horizontal="center" vertical="center"/>
    </xf>
    <xf numFmtId="14" fontId="1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1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9" fontId="14" fillId="0" borderId="0" xfId="1" applyNumberFormat="1" applyFont="1" applyAlignment="1">
      <alignment horizontal="center" vertical="center"/>
    </xf>
    <xf numFmtId="9" fontId="14" fillId="0" borderId="0" xfId="3" applyFont="1" applyFill="1" applyBorder="1" applyAlignment="1">
      <alignment horizontal="center" vertical="center"/>
    </xf>
    <xf numFmtId="165" fontId="14" fillId="0" borderId="0" xfId="1" applyNumberFormat="1" applyFont="1" applyAlignment="1">
      <alignment horizontal="center" vertical="center"/>
    </xf>
    <xf numFmtId="2" fontId="14" fillId="0" borderId="0" xfId="1" applyNumberFormat="1" applyFont="1" applyAlignment="1">
      <alignment horizontal="center" vertical="center"/>
    </xf>
    <xf numFmtId="0" fontId="14" fillId="0" borderId="0" xfId="1" applyFont="1"/>
    <xf numFmtId="0" fontId="5" fillId="0" borderId="0" xfId="1" applyFont="1" applyAlignment="1">
      <alignment wrapText="1"/>
    </xf>
    <xf numFmtId="0" fontId="8" fillId="0" borderId="0" xfId="1" applyFont="1" applyAlignment="1">
      <alignment vertical="center"/>
    </xf>
    <xf numFmtId="0" fontId="9" fillId="0" borderId="0" xfId="1" applyFont="1"/>
    <xf numFmtId="0" fontId="8" fillId="0" borderId="0" xfId="1" applyFont="1" applyAlignment="1">
      <alignment horizontal="right" vertical="center"/>
    </xf>
    <xf numFmtId="0" fontId="8" fillId="0" borderId="0" xfId="1" applyFont="1" applyAlignment="1">
      <alignment horizontal="right" vertical="center" wrapText="1"/>
    </xf>
  </cellXfs>
  <cellStyles count="4">
    <cellStyle name="Normal" xfId="0" builtinId="0"/>
    <cellStyle name="Normal 2" xfId="1" xr:uid="{31ADA3DD-2F5C-4AA9-92CE-4016C2B263C5}"/>
    <cellStyle name="Normal 24" xfId="2" xr:uid="{819043F7-CD2E-4391-ADB4-6D261FB4AC3E}"/>
    <cellStyle name="Percent 2" xfId="3" xr:uid="{EA8CAE79-20E6-4E99-8FEA-1F50BCA73C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95250</xdr:rowOff>
    </xdr:from>
    <xdr:to>
      <xdr:col>0</xdr:col>
      <xdr:colOff>558880</xdr:colOff>
      <xdr:row>0</xdr:row>
      <xdr:rowOff>447675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C183C6-6940-44DD-98AA-625460D07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95250"/>
          <a:ext cx="501731" cy="3524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TE-AP_v1.0_unlock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ch1\EMAIL\Performance\PERFORMANCE\ocm\Yearly_perf\OCMJAN20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21\shared%20doc\ARR%202.6%20REV\Performance\PERFORMANCE\ocm\Yearly_perf\OCMJAN20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Performance\PERFORMANCE\ocm\Yearly_perf\OCMJAN2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C Escalation Rates"/>
      <sheetName val="RATE"/>
      <sheetName val="Index"/>
      <sheetName val="A| Definition and Notes"/>
      <sheetName val="B| Discom Summary"/>
      <sheetName val="C| PP Summary"/>
      <sheetName val="H1| Backdown Helper"/>
      <sheetName val="P0| PP Assumptions"/>
      <sheetName val="P1| PP All"/>
      <sheetName val="P2| GenCo Thermal"/>
      <sheetName val="P3| GenCo Hydro"/>
      <sheetName val="P4| Central"/>
      <sheetName val="P5| Private"/>
      <sheetName val="H2| RPO"/>
      <sheetName val="P6| NCE"/>
      <sheetName val="S1| SP Sales and Migration"/>
      <sheetName val="S2| SP Migration Option Rates"/>
      <sheetName val="S3| SP Revenue"/>
      <sheetName val="S4| SP Distribution Cost"/>
      <sheetName val="S5| SP Energy Accounting"/>
      <sheetName val="S6| SP ARR"/>
      <sheetName val="E1| EP Sales and Migration"/>
      <sheetName val="E2| EP Migration Option Rate"/>
      <sheetName val="E3| EP Revenue"/>
      <sheetName val="E4| EP Distribution Cost"/>
      <sheetName val="E5| EP Energy accounting"/>
      <sheetName val="E6| EP ARR"/>
      <sheetName val="H3| Open Access Calculator"/>
      <sheetName val="H4| Cross subsidy calculato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C3">
            <v>2018</v>
          </cell>
        </row>
        <row r="7">
          <cell r="D7">
            <v>0.02</v>
          </cell>
        </row>
        <row r="8">
          <cell r="D8">
            <v>0.01</v>
          </cell>
        </row>
        <row r="9">
          <cell r="D9">
            <v>-0.03</v>
          </cell>
        </row>
        <row r="10">
          <cell r="D10">
            <v>-0.05</v>
          </cell>
        </row>
        <row r="11">
          <cell r="D11">
            <v>0.05</v>
          </cell>
        </row>
        <row r="13">
          <cell r="D13">
            <v>7.0000000000000007E-2</v>
          </cell>
        </row>
        <row r="21">
          <cell r="D21">
            <v>0.05</v>
          </cell>
        </row>
        <row r="22">
          <cell r="D22">
            <v>0.04</v>
          </cell>
        </row>
        <row r="24">
          <cell r="D24">
            <v>0.03</v>
          </cell>
        </row>
        <row r="25">
          <cell r="D25">
            <v>0.02</v>
          </cell>
        </row>
        <row r="28">
          <cell r="D28">
            <v>0.8</v>
          </cell>
        </row>
        <row r="29">
          <cell r="D29">
            <v>0.8</v>
          </cell>
        </row>
        <row r="30">
          <cell r="D30">
            <v>0.5</v>
          </cell>
        </row>
        <row r="31">
          <cell r="D31">
            <v>0.25</v>
          </cell>
        </row>
        <row r="35">
          <cell r="D35">
            <v>60.496212345679048</v>
          </cell>
          <cell r="E35">
            <v>61.147086919831224</v>
          </cell>
          <cell r="F35">
            <v>64.841493582887665</v>
          </cell>
          <cell r="G35">
            <v>66.786738390374296</v>
          </cell>
          <cell r="H35">
            <v>68.790340542085531</v>
          </cell>
          <cell r="I35">
            <v>70.854050758348095</v>
          </cell>
          <cell r="J35">
            <v>72.979672281098544</v>
          </cell>
          <cell r="K35">
            <v>75.169062449531509</v>
          </cell>
          <cell r="L35">
            <v>77.424134323017455</v>
          </cell>
        </row>
        <row r="37">
          <cell r="D37">
            <v>0</v>
          </cell>
        </row>
        <row r="39">
          <cell r="D39">
            <v>4.08</v>
          </cell>
        </row>
        <row r="41">
          <cell r="D41">
            <v>0.46110000000000001</v>
          </cell>
          <cell r="E41">
            <v>0.46110000000000001</v>
          </cell>
        </row>
      </sheetData>
      <sheetData sheetId="8">
        <row r="4">
          <cell r="DD4">
            <v>4</v>
          </cell>
          <cell r="DE4">
            <v>11</v>
          </cell>
          <cell r="DF4">
            <v>11</v>
          </cell>
          <cell r="DG4">
            <v>11</v>
          </cell>
          <cell r="DH4">
            <v>11</v>
          </cell>
          <cell r="DI4">
            <v>11</v>
          </cell>
        </row>
        <row r="5">
          <cell r="DD5">
            <v>4</v>
          </cell>
          <cell r="DE5">
            <v>11</v>
          </cell>
          <cell r="DF5">
            <v>11</v>
          </cell>
          <cell r="DG5">
            <v>11</v>
          </cell>
          <cell r="DH5">
            <v>11</v>
          </cell>
          <cell r="DI5">
            <v>11</v>
          </cell>
        </row>
        <row r="6">
          <cell r="DD6">
            <v>4</v>
          </cell>
          <cell r="DE6">
            <v>11</v>
          </cell>
          <cell r="DF6">
            <v>11</v>
          </cell>
          <cell r="DG6">
            <v>11</v>
          </cell>
          <cell r="DH6">
            <v>11</v>
          </cell>
          <cell r="DI6">
            <v>11</v>
          </cell>
        </row>
        <row r="7">
          <cell r="DD7">
            <v>9</v>
          </cell>
          <cell r="DE7">
            <v>14</v>
          </cell>
          <cell r="DF7">
            <v>14</v>
          </cell>
          <cell r="DG7">
            <v>14</v>
          </cell>
          <cell r="DH7">
            <v>14</v>
          </cell>
          <cell r="DI7">
            <v>14</v>
          </cell>
        </row>
        <row r="8">
          <cell r="DD8">
            <v>1</v>
          </cell>
          <cell r="DE8">
            <v>4</v>
          </cell>
          <cell r="DF8">
            <v>4</v>
          </cell>
          <cell r="DG8">
            <v>4</v>
          </cell>
          <cell r="DH8">
            <v>4</v>
          </cell>
          <cell r="DI8">
            <v>4</v>
          </cell>
        </row>
        <row r="9">
          <cell r="DD9">
            <v>1</v>
          </cell>
          <cell r="DE9">
            <v>3</v>
          </cell>
          <cell r="DF9">
            <v>3</v>
          </cell>
          <cell r="DG9">
            <v>3</v>
          </cell>
          <cell r="DH9">
            <v>3</v>
          </cell>
          <cell r="DI9">
            <v>3</v>
          </cell>
        </row>
        <row r="10">
          <cell r="DD10">
            <v>1</v>
          </cell>
          <cell r="DE10">
            <v>5</v>
          </cell>
          <cell r="DF10">
            <v>5</v>
          </cell>
          <cell r="DG10">
            <v>5</v>
          </cell>
          <cell r="DH10">
            <v>5</v>
          </cell>
          <cell r="DI10">
            <v>5</v>
          </cell>
        </row>
        <row r="11">
          <cell r="DD11">
            <v>31</v>
          </cell>
          <cell r="DE11">
            <v>2</v>
          </cell>
          <cell r="DF11">
            <v>2</v>
          </cell>
          <cell r="DG11">
            <v>2</v>
          </cell>
          <cell r="DH11">
            <v>2</v>
          </cell>
          <cell r="DI11">
            <v>2</v>
          </cell>
        </row>
        <row r="12">
          <cell r="DD12">
            <v>8</v>
          </cell>
          <cell r="DE12">
            <v>21</v>
          </cell>
          <cell r="DF12">
            <v>21</v>
          </cell>
          <cell r="DG12">
            <v>21</v>
          </cell>
          <cell r="DH12">
            <v>21</v>
          </cell>
          <cell r="DI12">
            <v>21</v>
          </cell>
        </row>
        <row r="13">
          <cell r="DD13">
            <v>11</v>
          </cell>
          <cell r="DE13">
            <v>21</v>
          </cell>
          <cell r="DF13">
            <v>21</v>
          </cell>
          <cell r="DG13">
            <v>21</v>
          </cell>
          <cell r="DH13">
            <v>21</v>
          </cell>
          <cell r="DI13">
            <v>21</v>
          </cell>
        </row>
        <row r="14">
          <cell r="DD14">
            <v>25</v>
          </cell>
          <cell r="DE14">
            <v>6</v>
          </cell>
          <cell r="DF14">
            <v>6</v>
          </cell>
          <cell r="DG14">
            <v>6</v>
          </cell>
          <cell r="DH14">
            <v>6</v>
          </cell>
          <cell r="DI14">
            <v>6</v>
          </cell>
        </row>
        <row r="15">
          <cell r="DD15">
            <v>25</v>
          </cell>
          <cell r="DE15">
            <v>6</v>
          </cell>
          <cell r="DF15">
            <v>6</v>
          </cell>
          <cell r="DG15">
            <v>6</v>
          </cell>
          <cell r="DH15">
            <v>6</v>
          </cell>
          <cell r="DI15">
            <v>6</v>
          </cell>
        </row>
        <row r="16">
          <cell r="DD16">
            <v>25</v>
          </cell>
          <cell r="DE16">
            <v>6</v>
          </cell>
          <cell r="DF16">
            <v>6</v>
          </cell>
          <cell r="DG16">
            <v>6</v>
          </cell>
          <cell r="DH16">
            <v>6</v>
          </cell>
          <cell r="DI16">
            <v>6</v>
          </cell>
        </row>
        <row r="17">
          <cell r="DD17">
            <v>24</v>
          </cell>
          <cell r="DE17">
            <v>29</v>
          </cell>
          <cell r="DF17">
            <v>29</v>
          </cell>
          <cell r="DG17">
            <v>29</v>
          </cell>
          <cell r="DH17">
            <v>29</v>
          </cell>
          <cell r="DI17">
            <v>29</v>
          </cell>
        </row>
        <row r="18">
          <cell r="DD18">
            <v>19</v>
          </cell>
          <cell r="DE18">
            <v>30</v>
          </cell>
          <cell r="DF18">
            <v>30</v>
          </cell>
          <cell r="DG18">
            <v>30</v>
          </cell>
          <cell r="DH18">
            <v>30</v>
          </cell>
          <cell r="DI18">
            <v>30</v>
          </cell>
        </row>
        <row r="19">
          <cell r="DD19">
            <v>7</v>
          </cell>
          <cell r="DE19">
            <v>1</v>
          </cell>
          <cell r="DF19">
            <v>1</v>
          </cell>
          <cell r="DG19">
            <v>1</v>
          </cell>
          <cell r="DH19">
            <v>1</v>
          </cell>
          <cell r="DI19">
            <v>1</v>
          </cell>
        </row>
        <row r="20">
          <cell r="DD20">
            <v>16</v>
          </cell>
          <cell r="DE20">
            <v>26</v>
          </cell>
          <cell r="DF20">
            <v>26</v>
          </cell>
          <cell r="DG20">
            <v>26</v>
          </cell>
          <cell r="DH20">
            <v>26</v>
          </cell>
          <cell r="DI20">
            <v>26</v>
          </cell>
        </row>
        <row r="21">
          <cell r="DD21">
            <v>31</v>
          </cell>
          <cell r="DE21">
            <v>21</v>
          </cell>
          <cell r="DF21">
            <v>21</v>
          </cell>
          <cell r="DG21">
            <v>21</v>
          </cell>
          <cell r="DH21">
            <v>21</v>
          </cell>
          <cell r="DI21">
            <v>21</v>
          </cell>
        </row>
        <row r="22">
          <cell r="DD22">
            <v>31</v>
          </cell>
          <cell r="DE22">
            <v>14</v>
          </cell>
          <cell r="DF22">
            <v>14</v>
          </cell>
          <cell r="DG22">
            <v>14</v>
          </cell>
          <cell r="DH22">
            <v>14</v>
          </cell>
          <cell r="DI22">
            <v>14</v>
          </cell>
        </row>
        <row r="23">
          <cell r="DD23">
            <v>100</v>
          </cell>
          <cell r="DE23">
            <v>100</v>
          </cell>
          <cell r="DF23">
            <v>100</v>
          </cell>
          <cell r="DG23">
            <v>100</v>
          </cell>
          <cell r="DH23">
            <v>100</v>
          </cell>
          <cell r="DI23">
            <v>100</v>
          </cell>
        </row>
        <row r="24">
          <cell r="DD24">
            <v>100</v>
          </cell>
          <cell r="DE24">
            <v>100</v>
          </cell>
          <cell r="DF24">
            <v>100</v>
          </cell>
          <cell r="DG24">
            <v>100</v>
          </cell>
          <cell r="DH24">
            <v>100</v>
          </cell>
          <cell r="DI24">
            <v>100</v>
          </cell>
        </row>
        <row r="25">
          <cell r="DD25">
            <v>100</v>
          </cell>
          <cell r="DE25">
            <v>100</v>
          </cell>
          <cell r="DF25">
            <v>100</v>
          </cell>
          <cell r="DG25">
            <v>100</v>
          </cell>
          <cell r="DH25">
            <v>100</v>
          </cell>
          <cell r="DI25">
            <v>100</v>
          </cell>
        </row>
        <row r="26">
          <cell r="DD26">
            <v>100</v>
          </cell>
          <cell r="DE26">
            <v>100</v>
          </cell>
          <cell r="DF26">
            <v>100</v>
          </cell>
          <cell r="DG26">
            <v>100</v>
          </cell>
          <cell r="DH26">
            <v>100</v>
          </cell>
          <cell r="DI26">
            <v>100</v>
          </cell>
        </row>
        <row r="27">
          <cell r="DD27">
            <v>100</v>
          </cell>
          <cell r="DE27">
            <v>100</v>
          </cell>
          <cell r="DF27">
            <v>100</v>
          </cell>
          <cell r="DG27">
            <v>100</v>
          </cell>
          <cell r="DH27">
            <v>100</v>
          </cell>
          <cell r="DI27">
            <v>100</v>
          </cell>
        </row>
        <row r="28">
          <cell r="DD28">
            <v>100</v>
          </cell>
          <cell r="DE28">
            <v>100</v>
          </cell>
          <cell r="DF28">
            <v>100</v>
          </cell>
          <cell r="DG28">
            <v>100</v>
          </cell>
          <cell r="DH28">
            <v>100</v>
          </cell>
          <cell r="DI28">
            <v>100</v>
          </cell>
        </row>
        <row r="29">
          <cell r="DD29">
            <v>100</v>
          </cell>
          <cell r="DE29">
            <v>100</v>
          </cell>
          <cell r="DF29">
            <v>100</v>
          </cell>
          <cell r="DG29">
            <v>100</v>
          </cell>
          <cell r="DH29">
            <v>100</v>
          </cell>
          <cell r="DI29">
            <v>100</v>
          </cell>
        </row>
        <row r="30">
          <cell r="DD30">
            <v>100</v>
          </cell>
          <cell r="DE30">
            <v>100</v>
          </cell>
          <cell r="DF30">
            <v>100</v>
          </cell>
          <cell r="DG30">
            <v>100</v>
          </cell>
          <cell r="DH30">
            <v>100</v>
          </cell>
          <cell r="DI30">
            <v>100</v>
          </cell>
        </row>
        <row r="31">
          <cell r="DD31">
            <v>100</v>
          </cell>
          <cell r="DE31">
            <v>100</v>
          </cell>
          <cell r="DF31">
            <v>100</v>
          </cell>
          <cell r="DG31">
            <v>100</v>
          </cell>
          <cell r="DH31">
            <v>100</v>
          </cell>
          <cell r="DI31">
            <v>100</v>
          </cell>
        </row>
        <row r="32">
          <cell r="DD32">
            <v>100</v>
          </cell>
          <cell r="DE32">
            <v>100</v>
          </cell>
          <cell r="DF32">
            <v>100</v>
          </cell>
          <cell r="DG32">
            <v>100</v>
          </cell>
          <cell r="DH32">
            <v>100</v>
          </cell>
          <cell r="DI32">
            <v>100</v>
          </cell>
        </row>
        <row r="33">
          <cell r="DD33">
            <v>22</v>
          </cell>
          <cell r="DE33">
            <v>25</v>
          </cell>
          <cell r="DF33">
            <v>25</v>
          </cell>
          <cell r="DG33">
            <v>25</v>
          </cell>
          <cell r="DH33">
            <v>25</v>
          </cell>
          <cell r="DI33">
            <v>25</v>
          </cell>
        </row>
        <row r="34">
          <cell r="DD34">
            <v>21</v>
          </cell>
          <cell r="DE34">
            <v>27</v>
          </cell>
          <cell r="DF34">
            <v>27</v>
          </cell>
          <cell r="DG34">
            <v>27</v>
          </cell>
          <cell r="DH34">
            <v>27</v>
          </cell>
          <cell r="DI34">
            <v>27</v>
          </cell>
        </row>
        <row r="35">
          <cell r="DD35">
            <v>28</v>
          </cell>
          <cell r="DE35">
            <v>31</v>
          </cell>
          <cell r="DF35">
            <v>31</v>
          </cell>
          <cell r="DG35">
            <v>31</v>
          </cell>
          <cell r="DH35">
            <v>32</v>
          </cell>
          <cell r="DI35">
            <v>32</v>
          </cell>
        </row>
        <row r="36">
          <cell r="DD36">
            <v>12</v>
          </cell>
          <cell r="DE36">
            <v>9</v>
          </cell>
          <cell r="DF36">
            <v>9</v>
          </cell>
          <cell r="DG36">
            <v>9</v>
          </cell>
          <cell r="DH36">
            <v>9</v>
          </cell>
          <cell r="DI36">
            <v>9</v>
          </cell>
        </row>
        <row r="37">
          <cell r="DD37">
            <v>13</v>
          </cell>
          <cell r="DE37">
            <v>9</v>
          </cell>
          <cell r="DF37">
            <v>9</v>
          </cell>
          <cell r="DG37">
            <v>9</v>
          </cell>
          <cell r="DH37">
            <v>9</v>
          </cell>
          <cell r="DI37">
            <v>9</v>
          </cell>
        </row>
        <row r="38">
          <cell r="DD38">
            <v>20</v>
          </cell>
          <cell r="DE38">
            <v>24</v>
          </cell>
          <cell r="DF38">
            <v>24</v>
          </cell>
          <cell r="DG38">
            <v>24</v>
          </cell>
          <cell r="DH38">
            <v>24</v>
          </cell>
          <cell r="DI38">
            <v>24</v>
          </cell>
        </row>
        <row r="39">
          <cell r="DD39">
            <v>23</v>
          </cell>
          <cell r="DE39">
            <v>28</v>
          </cell>
          <cell r="DF39">
            <v>28</v>
          </cell>
          <cell r="DG39">
            <v>28</v>
          </cell>
          <cell r="DH39">
            <v>28</v>
          </cell>
          <cell r="DI39">
            <v>28</v>
          </cell>
        </row>
        <row r="40">
          <cell r="DD40">
            <v>100</v>
          </cell>
          <cell r="DE40">
            <v>100</v>
          </cell>
          <cell r="DF40">
            <v>100</v>
          </cell>
          <cell r="DG40">
            <v>100</v>
          </cell>
          <cell r="DH40">
            <v>100</v>
          </cell>
          <cell r="DI40">
            <v>100</v>
          </cell>
        </row>
        <row r="41">
          <cell r="DD41">
            <v>14</v>
          </cell>
          <cell r="DE41">
            <v>16</v>
          </cell>
          <cell r="DF41">
            <v>16</v>
          </cell>
          <cell r="DG41">
            <v>16</v>
          </cell>
          <cell r="DH41">
            <v>16</v>
          </cell>
          <cell r="DI41">
            <v>16</v>
          </cell>
        </row>
        <row r="42">
          <cell r="DD42">
            <v>15</v>
          </cell>
          <cell r="DE42">
            <v>16</v>
          </cell>
          <cell r="DF42">
            <v>16</v>
          </cell>
          <cell r="DG42">
            <v>16</v>
          </cell>
          <cell r="DH42">
            <v>16</v>
          </cell>
          <cell r="DI42">
            <v>16</v>
          </cell>
        </row>
        <row r="43">
          <cell r="DD43">
            <v>17</v>
          </cell>
          <cell r="DE43">
            <v>18</v>
          </cell>
          <cell r="DF43">
            <v>18</v>
          </cell>
          <cell r="DG43">
            <v>18</v>
          </cell>
          <cell r="DH43">
            <v>18</v>
          </cell>
          <cell r="DI43">
            <v>18</v>
          </cell>
        </row>
        <row r="44">
          <cell r="DD44">
            <v>100</v>
          </cell>
          <cell r="DE44">
            <v>100</v>
          </cell>
          <cell r="DF44">
            <v>100</v>
          </cell>
          <cell r="DG44">
            <v>100</v>
          </cell>
          <cell r="DH44">
            <v>100</v>
          </cell>
          <cell r="DI44">
            <v>100</v>
          </cell>
        </row>
        <row r="45">
          <cell r="DD45">
            <v>100</v>
          </cell>
          <cell r="DE45">
            <v>100</v>
          </cell>
          <cell r="DF45">
            <v>100</v>
          </cell>
          <cell r="DG45">
            <v>100</v>
          </cell>
          <cell r="DH45">
            <v>100</v>
          </cell>
          <cell r="DI45">
            <v>100</v>
          </cell>
        </row>
        <row r="46">
          <cell r="DD46">
            <v>100</v>
          </cell>
          <cell r="DE46">
            <v>100</v>
          </cell>
          <cell r="DF46">
            <v>100</v>
          </cell>
          <cell r="DG46">
            <v>100</v>
          </cell>
          <cell r="DH46">
            <v>100</v>
          </cell>
          <cell r="DI46">
            <v>100</v>
          </cell>
        </row>
        <row r="47">
          <cell r="DD47">
            <v>100</v>
          </cell>
          <cell r="DE47">
            <v>100</v>
          </cell>
          <cell r="DF47">
            <v>100</v>
          </cell>
          <cell r="DG47">
            <v>100</v>
          </cell>
          <cell r="DH47">
            <v>100</v>
          </cell>
          <cell r="DI47">
            <v>100</v>
          </cell>
        </row>
        <row r="48">
          <cell r="DD48">
            <v>100</v>
          </cell>
          <cell r="DE48">
            <v>100</v>
          </cell>
          <cell r="DF48">
            <v>100</v>
          </cell>
          <cell r="DG48">
            <v>100</v>
          </cell>
          <cell r="DH48">
            <v>100</v>
          </cell>
          <cell r="DI48">
            <v>100</v>
          </cell>
        </row>
        <row r="49">
          <cell r="DD49">
            <v>100</v>
          </cell>
          <cell r="DE49">
            <v>100</v>
          </cell>
          <cell r="DF49">
            <v>100</v>
          </cell>
          <cell r="DG49">
            <v>100</v>
          </cell>
          <cell r="DH49">
            <v>100</v>
          </cell>
          <cell r="DI49">
            <v>100</v>
          </cell>
        </row>
        <row r="50">
          <cell r="DD50">
            <v>100</v>
          </cell>
          <cell r="DE50">
            <v>100</v>
          </cell>
          <cell r="DF50">
            <v>100</v>
          </cell>
          <cell r="DG50">
            <v>100</v>
          </cell>
          <cell r="DH50">
            <v>100</v>
          </cell>
          <cell r="DI50">
            <v>100</v>
          </cell>
        </row>
        <row r="51">
          <cell r="DD51">
            <v>100</v>
          </cell>
          <cell r="DE51">
            <v>100</v>
          </cell>
          <cell r="DF51">
            <v>100</v>
          </cell>
          <cell r="DG51">
            <v>100</v>
          </cell>
          <cell r="DH51">
            <v>100</v>
          </cell>
          <cell r="DI51">
            <v>100</v>
          </cell>
        </row>
        <row r="52">
          <cell r="DD52">
            <v>100</v>
          </cell>
          <cell r="DE52">
            <v>100</v>
          </cell>
          <cell r="DF52">
            <v>100</v>
          </cell>
          <cell r="DG52">
            <v>100</v>
          </cell>
          <cell r="DH52">
            <v>100</v>
          </cell>
          <cell r="DI52">
            <v>100</v>
          </cell>
        </row>
        <row r="53">
          <cell r="DD53">
            <v>100</v>
          </cell>
          <cell r="DE53">
            <v>100</v>
          </cell>
          <cell r="DF53">
            <v>100</v>
          </cell>
          <cell r="DG53">
            <v>100</v>
          </cell>
          <cell r="DH53">
            <v>100</v>
          </cell>
          <cell r="DI53">
            <v>100</v>
          </cell>
        </row>
        <row r="54">
          <cell r="DD54">
            <v>100</v>
          </cell>
          <cell r="DE54">
            <v>100</v>
          </cell>
          <cell r="DF54">
            <v>100</v>
          </cell>
          <cell r="DG54">
            <v>100</v>
          </cell>
          <cell r="DH54">
            <v>100</v>
          </cell>
          <cell r="DI54">
            <v>100</v>
          </cell>
        </row>
        <row r="55">
          <cell r="DD55">
            <v>100</v>
          </cell>
          <cell r="DE55">
            <v>100</v>
          </cell>
          <cell r="DF55">
            <v>100</v>
          </cell>
          <cell r="DG55">
            <v>100</v>
          </cell>
          <cell r="DH55">
            <v>100</v>
          </cell>
          <cell r="DI55">
            <v>100</v>
          </cell>
        </row>
        <row r="56">
          <cell r="DD56">
            <v>100</v>
          </cell>
          <cell r="DE56">
            <v>100</v>
          </cell>
          <cell r="DF56">
            <v>100</v>
          </cell>
          <cell r="DG56">
            <v>100</v>
          </cell>
          <cell r="DH56">
            <v>100</v>
          </cell>
          <cell r="DI56">
            <v>100</v>
          </cell>
        </row>
        <row r="57">
          <cell r="DD57">
            <v>100</v>
          </cell>
          <cell r="DE57">
            <v>100</v>
          </cell>
          <cell r="DF57">
            <v>100</v>
          </cell>
          <cell r="DG57">
            <v>100</v>
          </cell>
          <cell r="DH57">
            <v>100</v>
          </cell>
          <cell r="DI57">
            <v>100</v>
          </cell>
        </row>
        <row r="58">
          <cell r="DD58">
            <v>100</v>
          </cell>
          <cell r="DE58">
            <v>100</v>
          </cell>
          <cell r="DF58">
            <v>100</v>
          </cell>
          <cell r="DG58">
            <v>100</v>
          </cell>
          <cell r="DH58">
            <v>100</v>
          </cell>
          <cell r="DI58">
            <v>100</v>
          </cell>
        </row>
        <row r="59">
          <cell r="DD59">
            <v>10</v>
          </cell>
          <cell r="DE59">
            <v>20</v>
          </cell>
          <cell r="DF59">
            <v>20</v>
          </cell>
          <cell r="DG59">
            <v>20</v>
          </cell>
          <cell r="DH59">
            <v>20</v>
          </cell>
          <cell r="DI59">
            <v>20</v>
          </cell>
        </row>
        <row r="60">
          <cell r="DD60">
            <v>29</v>
          </cell>
          <cell r="DE60">
            <v>32</v>
          </cell>
          <cell r="DF60">
            <v>32</v>
          </cell>
          <cell r="DG60">
            <v>33</v>
          </cell>
          <cell r="DH60">
            <v>33</v>
          </cell>
          <cell r="DI60">
            <v>33</v>
          </cell>
        </row>
        <row r="61">
          <cell r="DD61">
            <v>18</v>
          </cell>
          <cell r="DE61">
            <v>19</v>
          </cell>
          <cell r="DF61">
            <v>19</v>
          </cell>
          <cell r="DG61">
            <v>19</v>
          </cell>
          <cell r="DH61">
            <v>19</v>
          </cell>
          <cell r="DI61">
            <v>19</v>
          </cell>
        </row>
        <row r="62">
          <cell r="DD62">
            <v>30</v>
          </cell>
          <cell r="DE62">
            <v>33</v>
          </cell>
          <cell r="DF62">
            <v>33</v>
          </cell>
          <cell r="DG62">
            <v>32</v>
          </cell>
          <cell r="DH62">
            <v>31</v>
          </cell>
          <cell r="DI62">
            <v>31</v>
          </cell>
        </row>
        <row r="63">
          <cell r="DD63">
            <v>100</v>
          </cell>
          <cell r="DE63">
            <v>100</v>
          </cell>
          <cell r="DF63">
            <v>100</v>
          </cell>
          <cell r="DG63">
            <v>100</v>
          </cell>
          <cell r="DH63">
            <v>100</v>
          </cell>
          <cell r="DI63">
            <v>100</v>
          </cell>
        </row>
        <row r="64">
          <cell r="DD64">
            <v>100</v>
          </cell>
          <cell r="DE64">
            <v>100</v>
          </cell>
          <cell r="DF64">
            <v>100</v>
          </cell>
          <cell r="DG64">
            <v>100</v>
          </cell>
          <cell r="DH64">
            <v>100</v>
          </cell>
          <cell r="DI64">
            <v>100</v>
          </cell>
        </row>
        <row r="65">
          <cell r="DD65">
            <v>100</v>
          </cell>
          <cell r="DE65">
            <v>100</v>
          </cell>
          <cell r="DF65">
            <v>100</v>
          </cell>
          <cell r="DG65">
            <v>100</v>
          </cell>
          <cell r="DH65">
            <v>100</v>
          </cell>
          <cell r="DI65">
            <v>100</v>
          </cell>
        </row>
        <row r="66">
          <cell r="DD66">
            <v>100</v>
          </cell>
          <cell r="DE66">
            <v>100</v>
          </cell>
          <cell r="DF66">
            <v>100</v>
          </cell>
          <cell r="DG66">
            <v>100</v>
          </cell>
          <cell r="DH66">
            <v>100</v>
          </cell>
          <cell r="DI66">
            <v>100</v>
          </cell>
        </row>
        <row r="67">
          <cell r="DD67">
            <v>100</v>
          </cell>
          <cell r="DE67">
            <v>100</v>
          </cell>
          <cell r="DF67">
            <v>100</v>
          </cell>
          <cell r="DG67">
            <v>100</v>
          </cell>
          <cell r="DH67">
            <v>100</v>
          </cell>
          <cell r="DI67">
            <v>100</v>
          </cell>
        </row>
        <row r="68">
          <cell r="DD68">
            <v>100</v>
          </cell>
          <cell r="DE68">
            <v>100</v>
          </cell>
          <cell r="DF68">
            <v>100</v>
          </cell>
          <cell r="DG68">
            <v>100</v>
          </cell>
          <cell r="DH68">
            <v>100</v>
          </cell>
          <cell r="DI68">
            <v>100</v>
          </cell>
        </row>
        <row r="69">
          <cell r="DD69">
            <v>100</v>
          </cell>
          <cell r="DE69">
            <v>100</v>
          </cell>
          <cell r="DF69">
            <v>100</v>
          </cell>
          <cell r="DG69">
            <v>100</v>
          </cell>
          <cell r="DH69">
            <v>100</v>
          </cell>
          <cell r="DI69">
            <v>100</v>
          </cell>
        </row>
        <row r="70">
          <cell r="DD70">
            <v>100</v>
          </cell>
          <cell r="DE70">
            <v>100</v>
          </cell>
          <cell r="DF70">
            <v>100</v>
          </cell>
          <cell r="DG70">
            <v>100</v>
          </cell>
          <cell r="DH70">
            <v>100</v>
          </cell>
          <cell r="DI70">
            <v>100</v>
          </cell>
        </row>
      </sheetData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input"/>
      <sheetName val="Daily report"/>
      <sheetName val="OCM2"/>
      <sheetName val="OCM4"/>
      <sheetName val="OCM1"/>
      <sheetName val="OCM3"/>
      <sheetName val="OCM5"/>
      <sheetName val="OCM7"/>
      <sheetName val="INDEX"/>
      <sheetName val="OCM6"/>
      <sheetName val="highlight"/>
      <sheetName val="water"/>
      <sheetName val="AWARD"/>
      <sheetName val="CE"/>
      <sheetName val="hrawd"/>
      <sheetName val="2000-01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input"/>
      <sheetName val="Daily report"/>
      <sheetName val="OCM2"/>
      <sheetName val="OCM4"/>
      <sheetName val="OCM1"/>
      <sheetName val="OCM3"/>
      <sheetName val="OCM5"/>
      <sheetName val="OCM7"/>
      <sheetName val="INDEX"/>
      <sheetName val="OCM6"/>
      <sheetName val="highlight"/>
      <sheetName val="water"/>
      <sheetName val="AWARD"/>
      <sheetName val="CE"/>
      <sheetName val="hrawd"/>
      <sheetName val="Assumptions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input"/>
      <sheetName val="Daily report"/>
      <sheetName val="OCM2"/>
      <sheetName val="OCM4"/>
      <sheetName val="OCM1"/>
      <sheetName val="OCM3"/>
      <sheetName val="OCM5"/>
      <sheetName val="OCM7"/>
      <sheetName val="INDEX"/>
      <sheetName val="OCM6"/>
      <sheetName val="highlight"/>
      <sheetName val="water"/>
      <sheetName val="AWARD"/>
      <sheetName val="CE"/>
      <sheetName val="hrawd"/>
      <sheetName val="04REL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1915A-D82F-454E-A925-5870D1F8363E}">
  <sheetPr>
    <tabColor theme="9" tint="0.39997558519241921"/>
    <outlinePr summaryBelow="0"/>
  </sheetPr>
  <dimension ref="A1:NQ108"/>
  <sheetViews>
    <sheetView showGridLines="0"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5" sqref="F5"/>
    </sheetView>
  </sheetViews>
  <sheetFormatPr defaultColWidth="9.1796875" defaultRowHeight="13" outlineLevelCol="1" x14ac:dyDescent="0.3"/>
  <cols>
    <col min="1" max="1" width="25.54296875" style="53" customWidth="1"/>
    <col min="2" max="2" width="11.26953125" style="53" customWidth="1"/>
    <col min="3" max="3" width="18.54296875" style="53" customWidth="1"/>
    <col min="4" max="4" width="7" style="53" customWidth="1" outlineLevel="1"/>
    <col min="5" max="5" width="7.453125" style="53" customWidth="1" outlineLevel="1"/>
    <col min="6" max="6" width="7.453125" style="53" customWidth="1"/>
    <col min="7" max="8" width="6.453125" style="53" customWidth="1"/>
    <col min="9" max="9" width="6.7265625" style="53" customWidth="1" outlineLevel="1"/>
    <col min="10" max="10" width="8.26953125" style="53" customWidth="1" outlineLevel="1"/>
    <col min="11" max="11" width="6.7265625" style="53" customWidth="1" outlineLevel="1"/>
    <col min="12" max="12" width="8.7265625" style="53" customWidth="1"/>
    <col min="13" max="13" width="16" style="53" customWidth="1"/>
    <col min="14" max="15" width="6.81640625" style="53" customWidth="1" outlineLevel="1"/>
    <col min="16" max="16" width="6.81640625" style="53" bestFit="1" customWidth="1"/>
    <col min="17" max="17" width="6.81640625" style="53" customWidth="1"/>
    <col min="18" max="18" width="6.54296875" style="53" customWidth="1"/>
    <col min="19" max="21" width="5.54296875" style="53" customWidth="1" outlineLevel="1"/>
    <col min="22" max="22" width="5.54296875" style="53" bestFit="1" customWidth="1"/>
    <col min="23" max="23" width="15" style="53" customWidth="1"/>
    <col min="24" max="25" width="6.81640625" style="53" customWidth="1" outlineLevel="1"/>
    <col min="26" max="26" width="6.81640625" style="53" customWidth="1"/>
    <col min="27" max="27" width="8.26953125" style="53" customWidth="1"/>
    <col min="28" max="28" width="5.54296875" style="53" bestFit="1" customWidth="1"/>
    <col min="29" max="31" width="5.54296875" style="53" customWidth="1" outlineLevel="1"/>
    <col min="32" max="32" width="5.54296875" style="53" bestFit="1" customWidth="1"/>
    <col min="33" max="33" width="15.453125" style="53" hidden="1" customWidth="1" outlineLevel="1"/>
    <col min="34" max="35" width="5.54296875" style="53" hidden="1" customWidth="1" outlineLevel="1"/>
    <col min="36" max="38" width="5.54296875" style="53" hidden="1" customWidth="1"/>
    <col min="39" max="41" width="5.54296875" style="53" hidden="1" customWidth="1" outlineLevel="1"/>
    <col min="42" max="42" width="5.54296875" style="53" hidden="1" customWidth="1"/>
    <col min="43" max="44" width="6.7265625" style="53" customWidth="1" outlineLevel="1"/>
    <col min="45" max="46" width="6.7265625" style="53" customWidth="1"/>
    <col min="47" max="51" width="6.7265625" style="53" bestFit="1" customWidth="1"/>
    <col min="52" max="56" width="11.1796875" style="53" customWidth="1"/>
    <col min="57" max="57" width="12.7265625" style="53" bestFit="1" customWidth="1"/>
    <col min="58" max="59" width="6.54296875" style="53" bestFit="1" customWidth="1" outlineLevel="1"/>
    <col min="60" max="60" width="6.7265625" style="53" bestFit="1" customWidth="1"/>
    <col min="61" max="61" width="6.7265625" style="53" customWidth="1"/>
    <col min="62" max="66" width="6.7265625" style="53" bestFit="1" customWidth="1"/>
    <col min="67" max="68" width="5.54296875" style="53" customWidth="1" outlineLevel="1"/>
    <col min="69" max="69" width="5.54296875" style="53" bestFit="1" customWidth="1"/>
    <col min="70" max="70" width="5.54296875" style="53" customWidth="1"/>
    <col min="71" max="71" width="7.453125" style="53" customWidth="1"/>
    <col min="72" max="74" width="6.7265625" style="53" bestFit="1" customWidth="1"/>
    <col min="75" max="75" width="6.7265625" style="53" customWidth="1"/>
    <col min="76" max="77" width="5.54296875" style="53" customWidth="1" outlineLevel="1"/>
    <col min="78" max="78" width="5.54296875" style="53" bestFit="1" customWidth="1"/>
    <col min="79" max="79" width="5.54296875" style="53" customWidth="1"/>
    <col min="80" max="83" width="6.7265625" style="53" bestFit="1" customWidth="1"/>
    <col min="84" max="84" width="6.7265625" style="53" customWidth="1"/>
    <col min="85" max="86" width="5.54296875" style="53" customWidth="1" outlineLevel="1"/>
    <col min="87" max="87" width="5.54296875" style="53" bestFit="1" customWidth="1"/>
    <col min="88" max="88" width="5.54296875" style="53" customWidth="1"/>
    <col min="89" max="89" width="5.54296875" style="53" bestFit="1" customWidth="1"/>
    <col min="90" max="90" width="5.54296875" style="53" customWidth="1"/>
    <col min="91" max="92" width="5.54296875" style="53" bestFit="1" customWidth="1"/>
    <col min="93" max="98" width="5.54296875" style="53" customWidth="1"/>
    <col min="99" max="99" width="8.453125" style="53" customWidth="1"/>
    <col min="100" max="107" width="5.54296875" style="53" customWidth="1"/>
    <col min="108" max="108" width="6.81640625" style="53" customWidth="1"/>
    <col min="109" max="110" width="7.81640625" style="53" customWidth="1" outlineLevel="1"/>
    <col min="111" max="117" width="7.81640625" style="53" customWidth="1"/>
    <col min="118" max="118" width="9.7265625" style="53" customWidth="1"/>
    <col min="119" max="120" width="6.81640625" style="53" customWidth="1" outlineLevel="1"/>
    <col min="121" max="127" width="6.81640625" style="53" customWidth="1"/>
    <col min="128" max="129" width="9" style="53" customWidth="1" outlineLevel="1"/>
    <col min="130" max="131" width="11.54296875" style="53" customWidth="1"/>
    <col min="132" max="132" width="9.7265625" style="53" customWidth="1"/>
    <col min="133" max="133" width="7" style="53" customWidth="1"/>
    <col min="134" max="134" width="8.54296875" style="53" customWidth="1"/>
    <col min="135" max="135" width="10" style="53" customWidth="1"/>
    <col min="136" max="136" width="9.1796875" style="53" customWidth="1"/>
    <col min="137" max="138" width="6.81640625" style="53" customWidth="1" outlineLevel="1"/>
    <col min="139" max="140" width="9.7265625" style="53" customWidth="1"/>
    <col min="141" max="141" width="7" style="53" customWidth="1"/>
    <col min="142" max="142" width="8.54296875" style="53" customWidth="1"/>
    <col min="143" max="143" width="10" style="53" customWidth="1"/>
    <col min="144" max="144" width="9.1796875" style="53" customWidth="1"/>
    <col min="145" max="145" width="9.81640625" style="53" customWidth="1"/>
    <col min="146" max="146" width="9.81640625" style="53" customWidth="1" outlineLevel="1"/>
    <col min="147" max="147" width="9" style="53" customWidth="1" outlineLevel="1"/>
    <col min="148" max="149" width="9" style="53" customWidth="1"/>
    <col min="150" max="150" width="11.54296875" style="53" customWidth="1"/>
    <col min="151" max="151" width="9.7265625" style="53" customWidth="1"/>
    <col min="152" max="152" width="12" style="53" bestFit="1" customWidth="1"/>
    <col min="153" max="153" width="8.54296875" style="53" bestFit="1" customWidth="1"/>
    <col min="154" max="154" width="10" style="53" bestFit="1" customWidth="1"/>
    <col min="155" max="155" width="9.1796875" style="53" customWidth="1" outlineLevel="1"/>
    <col min="156" max="156" width="9.81640625" style="53" customWidth="1" outlineLevel="1"/>
    <col min="157" max="157" width="9" style="53" bestFit="1" customWidth="1"/>
    <col min="158" max="158" width="9" style="53" customWidth="1"/>
    <col min="159" max="159" width="9" style="53" bestFit="1" customWidth="1"/>
    <col min="160" max="160" width="11.54296875" style="53" bestFit="1" customWidth="1"/>
    <col min="161" max="161" width="9.7265625" style="53" bestFit="1" customWidth="1"/>
    <col min="162" max="162" width="12.81640625" style="53" bestFit="1" customWidth="1"/>
    <col min="163" max="163" width="9.1796875" style="53" customWidth="1"/>
    <col min="164" max="164" width="10" style="53" customWidth="1" outlineLevel="1"/>
    <col min="165" max="165" width="9.1796875" style="53" customWidth="1" outlineLevel="1"/>
    <col min="166" max="166" width="9.81640625" style="53" bestFit="1" customWidth="1"/>
    <col min="167" max="167" width="9.81640625" style="53" customWidth="1"/>
    <col min="168" max="169" width="9" style="53" bestFit="1" customWidth="1"/>
    <col min="170" max="170" width="11.54296875" style="53" bestFit="1" customWidth="1"/>
    <col min="171" max="171" width="9.7265625" style="53" bestFit="1" customWidth="1"/>
    <col min="172" max="172" width="7" style="53" customWidth="1"/>
    <col min="173" max="173" width="8.54296875" style="53" customWidth="1" outlineLevel="1"/>
    <col min="174" max="174" width="10" style="53" customWidth="1" outlineLevel="1"/>
    <col min="175" max="176" width="9.1796875" style="53" customWidth="1"/>
    <col min="177" max="177" width="9.81640625" style="53" customWidth="1"/>
    <col min="178" max="179" width="9" style="53" customWidth="1"/>
    <col min="180" max="180" width="11.54296875" style="53" customWidth="1"/>
    <col min="181" max="190" width="9.7265625" style="53" customWidth="1"/>
    <col min="191" max="191" width="9.7265625" style="53" customWidth="1" outlineLevel="1"/>
    <col min="192" max="192" width="7" style="53" customWidth="1" outlineLevel="1"/>
    <col min="193" max="194" width="8.54296875" style="53" customWidth="1"/>
    <col min="195" max="195" width="10" style="53" customWidth="1"/>
    <col min="196" max="196" width="9.1796875" style="53" customWidth="1"/>
    <col min="197" max="197" width="9.81640625" style="53" customWidth="1"/>
    <col min="198" max="199" width="9" style="53" customWidth="1"/>
    <col min="200" max="200" width="7" style="53" customWidth="1" outlineLevel="1"/>
    <col min="201" max="201" width="8.54296875" style="53" customWidth="1" outlineLevel="1"/>
    <col min="202" max="203" width="10" style="53" customWidth="1"/>
    <col min="204" max="204" width="9.1796875" style="53" customWidth="1"/>
    <col min="205" max="205" width="9.81640625" style="53" customWidth="1"/>
    <col min="206" max="207" width="9" style="53" customWidth="1"/>
    <col min="208" max="209" width="11.54296875" style="53" customWidth="1"/>
    <col min="210" max="210" width="9.7265625" style="53" customWidth="1"/>
    <col min="211" max="211" width="7" style="53" customWidth="1"/>
    <col min="212" max="212" width="8.54296875" style="53" customWidth="1"/>
    <col min="213" max="213" width="10" style="53" customWidth="1"/>
    <col min="214" max="214" width="9.1796875" style="53" customWidth="1"/>
    <col min="215" max="215" width="9.81640625" style="53" customWidth="1"/>
    <col min="216" max="217" width="9" style="53" customWidth="1"/>
    <col min="218" max="218" width="11.54296875" style="53" customWidth="1"/>
    <col min="219" max="219" width="9.7265625" style="53" customWidth="1"/>
    <col min="220" max="220" width="12" style="53" bestFit="1" customWidth="1"/>
    <col min="221" max="221" width="8.54296875" style="53" bestFit="1" customWidth="1"/>
    <col min="222" max="222" width="10" style="53" bestFit="1" customWidth="1"/>
    <col min="223" max="223" width="9.1796875" style="53" bestFit="1" customWidth="1"/>
    <col min="224" max="224" width="9.81640625" style="53" bestFit="1" customWidth="1"/>
    <col min="225" max="226" width="9" style="53" bestFit="1" customWidth="1"/>
    <col min="227" max="227" width="11.54296875" style="53" bestFit="1" customWidth="1"/>
    <col min="228" max="228" width="9.7265625" style="53" bestFit="1" customWidth="1"/>
    <col min="229" max="229" width="12.81640625" style="53" bestFit="1" customWidth="1"/>
    <col min="230" max="230" width="9.1796875" style="53" bestFit="1" customWidth="1"/>
    <col min="231" max="231" width="10" style="53" bestFit="1" customWidth="1"/>
    <col min="232" max="232" width="9.1796875" style="53" bestFit="1" customWidth="1"/>
    <col min="233" max="233" width="9.81640625" style="53" bestFit="1" customWidth="1"/>
    <col min="234" max="235" width="9" style="53" bestFit="1" customWidth="1"/>
    <col min="236" max="236" width="11.54296875" style="53" bestFit="1" customWidth="1"/>
    <col min="237" max="237" width="9.7265625" style="53" bestFit="1" customWidth="1"/>
    <col min="238" max="238" width="7" style="53" hidden="1" customWidth="1"/>
    <col min="239" max="239" width="8.54296875" style="53" hidden="1" customWidth="1"/>
    <col min="240" max="240" width="10" style="53" hidden="1" customWidth="1"/>
    <col min="241" max="241" width="9.1796875" style="53" hidden="1" customWidth="1"/>
    <col min="242" max="242" width="9.81640625" style="53" hidden="1" customWidth="1"/>
    <col min="243" max="244" width="9" style="53" hidden="1" customWidth="1"/>
    <col min="245" max="245" width="11.54296875" style="53" hidden="1" customWidth="1"/>
    <col min="246" max="246" width="9.7265625" style="53" hidden="1" customWidth="1"/>
    <col min="247" max="247" width="7" style="53" hidden="1" customWidth="1"/>
    <col min="248" max="248" width="8.54296875" style="53" hidden="1" customWidth="1"/>
    <col min="249" max="249" width="10" style="53" hidden="1" customWidth="1"/>
    <col min="250" max="250" width="9.1796875" style="53" hidden="1" customWidth="1"/>
    <col min="251" max="251" width="9.81640625" style="53" hidden="1" customWidth="1"/>
    <col min="252" max="253" width="9" style="53" hidden="1" customWidth="1"/>
    <col min="254" max="254" width="11.54296875" style="53" hidden="1" customWidth="1"/>
    <col min="255" max="255" width="9.7265625" style="53" hidden="1" customWidth="1"/>
    <col min="256" max="256" width="7" style="53" hidden="1" customWidth="1"/>
    <col min="257" max="257" width="8.54296875" style="53" hidden="1" customWidth="1"/>
    <col min="258" max="258" width="10" style="53" hidden="1" customWidth="1"/>
    <col min="259" max="259" width="9.1796875" style="53" hidden="1" customWidth="1"/>
    <col min="260" max="260" width="9.81640625" style="53" hidden="1" customWidth="1"/>
    <col min="261" max="262" width="9" style="53" hidden="1" customWidth="1"/>
    <col min="263" max="263" width="11.54296875" style="53" hidden="1" customWidth="1"/>
    <col min="264" max="264" width="9.7265625" style="53" hidden="1" customWidth="1"/>
    <col min="265" max="265" width="7" style="53" hidden="1" customWidth="1"/>
    <col min="266" max="266" width="8.54296875" style="53" hidden="1" customWidth="1"/>
    <col min="267" max="267" width="10" style="53" hidden="1" customWidth="1"/>
    <col min="268" max="268" width="9.1796875" style="53" hidden="1" customWidth="1"/>
    <col min="269" max="269" width="9.81640625" style="53" hidden="1" customWidth="1"/>
    <col min="270" max="271" width="9" style="53" hidden="1" customWidth="1"/>
    <col min="272" max="272" width="11.54296875" style="53" hidden="1" customWidth="1"/>
    <col min="273" max="273" width="9.7265625" style="53" hidden="1" customWidth="1"/>
    <col min="274" max="274" width="12" style="53" bestFit="1" customWidth="1"/>
    <col min="275" max="275" width="8.54296875" style="53" bestFit="1" customWidth="1"/>
    <col min="276" max="276" width="10" style="53" bestFit="1" customWidth="1"/>
    <col min="277" max="277" width="9.1796875" style="53" bestFit="1" customWidth="1"/>
    <col min="278" max="278" width="9.81640625" style="53" bestFit="1" customWidth="1"/>
    <col min="279" max="280" width="9" style="53" bestFit="1" customWidth="1"/>
    <col min="281" max="281" width="11.54296875" style="53" bestFit="1" customWidth="1"/>
    <col min="282" max="282" width="9.7265625" style="53" bestFit="1" customWidth="1"/>
    <col min="283" max="283" width="12.81640625" style="53" bestFit="1" customWidth="1"/>
    <col min="284" max="284" width="9.54296875" style="53" customWidth="1"/>
    <col min="285" max="285" width="10" style="53" bestFit="1" customWidth="1"/>
    <col min="286" max="286" width="9.1796875" style="53" bestFit="1" customWidth="1"/>
    <col min="287" max="287" width="9.81640625" style="53" bestFit="1" customWidth="1"/>
    <col min="288" max="289" width="9" style="53" bestFit="1" customWidth="1"/>
    <col min="290" max="290" width="11.54296875" style="53" bestFit="1" customWidth="1"/>
    <col min="291" max="291" width="9.7265625" style="53" bestFit="1" customWidth="1"/>
    <col min="292" max="292" width="7" style="53" hidden="1" customWidth="1"/>
    <col min="293" max="293" width="8.54296875" style="53" hidden="1" customWidth="1"/>
    <col min="294" max="294" width="10" style="53" hidden="1" customWidth="1"/>
    <col min="295" max="295" width="9.1796875" style="53" hidden="1" customWidth="1"/>
    <col min="296" max="296" width="9.81640625" style="53" hidden="1" customWidth="1"/>
    <col min="297" max="298" width="9" style="53" hidden="1" customWidth="1"/>
    <col min="299" max="299" width="11.54296875" style="53" hidden="1" customWidth="1"/>
    <col min="300" max="300" width="9.7265625" style="53" hidden="1" customWidth="1"/>
    <col min="301" max="301" width="7" style="53" hidden="1" customWidth="1"/>
    <col min="302" max="302" width="8.54296875" style="53" hidden="1" customWidth="1"/>
    <col min="303" max="303" width="10" style="53" hidden="1" customWidth="1"/>
    <col min="304" max="304" width="9.1796875" style="53" hidden="1" customWidth="1"/>
    <col min="305" max="305" width="9.81640625" style="53" hidden="1" customWidth="1"/>
    <col min="306" max="307" width="9" style="53" hidden="1" customWidth="1"/>
    <col min="308" max="308" width="11.54296875" style="53" hidden="1" customWidth="1"/>
    <col min="309" max="309" width="9.7265625" style="53" hidden="1" customWidth="1"/>
    <col min="310" max="310" width="7" style="53" hidden="1" customWidth="1"/>
    <col min="311" max="311" width="8.54296875" style="53" hidden="1" customWidth="1"/>
    <col min="312" max="312" width="10" style="53" hidden="1" customWidth="1"/>
    <col min="313" max="313" width="9.1796875" style="53" hidden="1" customWidth="1"/>
    <col min="314" max="314" width="9.81640625" style="53" hidden="1" customWidth="1"/>
    <col min="315" max="316" width="9" style="53" hidden="1" customWidth="1"/>
    <col min="317" max="317" width="11.54296875" style="53" hidden="1" customWidth="1"/>
    <col min="318" max="318" width="9.7265625" style="53" hidden="1" customWidth="1"/>
    <col min="319" max="319" width="7" style="53" hidden="1" customWidth="1"/>
    <col min="320" max="320" width="8.54296875" style="53" hidden="1" customWidth="1"/>
    <col min="321" max="321" width="10" style="53" hidden="1" customWidth="1"/>
    <col min="322" max="322" width="9.1796875" style="53" hidden="1" customWidth="1"/>
    <col min="323" max="323" width="9.81640625" style="53" hidden="1" customWidth="1"/>
    <col min="324" max="325" width="9" style="53" hidden="1" customWidth="1"/>
    <col min="326" max="326" width="11.54296875" style="53" hidden="1" customWidth="1"/>
    <col min="327" max="327" width="9.7265625" style="53" hidden="1" customWidth="1"/>
    <col min="328" max="328" width="12" style="53" bestFit="1" customWidth="1"/>
    <col min="329" max="329" width="8.54296875" style="53" bestFit="1" customWidth="1"/>
    <col min="330" max="330" width="10" style="53" bestFit="1" customWidth="1"/>
    <col min="331" max="331" width="9.1796875" style="53" bestFit="1" customWidth="1"/>
    <col min="332" max="332" width="9.81640625" style="53" bestFit="1" customWidth="1"/>
    <col min="333" max="334" width="9" style="53" bestFit="1" customWidth="1"/>
    <col min="335" max="335" width="11.54296875" style="53" bestFit="1" customWidth="1"/>
    <col min="336" max="336" width="9.7265625" style="53" bestFit="1" customWidth="1"/>
    <col min="337" max="337" width="12.81640625" style="53" bestFit="1" customWidth="1"/>
    <col min="338" max="338" width="8.81640625" style="53" customWidth="1"/>
    <col min="339" max="339" width="10" style="53" bestFit="1" customWidth="1"/>
    <col min="340" max="340" width="9.1796875" style="53" bestFit="1" customWidth="1"/>
    <col min="341" max="341" width="9.81640625" style="53" bestFit="1" customWidth="1"/>
    <col min="342" max="343" width="9" style="53" bestFit="1" customWidth="1"/>
    <col min="344" max="344" width="11.54296875" style="53" bestFit="1" customWidth="1"/>
    <col min="345" max="345" width="9.7265625" style="53" bestFit="1" customWidth="1"/>
    <col min="346" max="346" width="7" style="53" hidden="1" customWidth="1"/>
    <col min="347" max="347" width="8.54296875" style="53" hidden="1" customWidth="1"/>
    <col min="348" max="348" width="10" style="53" hidden="1" customWidth="1"/>
    <col min="349" max="349" width="9.1796875" style="53" hidden="1" customWidth="1"/>
    <col min="350" max="350" width="9.81640625" style="53" hidden="1" customWidth="1"/>
    <col min="351" max="352" width="9" style="53" hidden="1" customWidth="1"/>
    <col min="353" max="353" width="11.54296875" style="53" hidden="1" customWidth="1"/>
    <col min="354" max="354" width="9.7265625" style="53" hidden="1" customWidth="1"/>
    <col min="355" max="355" width="7" style="53" hidden="1" customWidth="1"/>
    <col min="356" max="356" width="8.54296875" style="53" hidden="1" customWidth="1"/>
    <col min="357" max="357" width="10" style="53" hidden="1" customWidth="1"/>
    <col min="358" max="358" width="9.1796875" style="53" hidden="1" customWidth="1"/>
    <col min="359" max="359" width="9.81640625" style="53" hidden="1" customWidth="1"/>
    <col min="360" max="361" width="9" style="53" hidden="1" customWidth="1"/>
    <col min="362" max="362" width="11.54296875" style="53" hidden="1" customWidth="1"/>
    <col min="363" max="363" width="9.7265625" style="53" hidden="1" customWidth="1"/>
    <col min="364" max="364" width="7" style="53" hidden="1" customWidth="1"/>
    <col min="365" max="365" width="8.54296875" style="53" hidden="1" customWidth="1"/>
    <col min="366" max="366" width="10" style="53" hidden="1" customWidth="1"/>
    <col min="367" max="367" width="9.1796875" style="53" hidden="1" customWidth="1"/>
    <col min="368" max="368" width="9.81640625" style="53" hidden="1" customWidth="1"/>
    <col min="369" max="370" width="9" style="53" hidden="1" customWidth="1"/>
    <col min="371" max="371" width="11.54296875" style="53" hidden="1" customWidth="1"/>
    <col min="372" max="372" width="9.7265625" style="53" hidden="1" customWidth="1"/>
    <col min="373" max="373" width="7" style="53" hidden="1" customWidth="1"/>
    <col min="374" max="374" width="8.54296875" style="53" hidden="1" customWidth="1"/>
    <col min="375" max="375" width="10" style="53" hidden="1" customWidth="1"/>
    <col min="376" max="376" width="9.1796875" style="53" hidden="1" customWidth="1"/>
    <col min="377" max="377" width="9.81640625" style="53" hidden="1" customWidth="1"/>
    <col min="378" max="379" width="9" style="53" hidden="1" customWidth="1"/>
    <col min="380" max="380" width="11.54296875" style="53" hidden="1" customWidth="1"/>
    <col min="381" max="381" width="9.7265625" style="53" hidden="1" customWidth="1"/>
    <col min="382" max="383" width="6.7265625" style="53" bestFit="1" customWidth="1"/>
    <col min="384" max="384" width="6.7265625" style="53" customWidth="1"/>
    <col min="385" max="386" width="6.7265625" style="53" bestFit="1" customWidth="1"/>
    <col min="387" max="387" width="10" style="53" bestFit="1" customWidth="1"/>
    <col min="388" max="391" width="6.7265625" style="53" bestFit="1" customWidth="1"/>
    <col min="392" max="392" width="6.7265625" style="53" customWidth="1"/>
    <col min="393" max="394" width="6.7265625" style="53" bestFit="1" customWidth="1"/>
    <col min="395" max="395" width="10" style="53" bestFit="1" customWidth="1"/>
    <col min="396" max="397" width="6.7265625" style="53" bestFit="1" customWidth="1"/>
    <col min="398" max="398" width="10.1796875" style="53" customWidth="1"/>
    <col min="399" max="399" width="5.54296875" style="53" bestFit="1" customWidth="1"/>
    <col min="400" max="401" width="5.54296875" style="53" customWidth="1"/>
    <col min="402" max="408" width="5.54296875" style="53" bestFit="1" customWidth="1"/>
    <col min="409" max="409" width="5.54296875" style="53" customWidth="1"/>
    <col min="410" max="414" width="5.54296875" style="53" bestFit="1" customWidth="1"/>
    <col min="415" max="416" width="6.7265625" style="53" bestFit="1" customWidth="1"/>
    <col min="417" max="417" width="6.7265625" style="53" customWidth="1"/>
    <col min="418" max="422" width="6.7265625" style="53" bestFit="1" customWidth="1"/>
    <col min="423" max="424" width="5.54296875" style="53" bestFit="1" customWidth="1"/>
    <col min="425" max="425" width="5.54296875" style="53" customWidth="1"/>
    <col min="426" max="430" width="5.54296875" style="53" bestFit="1" customWidth="1"/>
    <col min="431" max="433" width="5.54296875" style="53" customWidth="1"/>
    <col min="434" max="438" width="5.54296875" style="53" bestFit="1" customWidth="1"/>
    <col min="439" max="441" width="5.54296875" style="53" customWidth="1"/>
    <col min="442" max="446" width="5.54296875" style="53" bestFit="1" customWidth="1"/>
    <col min="447" max="449" width="5.54296875" style="53" customWidth="1"/>
    <col min="450" max="454" width="5.54296875" style="53" bestFit="1" customWidth="1"/>
    <col min="455" max="457" width="5.54296875" style="53" customWidth="1"/>
    <col min="458" max="464" width="5.54296875" style="53" bestFit="1" customWidth="1"/>
    <col min="465" max="465" width="5.54296875" style="53" customWidth="1"/>
    <col min="466" max="470" width="5.54296875" style="53" bestFit="1" customWidth="1"/>
    <col min="471" max="472" width="6.7265625" style="53" bestFit="1" customWidth="1"/>
    <col min="473" max="473" width="6.7265625" style="53" customWidth="1"/>
    <col min="474" max="478" width="6.7265625" style="53" bestFit="1" customWidth="1"/>
    <col min="479" max="16384" width="9.1796875" style="53"/>
  </cols>
  <sheetData>
    <row r="1" spans="1:208" s="7" customFormat="1" ht="53.2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3"/>
      <c r="F1" s="3"/>
      <c r="G1" s="3"/>
      <c r="H1" s="3"/>
      <c r="I1" s="3"/>
      <c r="J1" s="3"/>
      <c r="K1" s="3"/>
      <c r="L1" s="3"/>
      <c r="M1" s="2" t="s">
        <v>4</v>
      </c>
      <c r="N1" s="3" t="s">
        <v>5</v>
      </c>
      <c r="O1" s="3"/>
      <c r="P1" s="3"/>
      <c r="Q1" s="3"/>
      <c r="R1" s="3"/>
      <c r="S1" s="3"/>
      <c r="T1" s="3"/>
      <c r="U1" s="3"/>
      <c r="V1" s="3"/>
      <c r="W1" s="2" t="s">
        <v>6</v>
      </c>
      <c r="X1" s="3" t="s">
        <v>7</v>
      </c>
      <c r="Y1" s="3"/>
      <c r="Z1" s="3"/>
      <c r="AA1" s="3"/>
      <c r="AB1" s="3"/>
      <c r="AC1" s="3"/>
      <c r="AD1" s="3"/>
      <c r="AE1" s="3"/>
      <c r="AF1" s="3"/>
      <c r="AG1" s="2" t="s">
        <v>8</v>
      </c>
      <c r="AH1" s="3" t="s">
        <v>9</v>
      </c>
      <c r="AI1" s="3"/>
      <c r="AJ1" s="3"/>
      <c r="AK1" s="3"/>
      <c r="AL1" s="3"/>
      <c r="AM1" s="3"/>
      <c r="AN1" s="3"/>
      <c r="AO1" s="3"/>
      <c r="AP1" s="3"/>
      <c r="AQ1" s="3" t="s">
        <v>10</v>
      </c>
      <c r="AR1" s="3"/>
      <c r="AS1" s="3"/>
      <c r="AT1" s="3"/>
      <c r="AU1" s="3"/>
      <c r="AV1" s="3"/>
      <c r="AW1" s="3"/>
      <c r="AX1" s="3"/>
      <c r="AY1" s="3"/>
      <c r="AZ1" s="3" t="s">
        <v>11</v>
      </c>
      <c r="BA1" s="3"/>
      <c r="BB1" s="3"/>
      <c r="BC1" s="3"/>
      <c r="BD1" s="3"/>
      <c r="BE1" s="3"/>
      <c r="BF1" s="3" t="s">
        <v>12</v>
      </c>
      <c r="BG1" s="3"/>
      <c r="BH1" s="3"/>
      <c r="BI1" s="3"/>
      <c r="BJ1" s="3"/>
      <c r="BK1" s="3"/>
      <c r="BL1" s="3"/>
      <c r="BM1" s="3"/>
      <c r="BN1" s="3"/>
      <c r="BO1" s="3" t="s">
        <v>13</v>
      </c>
      <c r="BP1" s="3"/>
      <c r="BQ1" s="3"/>
      <c r="BR1" s="3"/>
      <c r="BS1" s="3"/>
      <c r="BT1" s="3"/>
      <c r="BU1" s="3"/>
      <c r="BV1" s="3"/>
      <c r="BW1" s="3"/>
      <c r="BX1" s="3" t="s">
        <v>14</v>
      </c>
      <c r="BY1" s="3"/>
      <c r="BZ1" s="3"/>
      <c r="CA1" s="3"/>
      <c r="CB1" s="3"/>
      <c r="CC1" s="3"/>
      <c r="CD1" s="3"/>
      <c r="CE1" s="3"/>
      <c r="CF1" s="3"/>
      <c r="CG1" s="3" t="s">
        <v>15</v>
      </c>
      <c r="CH1" s="3"/>
      <c r="CI1" s="3"/>
      <c r="CJ1" s="3"/>
      <c r="CK1" s="3"/>
      <c r="CL1" s="3"/>
      <c r="CM1" s="3"/>
      <c r="CN1" s="3"/>
      <c r="CO1" s="3"/>
      <c r="CP1" s="3" t="s">
        <v>16</v>
      </c>
      <c r="CQ1" s="3"/>
      <c r="CR1" s="3"/>
      <c r="CS1" s="3"/>
      <c r="CT1" s="3"/>
      <c r="CU1" s="3"/>
      <c r="CV1" s="3" t="s">
        <v>16</v>
      </c>
      <c r="CW1" s="3"/>
      <c r="CX1" s="3"/>
      <c r="CY1" s="3"/>
      <c r="CZ1" s="3"/>
      <c r="DA1" s="3"/>
      <c r="DB1" s="3"/>
      <c r="DC1" s="3"/>
      <c r="DD1" s="3"/>
      <c r="DE1" s="3" t="s">
        <v>17</v>
      </c>
      <c r="DF1" s="3"/>
      <c r="DG1" s="3"/>
      <c r="DH1" s="3"/>
      <c r="DI1" s="3"/>
      <c r="DJ1" s="3"/>
      <c r="DK1" s="3"/>
      <c r="DL1" s="3"/>
      <c r="DM1" s="3"/>
      <c r="DN1" s="2" t="s">
        <v>18</v>
      </c>
      <c r="DO1" s="3" t="s">
        <v>19</v>
      </c>
      <c r="DP1" s="3"/>
      <c r="DQ1" s="3"/>
      <c r="DR1" s="3"/>
      <c r="DS1" s="3"/>
      <c r="DT1" s="3"/>
      <c r="DU1" s="3"/>
      <c r="DV1" s="3"/>
      <c r="DW1" s="3"/>
      <c r="DX1" s="3" t="s">
        <v>20</v>
      </c>
      <c r="DY1" s="3"/>
      <c r="DZ1" s="3"/>
      <c r="EA1" s="3"/>
      <c r="EB1" s="3"/>
      <c r="EC1" s="3"/>
      <c r="ED1" s="3"/>
      <c r="EE1" s="3"/>
      <c r="EF1" s="3"/>
      <c r="EG1" s="3" t="s">
        <v>21</v>
      </c>
      <c r="EH1" s="3"/>
      <c r="EI1" s="3"/>
      <c r="EJ1" s="3"/>
      <c r="EK1" s="3"/>
      <c r="EL1" s="3"/>
      <c r="EM1" s="3"/>
      <c r="EN1" s="3"/>
      <c r="EO1" s="3"/>
      <c r="EP1" s="3" t="s">
        <v>22</v>
      </c>
      <c r="EQ1" s="3"/>
      <c r="ER1" s="3"/>
      <c r="ES1" s="3"/>
      <c r="ET1" s="3"/>
      <c r="EU1" s="3"/>
      <c r="EV1" s="3"/>
      <c r="EW1" s="3"/>
      <c r="EX1" s="3"/>
      <c r="EY1" s="3" t="s">
        <v>23</v>
      </c>
      <c r="EZ1" s="3"/>
      <c r="FA1" s="3"/>
      <c r="FB1" s="3"/>
      <c r="FC1" s="3"/>
      <c r="FD1" s="3"/>
      <c r="FE1" s="3"/>
      <c r="FF1" s="3"/>
      <c r="FG1" s="3"/>
      <c r="FH1" s="3" t="s">
        <v>24</v>
      </c>
      <c r="FI1" s="3"/>
      <c r="FJ1" s="3"/>
      <c r="FK1" s="3"/>
      <c r="FL1" s="3"/>
      <c r="FM1" s="3"/>
      <c r="FN1" s="3"/>
      <c r="FO1" s="3"/>
      <c r="FP1" s="3"/>
      <c r="FQ1" s="4" t="s">
        <v>25</v>
      </c>
      <c r="FR1" s="3"/>
      <c r="FS1" s="3"/>
      <c r="FT1" s="3"/>
      <c r="FU1" s="3"/>
      <c r="FV1" s="3"/>
      <c r="FW1" s="3"/>
      <c r="FX1" s="3"/>
      <c r="FY1" s="5"/>
      <c r="FZ1" s="3" t="s">
        <v>26</v>
      </c>
      <c r="GA1" s="3"/>
      <c r="GB1" s="3"/>
      <c r="GC1" s="3"/>
      <c r="GD1" s="3"/>
      <c r="GE1" s="3"/>
      <c r="GF1" s="3"/>
      <c r="GG1" s="3"/>
      <c r="GH1" s="3"/>
      <c r="GI1" s="3" t="s">
        <v>27</v>
      </c>
      <c r="GJ1" s="3"/>
      <c r="GK1" s="3"/>
      <c r="GL1" s="3"/>
      <c r="GM1" s="3"/>
      <c r="GN1" s="3"/>
      <c r="GO1" s="3"/>
      <c r="GP1" s="3"/>
      <c r="GQ1" s="3"/>
      <c r="GR1" s="3" t="s">
        <v>28</v>
      </c>
      <c r="GS1" s="3"/>
      <c r="GT1" s="3"/>
      <c r="GU1" s="3"/>
      <c r="GV1" s="3"/>
      <c r="GW1" s="3"/>
      <c r="GX1" s="3"/>
      <c r="GY1" s="3"/>
      <c r="GZ1" s="6"/>
    </row>
    <row r="2" spans="1:208" s="20" customFormat="1" ht="21.75" customHeight="1" x14ac:dyDescent="0.3">
      <c r="A2" s="8"/>
      <c r="B2" s="9"/>
      <c r="C2" s="10"/>
      <c r="D2" s="11" t="s">
        <v>29</v>
      </c>
      <c r="E2" s="12" t="s">
        <v>30</v>
      </c>
      <c r="F2" s="12" t="s">
        <v>31</v>
      </c>
      <c r="G2" s="12" t="s">
        <v>32</v>
      </c>
      <c r="H2" s="12" t="str">
        <f>"FY"&amp;MOD(First_Year,100)</f>
        <v>FY18</v>
      </c>
      <c r="I2" s="12" t="str">
        <f>"FY"&amp;MOD(First_Year+1,100)</f>
        <v>FY19</v>
      </c>
      <c r="J2" s="12" t="str">
        <f>"FY"&amp;MOD(First_Year+2,100)</f>
        <v>FY20</v>
      </c>
      <c r="K2" s="12" t="str">
        <f>"FY"&amp;MOD(First_Year+3,100)</f>
        <v>FY21</v>
      </c>
      <c r="L2" s="13" t="str">
        <f>"FY"&amp;MOD(First_Year+4,100)</f>
        <v>FY22</v>
      </c>
      <c r="M2" s="14"/>
      <c r="N2" s="11" t="s">
        <v>29</v>
      </c>
      <c r="O2" s="12" t="s">
        <v>30</v>
      </c>
      <c r="P2" s="12" t="s">
        <v>31</v>
      </c>
      <c r="Q2" s="12" t="s">
        <v>32</v>
      </c>
      <c r="R2" s="12" t="str">
        <f>"FY"&amp;MOD(First_Year,100)</f>
        <v>FY18</v>
      </c>
      <c r="S2" s="12" t="str">
        <f>"FY"&amp;MOD(First_Year+1,100)</f>
        <v>FY19</v>
      </c>
      <c r="T2" s="12" t="str">
        <f>"FY"&amp;MOD(First_Year+2,100)</f>
        <v>FY20</v>
      </c>
      <c r="U2" s="12" t="str">
        <f>"FY"&amp;MOD(First_Year+3,100)</f>
        <v>FY21</v>
      </c>
      <c r="V2" s="13" t="str">
        <f>"FY"&amp;MOD(First_Year+4,100)</f>
        <v>FY22</v>
      </c>
      <c r="W2" s="15"/>
      <c r="X2" s="11" t="s">
        <v>29</v>
      </c>
      <c r="Y2" s="12" t="s">
        <v>30</v>
      </c>
      <c r="Z2" s="12" t="s">
        <v>31</v>
      </c>
      <c r="AA2" s="12" t="s">
        <v>32</v>
      </c>
      <c r="AB2" s="12" t="str">
        <f>"FY"&amp;MOD(First_Year,100)</f>
        <v>FY18</v>
      </c>
      <c r="AC2" s="12" t="str">
        <f>"FY"&amp;MOD(First_Year+1,100)</f>
        <v>FY19</v>
      </c>
      <c r="AD2" s="12" t="str">
        <f>"FY"&amp;MOD(First_Year+2,100)</f>
        <v>FY20</v>
      </c>
      <c r="AE2" s="12" t="str">
        <f>"FY"&amp;MOD(First_Year+3,100)</f>
        <v>FY21</v>
      </c>
      <c r="AF2" s="13" t="str">
        <f>"FY"&amp;MOD(First_Year+4,100)</f>
        <v>FY22</v>
      </c>
      <c r="AG2" s="15"/>
      <c r="AH2" s="15">
        <v>2014</v>
      </c>
      <c r="AI2" s="15">
        <v>2015</v>
      </c>
      <c r="AJ2" s="15">
        <v>2016</v>
      </c>
      <c r="AK2" s="15">
        <v>2017</v>
      </c>
      <c r="AL2" s="15">
        <f>First_Year</f>
        <v>2018</v>
      </c>
      <c r="AM2" s="15">
        <f>AL2+1</f>
        <v>2019</v>
      </c>
      <c r="AN2" s="15">
        <f>AM2+1</f>
        <v>2020</v>
      </c>
      <c r="AO2" s="15">
        <f>AN2+1</f>
        <v>2021</v>
      </c>
      <c r="AP2" s="15">
        <f>AO2+1</f>
        <v>2022</v>
      </c>
      <c r="AQ2" s="11" t="s">
        <v>29</v>
      </c>
      <c r="AR2" s="12" t="s">
        <v>30</v>
      </c>
      <c r="AS2" s="12" t="s">
        <v>31</v>
      </c>
      <c r="AT2" s="12" t="s">
        <v>32</v>
      </c>
      <c r="AU2" s="12" t="str">
        <f>"FY"&amp;MOD(First_Year,100)</f>
        <v>FY18</v>
      </c>
      <c r="AV2" s="12" t="str">
        <f>"FY"&amp;MOD(First_Year+1,100)</f>
        <v>FY19</v>
      </c>
      <c r="AW2" s="12" t="str">
        <f>"FY"&amp;MOD(First_Year+2,100)</f>
        <v>FY20</v>
      </c>
      <c r="AX2" s="12" t="str">
        <f>"FY"&amp;MOD(First_Year+3,100)</f>
        <v>FY21</v>
      </c>
      <c r="AY2" s="13" t="str">
        <f>"FY"&amp;MOD(First_Year+4,100)</f>
        <v>FY22</v>
      </c>
      <c r="AZ2" s="11" t="s">
        <v>29</v>
      </c>
      <c r="BA2" s="12" t="s">
        <v>30</v>
      </c>
      <c r="BB2" s="12" t="s">
        <v>31</v>
      </c>
      <c r="BC2" s="12" t="s">
        <v>32</v>
      </c>
      <c r="BD2" s="12" t="s">
        <v>33</v>
      </c>
      <c r="BE2" s="13" t="s">
        <v>34</v>
      </c>
      <c r="BF2" s="11" t="s">
        <v>29</v>
      </c>
      <c r="BG2" s="12" t="s">
        <v>30</v>
      </c>
      <c r="BH2" s="12" t="s">
        <v>31</v>
      </c>
      <c r="BI2" s="12" t="s">
        <v>32</v>
      </c>
      <c r="BJ2" s="12" t="str">
        <f>"FY"&amp;MOD(First_Year,100)</f>
        <v>FY18</v>
      </c>
      <c r="BK2" s="12" t="str">
        <f>"FY"&amp;MOD(First_Year+1,100)</f>
        <v>FY19</v>
      </c>
      <c r="BL2" s="12" t="str">
        <f>"FY"&amp;MOD(First_Year+2,100)</f>
        <v>FY20</v>
      </c>
      <c r="BM2" s="12" t="str">
        <f>"FY"&amp;MOD(First_Year+3,100)</f>
        <v>FY21</v>
      </c>
      <c r="BN2" s="13" t="str">
        <f>"FY"&amp;MOD(First_Year+4,100)</f>
        <v>FY22</v>
      </c>
      <c r="BO2" s="11" t="s">
        <v>29</v>
      </c>
      <c r="BP2" s="12" t="s">
        <v>30</v>
      </c>
      <c r="BQ2" s="12" t="s">
        <v>31</v>
      </c>
      <c r="BR2" s="12" t="s">
        <v>32</v>
      </c>
      <c r="BS2" s="12" t="str">
        <f>"FY"&amp;MOD(First_Year,100)</f>
        <v>FY18</v>
      </c>
      <c r="BT2" s="12" t="str">
        <f>"FY"&amp;MOD(First_Year+1,100)</f>
        <v>FY19</v>
      </c>
      <c r="BU2" s="12" t="str">
        <f>"FY"&amp;MOD(First_Year+2,100)</f>
        <v>FY20</v>
      </c>
      <c r="BV2" s="12" t="str">
        <f>"FY"&amp;MOD(First_Year+3,100)</f>
        <v>FY21</v>
      </c>
      <c r="BW2" s="13" t="str">
        <f>"FY"&amp;MOD(First_Year+4,100)</f>
        <v>FY22</v>
      </c>
      <c r="BX2" s="11" t="s">
        <v>29</v>
      </c>
      <c r="BY2" s="12" t="s">
        <v>30</v>
      </c>
      <c r="BZ2" s="12" t="s">
        <v>31</v>
      </c>
      <c r="CA2" s="12" t="s">
        <v>32</v>
      </c>
      <c r="CB2" s="12" t="str">
        <f>"FY"&amp;MOD(First_Year,100)</f>
        <v>FY18</v>
      </c>
      <c r="CC2" s="12" t="str">
        <f>"FY"&amp;MOD(First_Year+1,100)</f>
        <v>FY19</v>
      </c>
      <c r="CD2" s="12" t="str">
        <f>"FY"&amp;MOD(First_Year+2,100)</f>
        <v>FY20</v>
      </c>
      <c r="CE2" s="12" t="str">
        <f>"FY"&amp;MOD(First_Year+3,100)</f>
        <v>FY21</v>
      </c>
      <c r="CF2" s="13" t="str">
        <f>"FY"&amp;MOD(First_Year+4,100)</f>
        <v>FY22</v>
      </c>
      <c r="CG2" s="11" t="s">
        <v>29</v>
      </c>
      <c r="CH2" s="12" t="s">
        <v>30</v>
      </c>
      <c r="CI2" s="12" t="s">
        <v>31</v>
      </c>
      <c r="CJ2" s="12" t="s">
        <v>32</v>
      </c>
      <c r="CK2" s="12" t="str">
        <f>"FY"&amp;MOD(First_Year,100)</f>
        <v>FY18</v>
      </c>
      <c r="CL2" s="12" t="str">
        <f>"FY"&amp;MOD(First_Year+1,100)</f>
        <v>FY19</v>
      </c>
      <c r="CM2" s="12" t="str">
        <f>"FY"&amp;MOD(First_Year+2,100)</f>
        <v>FY20</v>
      </c>
      <c r="CN2" s="12" t="str">
        <f>"FY"&amp;MOD(First_Year+3,100)</f>
        <v>FY21</v>
      </c>
      <c r="CO2" s="13" t="str">
        <f>"FY"&amp;MOD(First_Year+4,100)</f>
        <v>FY22</v>
      </c>
      <c r="CP2" s="11" t="s">
        <v>29</v>
      </c>
      <c r="CQ2" s="12" t="s">
        <v>30</v>
      </c>
      <c r="CR2" s="12" t="s">
        <v>31</v>
      </c>
      <c r="CS2" s="12" t="s">
        <v>32</v>
      </c>
      <c r="CT2" s="12" t="s">
        <v>33</v>
      </c>
      <c r="CU2" s="13" t="s">
        <v>35</v>
      </c>
      <c r="CV2" s="11" t="s">
        <v>29</v>
      </c>
      <c r="CW2" s="12" t="s">
        <v>30</v>
      </c>
      <c r="CX2" s="12" t="s">
        <v>31</v>
      </c>
      <c r="CY2" s="12" t="s">
        <v>32</v>
      </c>
      <c r="CZ2" s="12" t="str">
        <f>"FY"&amp;MOD(First_Year,100)</f>
        <v>FY18</v>
      </c>
      <c r="DA2" s="12" t="str">
        <f>"FY"&amp;MOD(First_Year+1,100)</f>
        <v>FY19</v>
      </c>
      <c r="DB2" s="12" t="str">
        <f>"FY"&amp;MOD(First_Year+2,100)</f>
        <v>FY20</v>
      </c>
      <c r="DC2" s="12" t="str">
        <f>"FY"&amp;MOD(First_Year+3,100)</f>
        <v>FY21</v>
      </c>
      <c r="DD2" s="13" t="str">
        <f>"FY"&amp;MOD(First_Year+4,100)</f>
        <v>FY22</v>
      </c>
      <c r="DE2" s="11" t="s">
        <v>29</v>
      </c>
      <c r="DF2" s="12" t="s">
        <v>30</v>
      </c>
      <c r="DG2" s="12" t="s">
        <v>31</v>
      </c>
      <c r="DH2" s="12" t="s">
        <v>32</v>
      </c>
      <c r="DI2" s="12" t="str">
        <f>"FY"&amp;MOD(First_Year,100)</f>
        <v>FY18</v>
      </c>
      <c r="DJ2" s="12" t="str">
        <f>"FY"&amp;MOD(First_Year+1,100)</f>
        <v>FY19</v>
      </c>
      <c r="DK2" s="12" t="str">
        <f>"FY"&amp;MOD(First_Year+2,100)</f>
        <v>FY20</v>
      </c>
      <c r="DL2" s="12" t="str">
        <f>"FY"&amp;MOD(First_Year+3,100)</f>
        <v>FY21</v>
      </c>
      <c r="DM2" s="13" t="str">
        <f>"FY"&amp;MOD(First_Year+4,100)</f>
        <v>FY22</v>
      </c>
      <c r="DN2" s="15"/>
      <c r="DO2" s="11" t="s">
        <v>29</v>
      </c>
      <c r="DP2" s="12" t="s">
        <v>30</v>
      </c>
      <c r="DQ2" s="12" t="s">
        <v>31</v>
      </c>
      <c r="DR2" s="12" t="s">
        <v>32</v>
      </c>
      <c r="DS2" s="12" t="str">
        <f>"FY"&amp;MOD(First_Year,100)</f>
        <v>FY18</v>
      </c>
      <c r="DT2" s="12" t="str">
        <f>"FY"&amp;MOD(First_Year+1,100)</f>
        <v>FY19</v>
      </c>
      <c r="DU2" s="12" t="str">
        <f>"FY"&amp;MOD(First_Year+2,100)</f>
        <v>FY20</v>
      </c>
      <c r="DV2" s="12" t="str">
        <f>"FY"&amp;MOD(First_Year+3,100)</f>
        <v>FY21</v>
      </c>
      <c r="DW2" s="13" t="str">
        <f>"FY"&amp;MOD(First_Year+4,100)</f>
        <v>FY22</v>
      </c>
      <c r="DX2" s="11" t="s">
        <v>29</v>
      </c>
      <c r="DY2" s="12" t="s">
        <v>30</v>
      </c>
      <c r="DZ2" s="12" t="s">
        <v>31</v>
      </c>
      <c r="EA2" s="12" t="s">
        <v>32</v>
      </c>
      <c r="EB2" s="12" t="str">
        <f>"FY"&amp;MOD(First_Year,100)</f>
        <v>FY18</v>
      </c>
      <c r="EC2" s="12" t="str">
        <f>"FY"&amp;MOD(First_Year+1,100)</f>
        <v>FY19</v>
      </c>
      <c r="ED2" s="12" t="str">
        <f>"FY"&amp;MOD(First_Year+2,100)</f>
        <v>FY20</v>
      </c>
      <c r="EE2" s="12" t="str">
        <f>"FY"&amp;MOD(First_Year+3,100)</f>
        <v>FY21</v>
      </c>
      <c r="EF2" s="13" t="str">
        <f>"FY"&amp;MOD(First_Year+4,100)</f>
        <v>FY22</v>
      </c>
      <c r="EG2" s="11" t="s">
        <v>29</v>
      </c>
      <c r="EH2" s="12" t="s">
        <v>30</v>
      </c>
      <c r="EI2" s="12" t="s">
        <v>31</v>
      </c>
      <c r="EJ2" s="12" t="s">
        <v>32</v>
      </c>
      <c r="EK2" s="12" t="str">
        <f>"FY"&amp;MOD(First_Year,100)</f>
        <v>FY18</v>
      </c>
      <c r="EL2" s="12" t="str">
        <f>"FY"&amp;MOD(First_Year+1,100)</f>
        <v>FY19</v>
      </c>
      <c r="EM2" s="12" t="str">
        <f>"FY"&amp;MOD(First_Year+2,100)</f>
        <v>FY20</v>
      </c>
      <c r="EN2" s="12" t="str">
        <f>"FY"&amp;MOD(First_Year+3,100)</f>
        <v>FY21</v>
      </c>
      <c r="EO2" s="13" t="str">
        <f>"FY"&amp;MOD(First_Year+4,100)</f>
        <v>FY22</v>
      </c>
      <c r="EP2" s="11" t="s">
        <v>29</v>
      </c>
      <c r="EQ2" s="12" t="s">
        <v>30</v>
      </c>
      <c r="ER2" s="12" t="s">
        <v>31</v>
      </c>
      <c r="ES2" s="12" t="s">
        <v>32</v>
      </c>
      <c r="ET2" s="12" t="str">
        <f>"FY"&amp;MOD(First_Year,100)</f>
        <v>FY18</v>
      </c>
      <c r="EU2" s="12" t="str">
        <f>"FY"&amp;MOD(First_Year+1,100)</f>
        <v>FY19</v>
      </c>
      <c r="EV2" s="12" t="str">
        <f>"FY"&amp;MOD(First_Year+2,100)</f>
        <v>FY20</v>
      </c>
      <c r="EW2" s="12" t="str">
        <f>"FY"&amp;MOD(First_Year+3,100)</f>
        <v>FY21</v>
      </c>
      <c r="EX2" s="13" t="str">
        <f>"FY"&amp;MOD(First_Year+4,100)</f>
        <v>FY22</v>
      </c>
      <c r="EY2" s="11" t="s">
        <v>29</v>
      </c>
      <c r="EZ2" s="12" t="s">
        <v>30</v>
      </c>
      <c r="FA2" s="12" t="s">
        <v>31</v>
      </c>
      <c r="FB2" s="12" t="s">
        <v>32</v>
      </c>
      <c r="FC2" s="12" t="str">
        <f>"FY"&amp;MOD(First_Year,100)</f>
        <v>FY18</v>
      </c>
      <c r="FD2" s="12" t="str">
        <f>"FY"&amp;MOD(First_Year+1,100)</f>
        <v>FY19</v>
      </c>
      <c r="FE2" s="12" t="str">
        <f>"FY"&amp;MOD(First_Year+2,100)</f>
        <v>FY20</v>
      </c>
      <c r="FF2" s="12" t="str">
        <f>"FY"&amp;MOD(First_Year+3,100)</f>
        <v>FY21</v>
      </c>
      <c r="FG2" s="13" t="str">
        <f>"FY"&amp;MOD(First_Year+4,100)</f>
        <v>FY22</v>
      </c>
      <c r="FH2" s="11" t="s">
        <v>29</v>
      </c>
      <c r="FI2" s="12" t="s">
        <v>30</v>
      </c>
      <c r="FJ2" s="12" t="s">
        <v>31</v>
      </c>
      <c r="FK2" s="12" t="s">
        <v>32</v>
      </c>
      <c r="FL2" s="12" t="str">
        <f>"FY"&amp;MOD(First_Year,100)</f>
        <v>FY18</v>
      </c>
      <c r="FM2" s="12" t="str">
        <f>"FY"&amp;MOD(First_Year+1,100)</f>
        <v>FY19</v>
      </c>
      <c r="FN2" s="12" t="str">
        <f>"FY"&amp;MOD(First_Year+2,100)</f>
        <v>FY20</v>
      </c>
      <c r="FO2" s="12" t="str">
        <f>"FY"&amp;MOD(First_Year+3,100)</f>
        <v>FY21</v>
      </c>
      <c r="FP2" s="12" t="str">
        <f>"FY"&amp;MOD(First_Year+4,100)</f>
        <v>FY22</v>
      </c>
      <c r="FQ2" s="16" t="s">
        <v>29</v>
      </c>
      <c r="FR2" s="17" t="s">
        <v>30</v>
      </c>
      <c r="FS2" s="17" t="s">
        <v>31</v>
      </c>
      <c r="FT2" s="17" t="s">
        <v>32</v>
      </c>
      <c r="FU2" s="17" t="str">
        <f>"FY"&amp;MOD(First_Year,100)</f>
        <v>FY18</v>
      </c>
      <c r="FV2" s="17" t="str">
        <f>"FY"&amp;MOD(First_Year+1,100)</f>
        <v>FY19</v>
      </c>
      <c r="FW2" s="17" t="str">
        <f>"FY"&amp;MOD(First_Year+2,100)</f>
        <v>FY20</v>
      </c>
      <c r="FX2" s="17" t="str">
        <f>"FY"&amp;MOD(First_Year+3,100)</f>
        <v>FY21</v>
      </c>
      <c r="FY2" s="18" t="str">
        <f>"FY"&amp;MOD(First_Year+4,100)</f>
        <v>FY22</v>
      </c>
      <c r="FZ2" s="11" t="s">
        <v>29</v>
      </c>
      <c r="GA2" s="12" t="s">
        <v>30</v>
      </c>
      <c r="GB2" s="12" t="s">
        <v>31</v>
      </c>
      <c r="GC2" s="12" t="s">
        <v>32</v>
      </c>
      <c r="GD2" s="12" t="str">
        <f>"FY"&amp;MOD(First_Year,100)</f>
        <v>FY18</v>
      </c>
      <c r="GE2" s="12" t="str">
        <f>"FY"&amp;MOD(First_Year+1,100)</f>
        <v>FY19</v>
      </c>
      <c r="GF2" s="12" t="str">
        <f>"FY"&amp;MOD(First_Year+2,100)</f>
        <v>FY20</v>
      </c>
      <c r="GG2" s="12" t="str">
        <f>"FY"&amp;MOD(First_Year+3,100)</f>
        <v>FY21</v>
      </c>
      <c r="GH2" s="13" t="str">
        <f>"FY"&amp;MOD(First_Year+4,100)</f>
        <v>FY22</v>
      </c>
      <c r="GI2" s="11" t="s">
        <v>29</v>
      </c>
      <c r="GJ2" s="12" t="s">
        <v>30</v>
      </c>
      <c r="GK2" s="12" t="s">
        <v>31</v>
      </c>
      <c r="GL2" s="12" t="s">
        <v>32</v>
      </c>
      <c r="GM2" s="12" t="str">
        <f>"FY"&amp;MOD(First_Year,100)</f>
        <v>FY18</v>
      </c>
      <c r="GN2" s="12" t="str">
        <f>"FY"&amp;MOD(First_Year+1,100)</f>
        <v>FY19</v>
      </c>
      <c r="GO2" s="12" t="str">
        <f>"FY"&amp;MOD(First_Year+2,100)</f>
        <v>FY20</v>
      </c>
      <c r="GP2" s="12" t="str">
        <f>"FY"&amp;MOD(First_Year+3,100)</f>
        <v>FY21</v>
      </c>
      <c r="GQ2" s="13" t="str">
        <f>"FY"&amp;MOD(First_Year+4,100)</f>
        <v>FY22</v>
      </c>
      <c r="GR2" s="11" t="s">
        <v>29</v>
      </c>
      <c r="GS2" s="12" t="s">
        <v>30</v>
      </c>
      <c r="GT2" s="12" t="s">
        <v>31</v>
      </c>
      <c r="GU2" s="12" t="s">
        <v>32</v>
      </c>
      <c r="GV2" s="12" t="str">
        <f>"FY"&amp;MOD(First_Year,100)</f>
        <v>FY18</v>
      </c>
      <c r="GW2" s="12" t="str">
        <f>"FY"&amp;MOD(First_Year+1,100)</f>
        <v>FY19</v>
      </c>
      <c r="GX2" s="12" t="str">
        <f>"FY"&amp;MOD(First_Year+2,100)</f>
        <v>FY20</v>
      </c>
      <c r="GY2" s="12" t="str">
        <f>"FY"&amp;MOD(First_Year+3,100)</f>
        <v>FY21</v>
      </c>
      <c r="GZ2" s="19" t="str">
        <f>"FY"&amp;MOD(First_Year+4,100)</f>
        <v>FY22</v>
      </c>
    </row>
    <row r="3" spans="1:208" ht="39.75" customHeight="1" x14ac:dyDescent="0.3">
      <c r="A3" s="21" t="s">
        <v>36</v>
      </c>
      <c r="B3" s="22" t="s">
        <v>37</v>
      </c>
      <c r="C3" s="23" t="s">
        <v>38</v>
      </c>
      <c r="D3" s="24">
        <v>159.89400000000001</v>
      </c>
      <c r="E3" s="25">
        <v>159.89400000000001</v>
      </c>
      <c r="F3" s="25">
        <v>193.66200000000001</v>
      </c>
      <c r="G3" s="25">
        <v>193.66200000000001</v>
      </c>
      <c r="H3" s="26">
        <f t="shared" ref="H3:L5" si="0">420*APGENCO_Share</f>
        <v>193.66200000000001</v>
      </c>
      <c r="I3" s="26">
        <f t="shared" si="0"/>
        <v>193.66200000000001</v>
      </c>
      <c r="J3" s="26">
        <f t="shared" si="0"/>
        <v>193.66200000000001</v>
      </c>
      <c r="K3" s="26">
        <f t="shared" si="0"/>
        <v>193.66200000000001</v>
      </c>
      <c r="L3" s="27">
        <f t="shared" si="0"/>
        <v>193.66200000000001</v>
      </c>
      <c r="M3" s="28">
        <f t="shared" ref="M3:M21" si="1">Availability_Norm_SERC</f>
        <v>0.8</v>
      </c>
      <c r="N3" s="29">
        <v>0.80619242482031617</v>
      </c>
      <c r="O3" s="30">
        <v>0.95024781533002678</v>
      </c>
      <c r="P3" s="30">
        <v>0.75969218547297912</v>
      </c>
      <c r="Q3" s="30">
        <v>0.69795474215795617</v>
      </c>
      <c r="R3" s="31">
        <v>0.84796645009646809</v>
      </c>
      <c r="S3" s="31">
        <v>0.84796645009646809</v>
      </c>
      <c r="T3" s="31">
        <v>0.84796645009646809</v>
      </c>
      <c r="U3" s="31">
        <v>0.84796645009646809</v>
      </c>
      <c r="V3" s="32">
        <v>0.84796645009646809</v>
      </c>
      <c r="W3" s="28">
        <v>0.8</v>
      </c>
      <c r="X3" s="29">
        <v>0.73766606871058937</v>
      </c>
      <c r="Y3" s="30">
        <v>0.86947675102697453</v>
      </c>
      <c r="Z3" s="30">
        <v>0.69511834970777597</v>
      </c>
      <c r="AA3" s="30">
        <v>0.8</v>
      </c>
      <c r="AB3" s="31">
        <v>0.5</v>
      </c>
      <c r="AC3" s="31">
        <v>0.8</v>
      </c>
      <c r="AD3" s="31">
        <v>0.5</v>
      </c>
      <c r="AE3" s="31">
        <v>0.8</v>
      </c>
      <c r="AF3" s="32">
        <v>0.8</v>
      </c>
      <c r="AG3" s="33">
        <v>2500</v>
      </c>
      <c r="AH3" s="34"/>
      <c r="AI3" s="35"/>
      <c r="AJ3" s="35"/>
      <c r="AK3" s="35"/>
      <c r="AL3" s="36"/>
      <c r="AM3" s="36"/>
      <c r="AN3" s="36"/>
      <c r="AO3" s="36"/>
      <c r="AP3" s="36"/>
      <c r="AQ3" s="37">
        <f>D3*X3*8.76</f>
        <v>1033.2277947000002</v>
      </c>
      <c r="AR3" s="38">
        <f t="shared" ref="AR3:AY21" si="2">E3*Y3*8.76</f>
        <v>1217.851252907474</v>
      </c>
      <c r="AS3" s="38">
        <f t="shared" si="2"/>
        <v>1179.2537662081002</v>
      </c>
      <c r="AT3" s="38">
        <f t="shared" si="2"/>
        <v>1357.1832960000002</v>
      </c>
      <c r="AU3" s="38">
        <f t="shared" si="2"/>
        <v>848.23955999999998</v>
      </c>
      <c r="AV3" s="38">
        <f t="shared" si="2"/>
        <v>1357.1832960000002</v>
      </c>
      <c r="AW3" s="38">
        <f t="shared" si="2"/>
        <v>848.23955999999998</v>
      </c>
      <c r="AX3" s="38">
        <f t="shared" si="2"/>
        <v>1357.1832960000002</v>
      </c>
      <c r="AY3" s="39">
        <f t="shared" si="2"/>
        <v>1357.1832960000002</v>
      </c>
      <c r="AZ3" s="24">
        <v>3822.6190476190473</v>
      </c>
      <c r="BA3" s="25">
        <v>4635.1952897041429</v>
      </c>
      <c r="BB3" s="25">
        <v>3432.6261390618702</v>
      </c>
      <c r="BC3" s="25">
        <v>5206.6659100219267</v>
      </c>
      <c r="BD3" s="26">
        <v>5345.2234649371931</v>
      </c>
      <c r="BE3" s="40">
        <f>Fixed_Cost_Esc_Post_Loan_Repayment</f>
        <v>0.02</v>
      </c>
      <c r="BF3" s="37">
        <f t="shared" ref="BF3:BJ19" si="3">AZ3</f>
        <v>3822.6190476190473</v>
      </c>
      <c r="BG3" s="38">
        <f t="shared" si="3"/>
        <v>4635.1952897041429</v>
      </c>
      <c r="BH3" s="38">
        <f t="shared" si="3"/>
        <v>3432.6261390618702</v>
      </c>
      <c r="BI3" s="38">
        <f t="shared" si="3"/>
        <v>5206.6659100219267</v>
      </c>
      <c r="BJ3" s="38">
        <f>BD3</f>
        <v>5345.2234649371931</v>
      </c>
      <c r="BK3" s="38">
        <f t="shared" ref="BK3:BN18" si="4">BJ3*(1+$BE3)</f>
        <v>5452.1279342359367</v>
      </c>
      <c r="BL3" s="38">
        <f t="shared" si="4"/>
        <v>5561.1704929206553</v>
      </c>
      <c r="BM3" s="38">
        <f t="shared" si="4"/>
        <v>5672.3939027790684</v>
      </c>
      <c r="BN3" s="39">
        <f t="shared" si="4"/>
        <v>5785.8417808346503</v>
      </c>
      <c r="BO3" s="37">
        <f t="shared" ref="BO3:BW21" si="5">BF3*D3/10^4</f>
        <v>61.121384999999997</v>
      </c>
      <c r="BP3" s="38">
        <f t="shared" si="5"/>
        <v>74.11399156519542</v>
      </c>
      <c r="BQ3" s="38">
        <f t="shared" si="5"/>
        <v>66.476924334299994</v>
      </c>
      <c r="BR3" s="38">
        <f t="shared" si="5"/>
        <v>100.83333334666663</v>
      </c>
      <c r="BS3" s="38">
        <f t="shared" si="5"/>
        <v>103.51666666666668</v>
      </c>
      <c r="BT3" s="38">
        <f t="shared" si="5"/>
        <v>105.587</v>
      </c>
      <c r="BU3" s="38">
        <f t="shared" si="5"/>
        <v>107.69873999999999</v>
      </c>
      <c r="BV3" s="38">
        <f t="shared" si="5"/>
        <v>109.8527148</v>
      </c>
      <c r="BW3" s="39">
        <f t="shared" si="5"/>
        <v>112.04976909600001</v>
      </c>
      <c r="BX3" s="37">
        <f t="shared" ref="BX3:CF21" si="6">IF(N3&lt;$M3,BO3*N3/$M3,BO3)</f>
        <v>61.121384999999997</v>
      </c>
      <c r="BY3" s="38">
        <f t="shared" si="6"/>
        <v>74.11399156519542</v>
      </c>
      <c r="BZ3" s="38">
        <f t="shared" si="6"/>
        <v>63.127499913807782</v>
      </c>
      <c r="CA3" s="38">
        <f t="shared" si="6"/>
        <v>87.971378971124935</v>
      </c>
      <c r="CB3" s="38">
        <f t="shared" si="6"/>
        <v>103.51666666666668</v>
      </c>
      <c r="CC3" s="38">
        <f t="shared" si="6"/>
        <v>105.587</v>
      </c>
      <c r="CD3" s="38">
        <f t="shared" si="6"/>
        <v>107.69873999999999</v>
      </c>
      <c r="CE3" s="38">
        <f t="shared" si="6"/>
        <v>109.8527148</v>
      </c>
      <c r="CF3" s="39">
        <f t="shared" si="6"/>
        <v>112.04976909600001</v>
      </c>
      <c r="CG3" s="41">
        <f t="shared" ref="CG3:CO19" si="7">IF(AQ3&gt;0,BX3/AQ3*10,0)</f>
        <v>0.5915576924423207</v>
      </c>
      <c r="CH3" s="42">
        <f t="shared" si="7"/>
        <v>0.60856357776253178</v>
      </c>
      <c r="CI3" s="42">
        <f t="shared" si="7"/>
        <v>0.53531734833287636</v>
      </c>
      <c r="CJ3" s="42">
        <f t="shared" si="7"/>
        <v>0.64819084666309457</v>
      </c>
      <c r="CK3" s="42">
        <f t="shared" si="7"/>
        <v>1.2203706540952497</v>
      </c>
      <c r="CL3" s="42">
        <f t="shared" si="7"/>
        <v>0.77798629198572156</v>
      </c>
      <c r="CM3" s="42">
        <f t="shared" si="7"/>
        <v>1.2696736285206975</v>
      </c>
      <c r="CN3" s="42">
        <f t="shared" si="7"/>
        <v>0.80941693818194471</v>
      </c>
      <c r="CO3" s="43">
        <f t="shared" si="7"/>
        <v>0.82560527694558361</v>
      </c>
      <c r="CP3" s="44">
        <v>2.7763838263240053</v>
      </c>
      <c r="CQ3" s="45">
        <v>2.6985617478983706</v>
      </c>
      <c r="CR3" s="45">
        <v>1.4710798776765308</v>
      </c>
      <c r="CS3" s="45">
        <v>3.1999991685673357</v>
      </c>
      <c r="CT3" s="46">
        <v>2.5900011142512742</v>
      </c>
      <c r="CU3" s="47">
        <f t="shared" ref="CU3:CU21" si="8">Variable_Cost_Esc</f>
        <v>0.04</v>
      </c>
      <c r="CV3" s="41">
        <f>CP3</f>
        <v>2.7763838263240053</v>
      </c>
      <c r="CW3" s="42">
        <f t="shared" ref="CW3:CZ19" si="9">CQ3</f>
        <v>2.6985617478983706</v>
      </c>
      <c r="CX3" s="42">
        <f t="shared" si="9"/>
        <v>1.4710798776765308</v>
      </c>
      <c r="CY3" s="42">
        <f t="shared" si="9"/>
        <v>3.1999991685673357</v>
      </c>
      <c r="CZ3" s="42">
        <f t="shared" si="9"/>
        <v>2.5900011142512742</v>
      </c>
      <c r="DA3" s="42">
        <f t="shared" ref="DA3:DD21" si="10">CZ3*(1+$CU3)</f>
        <v>2.6936011588213251</v>
      </c>
      <c r="DB3" s="42">
        <f t="shared" si="10"/>
        <v>2.8013452051741781</v>
      </c>
      <c r="DC3" s="42">
        <f t="shared" si="10"/>
        <v>2.9133990133811452</v>
      </c>
      <c r="DD3" s="43">
        <f t="shared" si="10"/>
        <v>3.029934973916391</v>
      </c>
      <c r="DE3" s="37">
        <f t="shared" ref="DE3:DH19" si="11">CP3*AQ3/10</f>
        <v>286.86369381135006</v>
      </c>
      <c r="DF3" s="38">
        <f t="shared" si="11"/>
        <v>328.64468057262133</v>
      </c>
      <c r="DG3" s="38">
        <f t="shared" si="11"/>
        <v>173.47764861430002</v>
      </c>
      <c r="DH3" s="38">
        <f t="shared" si="11"/>
        <v>434.29854187934768</v>
      </c>
      <c r="DI3" s="38">
        <f t="shared" ref="DI3:DM19" si="12">CZ3*AU3/10</f>
        <v>219.69414055520105</v>
      </c>
      <c r="DJ3" s="38">
        <f t="shared" si="12"/>
        <v>365.57104988385458</v>
      </c>
      <c r="DK3" s="38">
        <f t="shared" si="12"/>
        <v>237.62118242450546</v>
      </c>
      <c r="DL3" s="38">
        <f t="shared" si="12"/>
        <v>395.40164755437712</v>
      </c>
      <c r="DM3" s="39">
        <f t="shared" si="12"/>
        <v>411.21771345655225</v>
      </c>
      <c r="DN3" s="48">
        <v>0</v>
      </c>
      <c r="DO3" s="24"/>
      <c r="DP3" s="25"/>
      <c r="DQ3" s="25"/>
      <c r="DR3" s="25"/>
      <c r="DS3" s="42">
        <f>CZ3*$DN3</f>
        <v>0</v>
      </c>
      <c r="DT3" s="42">
        <f>DA3*$DN3</f>
        <v>0</v>
      </c>
      <c r="DU3" s="42">
        <f>DB3*$DN3</f>
        <v>0</v>
      </c>
      <c r="DV3" s="42">
        <f>DC3*$DN3</f>
        <v>0</v>
      </c>
      <c r="DW3" s="43">
        <f>DD3*$DN3</f>
        <v>0</v>
      </c>
      <c r="DX3" s="41">
        <f>CV3+DO3</f>
        <v>2.7763838263240053</v>
      </c>
      <c r="DY3" s="42">
        <f t="shared" ref="DY3:EF21" si="13">CW3+DP3</f>
        <v>2.6985617478983706</v>
      </c>
      <c r="DZ3" s="42">
        <f t="shared" si="13"/>
        <v>1.4710798776765308</v>
      </c>
      <c r="EA3" s="42">
        <f t="shared" si="13"/>
        <v>3.1999991685673357</v>
      </c>
      <c r="EB3" s="42">
        <f t="shared" si="13"/>
        <v>2.5900011142512742</v>
      </c>
      <c r="EC3" s="42">
        <f t="shared" si="13"/>
        <v>2.6936011588213251</v>
      </c>
      <c r="ED3" s="42">
        <f t="shared" si="13"/>
        <v>2.8013452051741781</v>
      </c>
      <c r="EE3" s="42">
        <f t="shared" si="13"/>
        <v>2.9133990133811452</v>
      </c>
      <c r="EF3" s="43">
        <f t="shared" si="13"/>
        <v>3.029934973916391</v>
      </c>
      <c r="EG3" s="37">
        <f>DX3*AQ3/10</f>
        <v>286.86369381135006</v>
      </c>
      <c r="EH3" s="38">
        <f t="shared" ref="EH3:EO21" si="14">DY3*AR3/10</f>
        <v>328.64468057262133</v>
      </c>
      <c r="EI3" s="38">
        <f t="shared" si="14"/>
        <v>173.47764861430002</v>
      </c>
      <c r="EJ3" s="38">
        <f t="shared" si="14"/>
        <v>434.29854187934768</v>
      </c>
      <c r="EK3" s="38">
        <f t="shared" si="14"/>
        <v>219.69414055520105</v>
      </c>
      <c r="EL3" s="38">
        <f t="shared" si="14"/>
        <v>365.57104988385458</v>
      </c>
      <c r="EM3" s="38">
        <f t="shared" si="14"/>
        <v>237.62118242450546</v>
      </c>
      <c r="EN3" s="38">
        <f t="shared" si="14"/>
        <v>395.40164755437712</v>
      </c>
      <c r="EO3" s="39">
        <f t="shared" si="14"/>
        <v>411.21771345655225</v>
      </c>
      <c r="EP3" s="37">
        <f t="shared" ref="EP3:EP21" si="15">IF(X3&gt;$W3,D3*(X3-$W3)*8.76*PLF_Incentive_SERC/10,0)</f>
        <v>0</v>
      </c>
      <c r="EQ3" s="38">
        <f t="shared" ref="EQ3:EQ21" si="16">IF(Y3&gt;$W3,E3*(Y3-$W3)*8.76*PLF_Incentive_SERC/10,0)</f>
        <v>2.4328525226868458</v>
      </c>
      <c r="ER3" s="38">
        <f t="shared" ref="ER3:ER21" si="17">IF(Z3&gt;$W3,F3*(Z3-$W3)*8.76*PLF_Incentive_SERC/10,0)</f>
        <v>0</v>
      </c>
      <c r="ES3" s="38">
        <f t="shared" ref="ES3:ES21" si="18">IF(AA3&gt;$W3,G3*(AA3-$W3)*8.76*PLF_Incentive_SERC/10,0)</f>
        <v>0</v>
      </c>
      <c r="ET3" s="38">
        <f t="shared" ref="ET3:ET21" si="19">IF(AB3&gt;$W3,H3*(AB3-$W3)*8.76*PLF_Incentive_SERC/10,0)</f>
        <v>0</v>
      </c>
      <c r="EU3" s="38">
        <f t="shared" ref="EU3:EU21" si="20">IF(AC3&gt;$W3,I3*(AC3-$W3)*8.76*PLF_Incentive_SERC/10,0)</f>
        <v>0</v>
      </c>
      <c r="EV3" s="38">
        <f t="shared" ref="EV3:EV21" si="21">IF(AD3&gt;$W3,J3*(AD3-$W3)*8.76*PLF_Incentive_SERC/10,0)</f>
        <v>0</v>
      </c>
      <c r="EW3" s="38">
        <f t="shared" ref="EW3:EW21" si="22">IF(AE3&gt;$W3,K3*(AE3-$W3)*8.76*PLF_Incentive_SERC/10,0)</f>
        <v>0</v>
      </c>
      <c r="EX3" s="39">
        <f t="shared" ref="EX3:EX21" si="23">IF(AF3&gt;$W3,L3*(AF3-$W3)*8.76*PLF_Incentive_SERC/10,0)</f>
        <v>0</v>
      </c>
      <c r="EY3" s="41">
        <f t="shared" ref="EY3:FG21" si="24">IF(AQ3&gt;0,EP3/AQ3*10,0)</f>
        <v>0</v>
      </c>
      <c r="EZ3" s="42">
        <f t="shared" si="24"/>
        <v>1.9976598265828458E-2</v>
      </c>
      <c r="FA3" s="42">
        <f t="shared" si="24"/>
        <v>0</v>
      </c>
      <c r="FB3" s="42">
        <f t="shared" si="24"/>
        <v>0</v>
      </c>
      <c r="FC3" s="42">
        <f t="shared" si="24"/>
        <v>0</v>
      </c>
      <c r="FD3" s="42">
        <f t="shared" si="24"/>
        <v>0</v>
      </c>
      <c r="FE3" s="42">
        <f t="shared" si="24"/>
        <v>0</v>
      </c>
      <c r="FF3" s="42">
        <f t="shared" si="24"/>
        <v>0</v>
      </c>
      <c r="FG3" s="43">
        <f t="shared" si="24"/>
        <v>0</v>
      </c>
      <c r="FH3" s="49"/>
      <c r="FI3" s="50"/>
      <c r="FJ3" s="50"/>
      <c r="FK3" s="50"/>
      <c r="FL3" s="46"/>
      <c r="FM3" s="46"/>
      <c r="FN3" s="46"/>
      <c r="FO3" s="46"/>
      <c r="FP3" s="51"/>
      <c r="FQ3" s="49"/>
      <c r="FR3" s="50"/>
      <c r="FS3" s="50"/>
      <c r="FT3" s="50"/>
      <c r="FU3" s="46"/>
      <c r="FV3" s="46"/>
      <c r="FW3" s="46"/>
      <c r="FX3" s="46"/>
      <c r="FY3" s="51"/>
      <c r="FZ3" s="37">
        <f t="shared" ref="FZ3:GH21" si="25">EP3+(FH3+FQ3)*AQ3/10</f>
        <v>0</v>
      </c>
      <c r="GA3" s="38">
        <f t="shared" si="25"/>
        <v>2.4328525226868458</v>
      </c>
      <c r="GB3" s="38">
        <f t="shared" si="25"/>
        <v>0</v>
      </c>
      <c r="GC3" s="38">
        <f t="shared" si="25"/>
        <v>0</v>
      </c>
      <c r="GD3" s="38">
        <f t="shared" si="25"/>
        <v>0</v>
      </c>
      <c r="GE3" s="38">
        <f t="shared" si="25"/>
        <v>0</v>
      </c>
      <c r="GF3" s="38">
        <f t="shared" si="25"/>
        <v>0</v>
      </c>
      <c r="GG3" s="38">
        <f t="shared" si="25"/>
        <v>0</v>
      </c>
      <c r="GH3" s="39">
        <f t="shared" si="25"/>
        <v>0</v>
      </c>
      <c r="GI3" s="37">
        <f t="shared" ref="GI3:GQ21" si="26">BX3+DE3+FZ3</f>
        <v>347.98507881135004</v>
      </c>
      <c r="GJ3" s="38">
        <f t="shared" si="26"/>
        <v>405.1915246605036</v>
      </c>
      <c r="GK3" s="38">
        <f t="shared" si="26"/>
        <v>236.6051485281078</v>
      </c>
      <c r="GL3" s="38">
        <f t="shared" si="26"/>
        <v>522.26992085047266</v>
      </c>
      <c r="GM3" s="38">
        <f t="shared" si="26"/>
        <v>323.21080722186775</v>
      </c>
      <c r="GN3" s="38">
        <f t="shared" si="26"/>
        <v>471.15804988385457</v>
      </c>
      <c r="GO3" s="38">
        <f t="shared" si="26"/>
        <v>345.31992242450542</v>
      </c>
      <c r="GP3" s="38">
        <f t="shared" si="26"/>
        <v>505.25436235437712</v>
      </c>
      <c r="GQ3" s="39">
        <f t="shared" si="26"/>
        <v>523.26748255255222</v>
      </c>
      <c r="GR3" s="41">
        <f t="shared" ref="GR3:GZ21" si="27">IF(AQ3&gt;0,GI3/AQ3*10,0)</f>
        <v>3.367941518766326</v>
      </c>
      <c r="GS3" s="42">
        <f t="shared" si="27"/>
        <v>3.3271019239267305</v>
      </c>
      <c r="GT3" s="42">
        <f t="shared" si="27"/>
        <v>2.006397226009407</v>
      </c>
      <c r="GU3" s="42">
        <f t="shared" si="27"/>
        <v>3.8481900152304305</v>
      </c>
      <c r="GV3" s="42">
        <f t="shared" si="27"/>
        <v>3.8103717683465241</v>
      </c>
      <c r="GW3" s="42">
        <f t="shared" si="27"/>
        <v>3.4715874508070463</v>
      </c>
      <c r="GX3" s="42">
        <f t="shared" si="27"/>
        <v>4.0710188336948754</v>
      </c>
      <c r="GY3" s="42">
        <f t="shared" si="27"/>
        <v>3.7228159515630899</v>
      </c>
      <c r="GZ3" s="52">
        <f t="shared" si="27"/>
        <v>3.8555402508619747</v>
      </c>
    </row>
    <row r="4" spans="1:208" ht="39.75" customHeight="1" x14ac:dyDescent="0.3">
      <c r="A4" s="21" t="s">
        <v>39</v>
      </c>
      <c r="B4" s="22" t="s">
        <v>37</v>
      </c>
      <c r="C4" s="23" t="s">
        <v>40</v>
      </c>
      <c r="D4" s="54">
        <v>159.89400000000001</v>
      </c>
      <c r="E4" s="35">
        <v>159.89400000000001</v>
      </c>
      <c r="F4" s="35">
        <v>193.66200000000001</v>
      </c>
      <c r="G4" s="35">
        <v>193.66200000000001</v>
      </c>
      <c r="H4" s="55">
        <f t="shared" si="0"/>
        <v>193.66200000000001</v>
      </c>
      <c r="I4" s="55">
        <f t="shared" si="0"/>
        <v>193.66200000000001</v>
      </c>
      <c r="J4" s="55">
        <f t="shared" si="0"/>
        <v>193.66200000000001</v>
      </c>
      <c r="K4" s="55">
        <f t="shared" si="0"/>
        <v>193.66200000000001</v>
      </c>
      <c r="L4" s="56">
        <f t="shared" si="0"/>
        <v>193.66200000000001</v>
      </c>
      <c r="M4" s="57">
        <f t="shared" si="1"/>
        <v>0.8</v>
      </c>
      <c r="N4" s="58">
        <v>0.80619242482031617</v>
      </c>
      <c r="O4" s="59">
        <v>0.95024781533002678</v>
      </c>
      <c r="P4" s="59">
        <v>0.75998073809440336</v>
      </c>
      <c r="Q4" s="59">
        <v>0.69795474215795617</v>
      </c>
      <c r="R4" s="60">
        <v>0.84796645009646809</v>
      </c>
      <c r="S4" s="60">
        <v>0.84796645009646809</v>
      </c>
      <c r="T4" s="60">
        <v>0.84796645009646809</v>
      </c>
      <c r="U4" s="60">
        <v>0.84796645009646809</v>
      </c>
      <c r="V4" s="61">
        <v>0.84796645009646809</v>
      </c>
      <c r="W4" s="57">
        <v>0.8</v>
      </c>
      <c r="X4" s="58">
        <v>0.73766606871058937</v>
      </c>
      <c r="Y4" s="59">
        <v>0.86947675102697453</v>
      </c>
      <c r="Z4" s="59">
        <v>0.69538237535637915</v>
      </c>
      <c r="AA4" s="59">
        <v>0.8</v>
      </c>
      <c r="AB4" s="60">
        <v>0.5</v>
      </c>
      <c r="AC4" s="60">
        <v>0.8</v>
      </c>
      <c r="AD4" s="60">
        <v>0.5</v>
      </c>
      <c r="AE4" s="60">
        <v>0.8</v>
      </c>
      <c r="AF4" s="61">
        <v>0.8</v>
      </c>
      <c r="AG4" s="33">
        <v>2500</v>
      </c>
      <c r="AH4" s="34"/>
      <c r="AI4" s="35"/>
      <c r="AJ4" s="35"/>
      <c r="AK4" s="35"/>
      <c r="AL4" s="36"/>
      <c r="AM4" s="36"/>
      <c r="AN4" s="36"/>
      <c r="AO4" s="36"/>
      <c r="AP4" s="36"/>
      <c r="AQ4" s="62">
        <f t="shared" ref="AQ4:AQ22" si="28">D4*X4*8.76</f>
        <v>1033.2277947000002</v>
      </c>
      <c r="AR4" s="63">
        <f t="shared" si="2"/>
        <v>1217.851252907474</v>
      </c>
      <c r="AS4" s="63">
        <f t="shared" si="2"/>
        <v>1179.7016802080998</v>
      </c>
      <c r="AT4" s="63">
        <f t="shared" si="2"/>
        <v>1357.1832960000002</v>
      </c>
      <c r="AU4" s="63">
        <f t="shared" si="2"/>
        <v>848.23955999999998</v>
      </c>
      <c r="AV4" s="63">
        <f t="shared" si="2"/>
        <v>1357.1832960000002</v>
      </c>
      <c r="AW4" s="63">
        <f t="shared" si="2"/>
        <v>848.23955999999998</v>
      </c>
      <c r="AX4" s="63">
        <f t="shared" si="2"/>
        <v>1357.1832960000002</v>
      </c>
      <c r="AY4" s="64">
        <f t="shared" si="2"/>
        <v>1357.1832960000002</v>
      </c>
      <c r="AZ4" s="54">
        <v>3822.6190476190473</v>
      </c>
      <c r="BA4" s="35">
        <v>4635.1952897041429</v>
      </c>
      <c r="BB4" s="35">
        <v>3432.6261390618702</v>
      </c>
      <c r="BC4" s="35">
        <v>5206.6659100219267</v>
      </c>
      <c r="BD4" s="55">
        <v>5345.2234649371931</v>
      </c>
      <c r="BE4" s="65">
        <f>Fixed_Cost_Esc_Post_Loan_Repayment</f>
        <v>0.02</v>
      </c>
      <c r="BF4" s="62">
        <f t="shared" si="3"/>
        <v>3822.6190476190473</v>
      </c>
      <c r="BG4" s="63">
        <f t="shared" si="3"/>
        <v>4635.1952897041429</v>
      </c>
      <c r="BH4" s="63">
        <f t="shared" si="3"/>
        <v>3432.6261390618702</v>
      </c>
      <c r="BI4" s="63">
        <f t="shared" si="3"/>
        <v>5206.6659100219267</v>
      </c>
      <c r="BJ4" s="63">
        <f t="shared" si="3"/>
        <v>5345.2234649371931</v>
      </c>
      <c r="BK4" s="63">
        <f t="shared" si="4"/>
        <v>5452.1279342359367</v>
      </c>
      <c r="BL4" s="63">
        <f t="shared" si="4"/>
        <v>5561.1704929206553</v>
      </c>
      <c r="BM4" s="63">
        <f t="shared" si="4"/>
        <v>5672.3939027790684</v>
      </c>
      <c r="BN4" s="64">
        <f t="shared" si="4"/>
        <v>5785.8417808346503</v>
      </c>
      <c r="BO4" s="62">
        <f t="shared" si="5"/>
        <v>61.121384999999997</v>
      </c>
      <c r="BP4" s="63">
        <f t="shared" si="5"/>
        <v>74.11399156519542</v>
      </c>
      <c r="BQ4" s="63">
        <f t="shared" si="5"/>
        <v>66.476924334299994</v>
      </c>
      <c r="BR4" s="63">
        <f t="shared" si="5"/>
        <v>100.83333334666663</v>
      </c>
      <c r="BS4" s="63">
        <f t="shared" si="5"/>
        <v>103.51666666666668</v>
      </c>
      <c r="BT4" s="63">
        <f t="shared" si="5"/>
        <v>105.587</v>
      </c>
      <c r="BU4" s="63">
        <f t="shared" si="5"/>
        <v>107.69873999999999</v>
      </c>
      <c r="BV4" s="63">
        <f t="shared" si="5"/>
        <v>109.8527148</v>
      </c>
      <c r="BW4" s="64">
        <f t="shared" si="5"/>
        <v>112.04976909600001</v>
      </c>
      <c r="BX4" s="62">
        <f t="shared" si="6"/>
        <v>61.121384999999997</v>
      </c>
      <c r="BY4" s="63">
        <f t="shared" si="6"/>
        <v>74.11399156519542</v>
      </c>
      <c r="BZ4" s="63">
        <f t="shared" si="6"/>
        <v>63.151477527283895</v>
      </c>
      <c r="CA4" s="63">
        <f t="shared" si="6"/>
        <v>87.971378971124935</v>
      </c>
      <c r="CB4" s="63">
        <f t="shared" si="6"/>
        <v>103.51666666666668</v>
      </c>
      <c r="CC4" s="63">
        <f t="shared" si="6"/>
        <v>105.587</v>
      </c>
      <c r="CD4" s="63">
        <f t="shared" si="6"/>
        <v>107.69873999999999</v>
      </c>
      <c r="CE4" s="63">
        <f t="shared" si="6"/>
        <v>109.8527148</v>
      </c>
      <c r="CF4" s="64">
        <f t="shared" si="6"/>
        <v>112.04976909600001</v>
      </c>
      <c r="CG4" s="66">
        <f t="shared" si="7"/>
        <v>0.5915576924423207</v>
      </c>
      <c r="CH4" s="67">
        <f t="shared" si="7"/>
        <v>0.60856357776253178</v>
      </c>
      <c r="CI4" s="67">
        <f t="shared" si="7"/>
        <v>0.53531734833287647</v>
      </c>
      <c r="CJ4" s="67">
        <f t="shared" si="7"/>
        <v>0.64819084666309457</v>
      </c>
      <c r="CK4" s="67">
        <f t="shared" si="7"/>
        <v>1.2203706540952497</v>
      </c>
      <c r="CL4" s="67">
        <f t="shared" si="7"/>
        <v>0.77798629198572156</v>
      </c>
      <c r="CM4" s="67">
        <f t="shared" si="7"/>
        <v>1.2696736285206975</v>
      </c>
      <c r="CN4" s="67">
        <f t="shared" si="7"/>
        <v>0.80941693818194471</v>
      </c>
      <c r="CO4" s="68">
        <f t="shared" si="7"/>
        <v>0.82560527694558361</v>
      </c>
      <c r="CP4" s="69">
        <v>2.7763838263240053</v>
      </c>
      <c r="CQ4" s="70">
        <v>2.6985617478983706</v>
      </c>
      <c r="CR4" s="70">
        <v>3.2101800078386447</v>
      </c>
      <c r="CS4" s="70">
        <v>3.1999991685673357</v>
      </c>
      <c r="CT4" s="71">
        <v>2.5900011142512742</v>
      </c>
      <c r="CU4" s="72">
        <f t="shared" si="8"/>
        <v>0.04</v>
      </c>
      <c r="CV4" s="66">
        <f t="shared" ref="CV4:CZ20" si="29">CP4</f>
        <v>2.7763838263240053</v>
      </c>
      <c r="CW4" s="67">
        <f t="shared" si="9"/>
        <v>2.6985617478983706</v>
      </c>
      <c r="CX4" s="67">
        <f t="shared" si="9"/>
        <v>3.2101800078386447</v>
      </c>
      <c r="CY4" s="67">
        <f t="shared" si="9"/>
        <v>3.1999991685673357</v>
      </c>
      <c r="CZ4" s="67">
        <f t="shared" si="9"/>
        <v>2.5900011142512742</v>
      </c>
      <c r="DA4" s="67">
        <f t="shared" si="10"/>
        <v>2.6936011588213251</v>
      </c>
      <c r="DB4" s="67">
        <f t="shared" si="10"/>
        <v>2.8013452051741781</v>
      </c>
      <c r="DC4" s="67">
        <f t="shared" si="10"/>
        <v>2.9133990133811452</v>
      </c>
      <c r="DD4" s="68">
        <f t="shared" si="10"/>
        <v>3.029934973916391</v>
      </c>
      <c r="DE4" s="62">
        <f t="shared" si="11"/>
        <v>286.86369381135006</v>
      </c>
      <c r="DF4" s="63">
        <f t="shared" si="11"/>
        <v>328.64468057262133</v>
      </c>
      <c r="DG4" s="63">
        <f t="shared" si="11"/>
        <v>378.70547490177</v>
      </c>
      <c r="DH4" s="63">
        <f t="shared" si="11"/>
        <v>434.29854187934768</v>
      </c>
      <c r="DI4" s="63">
        <f t="shared" si="12"/>
        <v>219.69414055520105</v>
      </c>
      <c r="DJ4" s="63">
        <f t="shared" si="12"/>
        <v>365.57104988385458</v>
      </c>
      <c r="DK4" s="63">
        <f t="shared" si="12"/>
        <v>237.62118242450546</v>
      </c>
      <c r="DL4" s="63">
        <f t="shared" si="12"/>
        <v>395.40164755437712</v>
      </c>
      <c r="DM4" s="64">
        <f t="shared" si="12"/>
        <v>411.21771345655225</v>
      </c>
      <c r="DN4" s="48">
        <v>0</v>
      </c>
      <c r="DO4" s="54"/>
      <c r="DP4" s="35"/>
      <c r="DQ4" s="35"/>
      <c r="DR4" s="35"/>
      <c r="DS4" s="67">
        <f t="shared" ref="DS4:DW21" si="30">CZ4*$DN4</f>
        <v>0</v>
      </c>
      <c r="DT4" s="67">
        <f t="shared" si="30"/>
        <v>0</v>
      </c>
      <c r="DU4" s="67">
        <f t="shared" si="30"/>
        <v>0</v>
      </c>
      <c r="DV4" s="67">
        <f t="shared" si="30"/>
        <v>0</v>
      </c>
      <c r="DW4" s="68">
        <f t="shared" si="30"/>
        <v>0</v>
      </c>
      <c r="DX4" s="66">
        <f t="shared" ref="DX4:DX21" si="31">CV4+DO4</f>
        <v>2.7763838263240053</v>
      </c>
      <c r="DY4" s="67">
        <f t="shared" si="13"/>
        <v>2.6985617478983706</v>
      </c>
      <c r="DZ4" s="67">
        <f t="shared" si="13"/>
        <v>3.2101800078386447</v>
      </c>
      <c r="EA4" s="67">
        <f t="shared" si="13"/>
        <v>3.1999991685673357</v>
      </c>
      <c r="EB4" s="67">
        <f t="shared" si="13"/>
        <v>2.5900011142512742</v>
      </c>
      <c r="EC4" s="67">
        <f t="shared" si="13"/>
        <v>2.6936011588213251</v>
      </c>
      <c r="ED4" s="67">
        <f t="shared" si="13"/>
        <v>2.8013452051741781</v>
      </c>
      <c r="EE4" s="67">
        <f t="shared" si="13"/>
        <v>2.9133990133811452</v>
      </c>
      <c r="EF4" s="68">
        <f t="shared" si="13"/>
        <v>3.029934973916391</v>
      </c>
      <c r="EG4" s="62">
        <f t="shared" ref="EG4:EG21" si="32">DX4*AQ4/10</f>
        <v>286.86369381135006</v>
      </c>
      <c r="EH4" s="63">
        <f t="shared" si="14"/>
        <v>328.64468057262133</v>
      </c>
      <c r="EI4" s="63">
        <f t="shared" si="14"/>
        <v>378.70547490177</v>
      </c>
      <c r="EJ4" s="63">
        <f t="shared" si="14"/>
        <v>434.29854187934768</v>
      </c>
      <c r="EK4" s="63">
        <f t="shared" si="14"/>
        <v>219.69414055520105</v>
      </c>
      <c r="EL4" s="63">
        <f t="shared" si="14"/>
        <v>365.57104988385458</v>
      </c>
      <c r="EM4" s="63">
        <f t="shared" si="14"/>
        <v>237.62118242450546</v>
      </c>
      <c r="EN4" s="63">
        <f t="shared" si="14"/>
        <v>395.40164755437712</v>
      </c>
      <c r="EO4" s="64">
        <f t="shared" si="14"/>
        <v>411.21771345655225</v>
      </c>
      <c r="EP4" s="62">
        <f t="shared" si="15"/>
        <v>0</v>
      </c>
      <c r="EQ4" s="63">
        <f t="shared" si="16"/>
        <v>2.4328525226868458</v>
      </c>
      <c r="ER4" s="63">
        <f t="shared" si="17"/>
        <v>0</v>
      </c>
      <c r="ES4" s="63">
        <f t="shared" si="18"/>
        <v>0</v>
      </c>
      <c r="ET4" s="63">
        <f t="shared" si="19"/>
        <v>0</v>
      </c>
      <c r="EU4" s="63">
        <f t="shared" si="20"/>
        <v>0</v>
      </c>
      <c r="EV4" s="63">
        <f t="shared" si="21"/>
        <v>0</v>
      </c>
      <c r="EW4" s="63">
        <f t="shared" si="22"/>
        <v>0</v>
      </c>
      <c r="EX4" s="64">
        <f t="shared" si="23"/>
        <v>0</v>
      </c>
      <c r="EY4" s="66">
        <f t="shared" si="24"/>
        <v>0</v>
      </c>
      <c r="EZ4" s="67">
        <f t="shared" si="24"/>
        <v>1.9976598265828458E-2</v>
      </c>
      <c r="FA4" s="67">
        <f t="shared" si="24"/>
        <v>0</v>
      </c>
      <c r="FB4" s="67">
        <f t="shared" si="24"/>
        <v>0</v>
      </c>
      <c r="FC4" s="67">
        <f t="shared" si="24"/>
        <v>0</v>
      </c>
      <c r="FD4" s="67">
        <f t="shared" si="24"/>
        <v>0</v>
      </c>
      <c r="FE4" s="67">
        <f t="shared" si="24"/>
        <v>0</v>
      </c>
      <c r="FF4" s="67">
        <f t="shared" si="24"/>
        <v>0</v>
      </c>
      <c r="FG4" s="68">
        <f t="shared" si="24"/>
        <v>0</v>
      </c>
      <c r="FH4" s="73"/>
      <c r="FI4" s="74"/>
      <c r="FJ4" s="74"/>
      <c r="FK4" s="74"/>
      <c r="FL4" s="71"/>
      <c r="FM4" s="71"/>
      <c r="FN4" s="71"/>
      <c r="FO4" s="71"/>
      <c r="FP4" s="75"/>
      <c r="FQ4" s="73"/>
      <c r="FR4" s="74"/>
      <c r="FS4" s="74"/>
      <c r="FT4" s="74"/>
      <c r="FU4" s="71"/>
      <c r="FV4" s="71"/>
      <c r="FW4" s="71"/>
      <c r="FX4" s="71"/>
      <c r="FY4" s="75"/>
      <c r="FZ4" s="62">
        <f t="shared" si="25"/>
        <v>0</v>
      </c>
      <c r="GA4" s="63">
        <f t="shared" si="25"/>
        <v>2.4328525226868458</v>
      </c>
      <c r="GB4" s="63">
        <f t="shared" si="25"/>
        <v>0</v>
      </c>
      <c r="GC4" s="63">
        <f t="shared" si="25"/>
        <v>0</v>
      </c>
      <c r="GD4" s="63">
        <f t="shared" si="25"/>
        <v>0</v>
      </c>
      <c r="GE4" s="63">
        <f t="shared" si="25"/>
        <v>0</v>
      </c>
      <c r="GF4" s="63">
        <f t="shared" si="25"/>
        <v>0</v>
      </c>
      <c r="GG4" s="63">
        <f t="shared" si="25"/>
        <v>0</v>
      </c>
      <c r="GH4" s="64">
        <f t="shared" si="25"/>
        <v>0</v>
      </c>
      <c r="GI4" s="62">
        <f t="shared" si="26"/>
        <v>347.98507881135004</v>
      </c>
      <c r="GJ4" s="63">
        <f t="shared" si="26"/>
        <v>405.1915246605036</v>
      </c>
      <c r="GK4" s="63">
        <f t="shared" si="26"/>
        <v>441.85695242905388</v>
      </c>
      <c r="GL4" s="63">
        <f t="shared" si="26"/>
        <v>522.26992085047266</v>
      </c>
      <c r="GM4" s="63">
        <f t="shared" si="26"/>
        <v>323.21080722186775</v>
      </c>
      <c r="GN4" s="63">
        <f t="shared" si="26"/>
        <v>471.15804988385457</v>
      </c>
      <c r="GO4" s="63">
        <f t="shared" si="26"/>
        <v>345.31992242450542</v>
      </c>
      <c r="GP4" s="63">
        <f t="shared" si="26"/>
        <v>505.25436235437712</v>
      </c>
      <c r="GQ4" s="64">
        <f t="shared" si="26"/>
        <v>523.26748255255222</v>
      </c>
      <c r="GR4" s="66">
        <f t="shared" si="27"/>
        <v>3.367941518766326</v>
      </c>
      <c r="GS4" s="67">
        <f t="shared" si="27"/>
        <v>3.3271019239267305</v>
      </c>
      <c r="GT4" s="67">
        <f t="shared" si="27"/>
        <v>3.745497356171521</v>
      </c>
      <c r="GU4" s="67">
        <f t="shared" si="27"/>
        <v>3.8481900152304305</v>
      </c>
      <c r="GV4" s="67">
        <f t="shared" si="27"/>
        <v>3.8103717683465241</v>
      </c>
      <c r="GW4" s="67">
        <f t="shared" si="27"/>
        <v>3.4715874508070463</v>
      </c>
      <c r="GX4" s="67">
        <f t="shared" si="27"/>
        <v>4.0710188336948754</v>
      </c>
      <c r="GY4" s="67">
        <f t="shared" si="27"/>
        <v>3.7228159515630899</v>
      </c>
      <c r="GZ4" s="76">
        <f t="shared" si="27"/>
        <v>3.8555402508619747</v>
      </c>
    </row>
    <row r="5" spans="1:208" ht="39.75" customHeight="1" x14ac:dyDescent="0.3">
      <c r="A5" s="21" t="s">
        <v>41</v>
      </c>
      <c r="B5" s="22" t="s">
        <v>37</v>
      </c>
      <c r="C5" s="23" t="s">
        <v>42</v>
      </c>
      <c r="D5" s="54">
        <v>159.89400000000001</v>
      </c>
      <c r="E5" s="35">
        <v>159.89400000000001</v>
      </c>
      <c r="F5" s="35">
        <v>193.66200000000001</v>
      </c>
      <c r="G5" s="35">
        <v>193.66200000000001</v>
      </c>
      <c r="H5" s="55">
        <f t="shared" si="0"/>
        <v>193.66200000000001</v>
      </c>
      <c r="I5" s="55">
        <f t="shared" si="0"/>
        <v>193.66200000000001</v>
      </c>
      <c r="J5" s="55">
        <f t="shared" si="0"/>
        <v>193.66200000000001</v>
      </c>
      <c r="K5" s="55">
        <f t="shared" si="0"/>
        <v>193.66200000000001</v>
      </c>
      <c r="L5" s="56">
        <f t="shared" si="0"/>
        <v>193.66200000000001</v>
      </c>
      <c r="M5" s="57">
        <f t="shared" si="1"/>
        <v>0.8</v>
      </c>
      <c r="N5" s="58">
        <v>0.80619242482031617</v>
      </c>
      <c r="O5" s="59">
        <v>0.94155712966770955</v>
      </c>
      <c r="P5" s="59">
        <v>0.75993735734503187</v>
      </c>
      <c r="Q5" s="59">
        <v>0.69795474215795583</v>
      </c>
      <c r="R5" s="60">
        <v>0.84796645009646809</v>
      </c>
      <c r="S5" s="60">
        <v>0.84796645009646809</v>
      </c>
      <c r="T5" s="60">
        <v>0.84796645009646809</v>
      </c>
      <c r="U5" s="60">
        <v>0.84796645009646809</v>
      </c>
      <c r="V5" s="61">
        <v>0.84796645009646809</v>
      </c>
      <c r="W5" s="57">
        <v>0.8</v>
      </c>
      <c r="X5" s="58">
        <v>0.73766606871058937</v>
      </c>
      <c r="Y5" s="59">
        <v>0.86152477364595426</v>
      </c>
      <c r="Z5" s="59">
        <v>0.69534268197070415</v>
      </c>
      <c r="AA5" s="59">
        <v>0.8</v>
      </c>
      <c r="AB5" s="60">
        <v>0.5</v>
      </c>
      <c r="AC5" s="60">
        <v>0.8</v>
      </c>
      <c r="AD5" s="60">
        <v>0.5</v>
      </c>
      <c r="AE5" s="60">
        <v>0.8</v>
      </c>
      <c r="AF5" s="61">
        <v>0.8</v>
      </c>
      <c r="AG5" s="33">
        <v>2500</v>
      </c>
      <c r="AH5" s="34"/>
      <c r="AI5" s="35"/>
      <c r="AJ5" s="35"/>
      <c r="AK5" s="35"/>
      <c r="AL5" s="36"/>
      <c r="AM5" s="36"/>
      <c r="AN5" s="36"/>
      <c r="AO5" s="36"/>
      <c r="AP5" s="36"/>
      <c r="AQ5" s="62">
        <f t="shared" si="28"/>
        <v>1033.2277947000002</v>
      </c>
      <c r="AR5" s="63">
        <f t="shared" si="2"/>
        <v>1206.7131452983526</v>
      </c>
      <c r="AS5" s="63">
        <f t="shared" si="2"/>
        <v>1179.6343412081001</v>
      </c>
      <c r="AT5" s="63">
        <f t="shared" si="2"/>
        <v>1357.1832960000002</v>
      </c>
      <c r="AU5" s="63">
        <f t="shared" si="2"/>
        <v>848.23955999999998</v>
      </c>
      <c r="AV5" s="63">
        <f t="shared" si="2"/>
        <v>1357.1832960000002</v>
      </c>
      <c r="AW5" s="63">
        <f t="shared" si="2"/>
        <v>848.23955999999998</v>
      </c>
      <c r="AX5" s="63">
        <f t="shared" si="2"/>
        <v>1357.1832960000002</v>
      </c>
      <c r="AY5" s="64">
        <f t="shared" si="2"/>
        <v>1357.1832960000002</v>
      </c>
      <c r="AZ5" s="77">
        <v>3822.6190476190473</v>
      </c>
      <c r="BA5" s="78">
        <v>4635.1952897041429</v>
      </c>
      <c r="BB5" s="78">
        <v>3432.6261390618702</v>
      </c>
      <c r="BC5" s="78">
        <v>5206.6659100219267</v>
      </c>
      <c r="BD5" s="55">
        <v>5345.2234649371931</v>
      </c>
      <c r="BE5" s="65">
        <f>Fixed_Cost_Esc_Post_Loan_Repayment</f>
        <v>0.02</v>
      </c>
      <c r="BF5" s="62">
        <f t="shared" si="3"/>
        <v>3822.6190476190473</v>
      </c>
      <c r="BG5" s="63">
        <f t="shared" si="3"/>
        <v>4635.1952897041429</v>
      </c>
      <c r="BH5" s="63">
        <f t="shared" si="3"/>
        <v>3432.6261390618702</v>
      </c>
      <c r="BI5" s="63">
        <f t="shared" si="3"/>
        <v>5206.6659100219267</v>
      </c>
      <c r="BJ5" s="63">
        <f t="shared" si="3"/>
        <v>5345.2234649371931</v>
      </c>
      <c r="BK5" s="63">
        <f t="shared" si="4"/>
        <v>5452.1279342359367</v>
      </c>
      <c r="BL5" s="63">
        <f t="shared" si="4"/>
        <v>5561.1704929206553</v>
      </c>
      <c r="BM5" s="63">
        <f t="shared" si="4"/>
        <v>5672.3939027790684</v>
      </c>
      <c r="BN5" s="64">
        <f t="shared" si="4"/>
        <v>5785.8417808346503</v>
      </c>
      <c r="BO5" s="62">
        <f t="shared" si="5"/>
        <v>61.121384999999997</v>
      </c>
      <c r="BP5" s="63">
        <f t="shared" si="5"/>
        <v>74.11399156519542</v>
      </c>
      <c r="BQ5" s="63">
        <f t="shared" si="5"/>
        <v>66.476924334299994</v>
      </c>
      <c r="BR5" s="63">
        <f t="shared" si="5"/>
        <v>100.83333334666663</v>
      </c>
      <c r="BS5" s="63">
        <f t="shared" si="5"/>
        <v>103.51666666666668</v>
      </c>
      <c r="BT5" s="63">
        <f t="shared" si="5"/>
        <v>105.587</v>
      </c>
      <c r="BU5" s="63">
        <f t="shared" si="5"/>
        <v>107.69873999999999</v>
      </c>
      <c r="BV5" s="63">
        <f t="shared" si="5"/>
        <v>109.8527148</v>
      </c>
      <c r="BW5" s="64">
        <f t="shared" si="5"/>
        <v>112.04976909600001</v>
      </c>
      <c r="BX5" s="62">
        <f t="shared" si="6"/>
        <v>61.121384999999997</v>
      </c>
      <c r="BY5" s="63">
        <f t="shared" si="6"/>
        <v>74.11399156519542</v>
      </c>
      <c r="BZ5" s="63">
        <f t="shared" si="6"/>
        <v>63.147872753791972</v>
      </c>
      <c r="CA5" s="63">
        <f t="shared" si="6"/>
        <v>87.971378971124892</v>
      </c>
      <c r="CB5" s="63">
        <f t="shared" si="6"/>
        <v>103.51666666666668</v>
      </c>
      <c r="CC5" s="63">
        <f t="shared" si="6"/>
        <v>105.587</v>
      </c>
      <c r="CD5" s="63">
        <f t="shared" si="6"/>
        <v>107.69873999999999</v>
      </c>
      <c r="CE5" s="63">
        <f t="shared" si="6"/>
        <v>109.8527148</v>
      </c>
      <c r="CF5" s="64">
        <f t="shared" si="6"/>
        <v>112.04976909600001</v>
      </c>
      <c r="CG5" s="66">
        <f t="shared" si="7"/>
        <v>0.5915576924423207</v>
      </c>
      <c r="CH5" s="67">
        <f t="shared" si="7"/>
        <v>0.61418069285116783</v>
      </c>
      <c r="CI5" s="67">
        <f t="shared" si="7"/>
        <v>0.53531734833287647</v>
      </c>
      <c r="CJ5" s="67">
        <f t="shared" si="7"/>
        <v>0.64819084666309423</v>
      </c>
      <c r="CK5" s="67">
        <f t="shared" si="7"/>
        <v>1.2203706540952497</v>
      </c>
      <c r="CL5" s="67">
        <f t="shared" si="7"/>
        <v>0.77798629198572156</v>
      </c>
      <c r="CM5" s="67">
        <f t="shared" si="7"/>
        <v>1.2696736285206975</v>
      </c>
      <c r="CN5" s="67">
        <f t="shared" si="7"/>
        <v>0.80941693818194471</v>
      </c>
      <c r="CO5" s="68">
        <f t="shared" si="7"/>
        <v>0.82560527694558361</v>
      </c>
      <c r="CP5" s="69">
        <v>2.7763838263240053</v>
      </c>
      <c r="CQ5" s="70">
        <v>2.6644521998441437</v>
      </c>
      <c r="CR5" s="70">
        <v>3.2103632598041014</v>
      </c>
      <c r="CS5" s="70">
        <v>3.1999991685673357</v>
      </c>
      <c r="CT5" s="71">
        <v>2.5900011142512742</v>
      </c>
      <c r="CU5" s="72">
        <f t="shared" si="8"/>
        <v>0.04</v>
      </c>
      <c r="CV5" s="66">
        <f t="shared" si="29"/>
        <v>2.7763838263240053</v>
      </c>
      <c r="CW5" s="67">
        <f t="shared" si="9"/>
        <v>2.6644521998441437</v>
      </c>
      <c r="CX5" s="67">
        <f t="shared" si="9"/>
        <v>3.2103632598041014</v>
      </c>
      <c r="CY5" s="67">
        <f t="shared" si="9"/>
        <v>3.1999991685673357</v>
      </c>
      <c r="CZ5" s="67">
        <f t="shared" si="9"/>
        <v>2.5900011142512742</v>
      </c>
      <c r="DA5" s="67">
        <f t="shared" si="10"/>
        <v>2.6936011588213251</v>
      </c>
      <c r="DB5" s="67">
        <f t="shared" si="10"/>
        <v>2.8013452051741781</v>
      </c>
      <c r="DC5" s="67">
        <f t="shared" si="10"/>
        <v>2.9133990133811452</v>
      </c>
      <c r="DD5" s="68">
        <f t="shared" si="10"/>
        <v>3.029934973916391</v>
      </c>
      <c r="DE5" s="62">
        <f t="shared" si="11"/>
        <v>286.86369381135006</v>
      </c>
      <c r="DF5" s="63">
        <f t="shared" si="11"/>
        <v>321.52294945710412</v>
      </c>
      <c r="DG5" s="63">
        <f t="shared" si="11"/>
        <v>378.70547490176995</v>
      </c>
      <c r="DH5" s="63">
        <f t="shared" si="11"/>
        <v>434.29854187934768</v>
      </c>
      <c r="DI5" s="63">
        <f t="shared" si="12"/>
        <v>219.69414055520105</v>
      </c>
      <c r="DJ5" s="63">
        <f t="shared" si="12"/>
        <v>365.57104988385458</v>
      </c>
      <c r="DK5" s="63">
        <f t="shared" si="12"/>
        <v>237.62118242450546</v>
      </c>
      <c r="DL5" s="63">
        <f t="shared" si="12"/>
        <v>395.40164755437712</v>
      </c>
      <c r="DM5" s="64">
        <f t="shared" si="12"/>
        <v>411.21771345655225</v>
      </c>
      <c r="DN5" s="48">
        <v>0</v>
      </c>
      <c r="DO5" s="54"/>
      <c r="DP5" s="35"/>
      <c r="DQ5" s="35"/>
      <c r="DR5" s="35"/>
      <c r="DS5" s="67">
        <f t="shared" si="30"/>
        <v>0</v>
      </c>
      <c r="DT5" s="67">
        <f t="shared" si="30"/>
        <v>0</v>
      </c>
      <c r="DU5" s="67">
        <f t="shared" si="30"/>
        <v>0</v>
      </c>
      <c r="DV5" s="67">
        <f t="shared" si="30"/>
        <v>0</v>
      </c>
      <c r="DW5" s="68">
        <f t="shared" si="30"/>
        <v>0</v>
      </c>
      <c r="DX5" s="66">
        <f t="shared" si="31"/>
        <v>2.7763838263240053</v>
      </c>
      <c r="DY5" s="67">
        <f t="shared" si="13"/>
        <v>2.6644521998441437</v>
      </c>
      <c r="DZ5" s="67">
        <f t="shared" si="13"/>
        <v>3.2103632598041014</v>
      </c>
      <c r="EA5" s="67">
        <f t="shared" si="13"/>
        <v>3.1999991685673357</v>
      </c>
      <c r="EB5" s="67">
        <f t="shared" si="13"/>
        <v>2.5900011142512742</v>
      </c>
      <c r="EC5" s="67">
        <f t="shared" si="13"/>
        <v>2.6936011588213251</v>
      </c>
      <c r="ED5" s="67">
        <f t="shared" si="13"/>
        <v>2.8013452051741781</v>
      </c>
      <c r="EE5" s="67">
        <f t="shared" si="13"/>
        <v>2.9133990133811452</v>
      </c>
      <c r="EF5" s="68">
        <f t="shared" si="13"/>
        <v>3.029934973916391</v>
      </c>
      <c r="EG5" s="62">
        <f t="shared" si="32"/>
        <v>286.86369381135006</v>
      </c>
      <c r="EH5" s="63">
        <f t="shared" si="14"/>
        <v>321.52294945710412</v>
      </c>
      <c r="EI5" s="63">
        <f t="shared" si="14"/>
        <v>378.70547490176995</v>
      </c>
      <c r="EJ5" s="63">
        <f t="shared" si="14"/>
        <v>434.29854187934768</v>
      </c>
      <c r="EK5" s="63">
        <f t="shared" si="14"/>
        <v>219.69414055520105</v>
      </c>
      <c r="EL5" s="63">
        <f t="shared" si="14"/>
        <v>365.57104988385458</v>
      </c>
      <c r="EM5" s="63">
        <f t="shared" si="14"/>
        <v>237.62118242450546</v>
      </c>
      <c r="EN5" s="63">
        <f t="shared" si="14"/>
        <v>395.40164755437712</v>
      </c>
      <c r="EO5" s="64">
        <f t="shared" si="14"/>
        <v>411.21771345655225</v>
      </c>
      <c r="EP5" s="62">
        <f t="shared" si="15"/>
        <v>0</v>
      </c>
      <c r="EQ5" s="63">
        <f t="shared" si="16"/>
        <v>2.1543998324588185</v>
      </c>
      <c r="ER5" s="63">
        <f t="shared" si="17"/>
        <v>0</v>
      </c>
      <c r="ES5" s="63">
        <f t="shared" si="18"/>
        <v>0</v>
      </c>
      <c r="ET5" s="63">
        <f t="shared" si="19"/>
        <v>0</v>
      </c>
      <c r="EU5" s="63">
        <f t="shared" si="20"/>
        <v>0</v>
      </c>
      <c r="EV5" s="63">
        <f t="shared" si="21"/>
        <v>0</v>
      </c>
      <c r="EW5" s="63">
        <f t="shared" si="22"/>
        <v>0</v>
      </c>
      <c r="EX5" s="64">
        <f t="shared" si="23"/>
        <v>0</v>
      </c>
      <c r="EY5" s="66">
        <f t="shared" si="24"/>
        <v>0</v>
      </c>
      <c r="EZ5" s="67">
        <f t="shared" si="24"/>
        <v>1.7853454574957465E-2</v>
      </c>
      <c r="FA5" s="67">
        <f t="shared" si="24"/>
        <v>0</v>
      </c>
      <c r="FB5" s="67">
        <f t="shared" si="24"/>
        <v>0</v>
      </c>
      <c r="FC5" s="67">
        <f t="shared" si="24"/>
        <v>0</v>
      </c>
      <c r="FD5" s="67">
        <f t="shared" si="24"/>
        <v>0</v>
      </c>
      <c r="FE5" s="67">
        <f t="shared" si="24"/>
        <v>0</v>
      </c>
      <c r="FF5" s="67">
        <f t="shared" si="24"/>
        <v>0</v>
      </c>
      <c r="FG5" s="68">
        <f t="shared" si="24"/>
        <v>0</v>
      </c>
      <c r="FH5" s="73"/>
      <c r="FI5" s="74"/>
      <c r="FJ5" s="74"/>
      <c r="FK5" s="74"/>
      <c r="FL5" s="71"/>
      <c r="FM5" s="71"/>
      <c r="FN5" s="71"/>
      <c r="FO5" s="71"/>
      <c r="FP5" s="75"/>
      <c r="FQ5" s="73"/>
      <c r="FR5" s="74"/>
      <c r="FS5" s="74"/>
      <c r="FT5" s="74"/>
      <c r="FU5" s="71"/>
      <c r="FV5" s="71"/>
      <c r="FW5" s="71"/>
      <c r="FX5" s="71"/>
      <c r="FY5" s="75"/>
      <c r="FZ5" s="62">
        <f t="shared" si="25"/>
        <v>0</v>
      </c>
      <c r="GA5" s="63">
        <f t="shared" si="25"/>
        <v>2.1543998324588185</v>
      </c>
      <c r="GB5" s="63">
        <f t="shared" si="25"/>
        <v>0</v>
      </c>
      <c r="GC5" s="63">
        <f t="shared" si="25"/>
        <v>0</v>
      </c>
      <c r="GD5" s="63">
        <f t="shared" si="25"/>
        <v>0</v>
      </c>
      <c r="GE5" s="63">
        <f t="shared" si="25"/>
        <v>0</v>
      </c>
      <c r="GF5" s="63">
        <f t="shared" si="25"/>
        <v>0</v>
      </c>
      <c r="GG5" s="63">
        <f t="shared" si="25"/>
        <v>0</v>
      </c>
      <c r="GH5" s="64">
        <f t="shared" si="25"/>
        <v>0</v>
      </c>
      <c r="GI5" s="62">
        <f t="shared" si="26"/>
        <v>347.98507881135004</v>
      </c>
      <c r="GJ5" s="63">
        <f t="shared" si="26"/>
        <v>397.79134085475835</v>
      </c>
      <c r="GK5" s="63">
        <f t="shared" si="26"/>
        <v>441.85334765556195</v>
      </c>
      <c r="GL5" s="63">
        <f t="shared" si="26"/>
        <v>522.26992085047254</v>
      </c>
      <c r="GM5" s="63">
        <f t="shared" si="26"/>
        <v>323.21080722186775</v>
      </c>
      <c r="GN5" s="63">
        <f t="shared" si="26"/>
        <v>471.15804988385457</v>
      </c>
      <c r="GO5" s="63">
        <f t="shared" si="26"/>
        <v>345.31992242450542</v>
      </c>
      <c r="GP5" s="63">
        <f t="shared" si="26"/>
        <v>505.25436235437712</v>
      </c>
      <c r="GQ5" s="64">
        <f t="shared" si="26"/>
        <v>523.26748255255222</v>
      </c>
      <c r="GR5" s="66">
        <f t="shared" si="27"/>
        <v>3.367941518766326</v>
      </c>
      <c r="GS5" s="67">
        <f t="shared" si="27"/>
        <v>3.2964863472702688</v>
      </c>
      <c r="GT5" s="67">
        <f t="shared" si="27"/>
        <v>3.7456806081369773</v>
      </c>
      <c r="GU5" s="67">
        <f t="shared" si="27"/>
        <v>3.84819001523043</v>
      </c>
      <c r="GV5" s="67">
        <f t="shared" si="27"/>
        <v>3.8103717683465241</v>
      </c>
      <c r="GW5" s="67">
        <f t="shared" si="27"/>
        <v>3.4715874508070463</v>
      </c>
      <c r="GX5" s="67">
        <f t="shared" si="27"/>
        <v>4.0710188336948754</v>
      </c>
      <c r="GY5" s="67">
        <f t="shared" si="27"/>
        <v>3.7228159515630899</v>
      </c>
      <c r="GZ5" s="76">
        <f t="shared" si="27"/>
        <v>3.8555402508619747</v>
      </c>
    </row>
    <row r="6" spans="1:208" ht="39.75" customHeight="1" x14ac:dyDescent="0.3">
      <c r="A6" s="21" t="s">
        <v>43</v>
      </c>
      <c r="B6" s="22" t="s">
        <v>37</v>
      </c>
      <c r="C6" s="23" t="s">
        <v>44</v>
      </c>
      <c r="D6" s="54">
        <v>190.35000000000002</v>
      </c>
      <c r="E6" s="35">
        <v>190.35000000000002</v>
      </c>
      <c r="F6" s="35">
        <v>230.55</v>
      </c>
      <c r="G6" s="35">
        <v>230.55</v>
      </c>
      <c r="H6" s="55">
        <f>500*APGENCO_Share</f>
        <v>230.55</v>
      </c>
      <c r="I6" s="55">
        <f>500*APGENCO_Share</f>
        <v>230.55</v>
      </c>
      <c r="J6" s="55">
        <f>500*APGENCO_Share</f>
        <v>230.55</v>
      </c>
      <c r="K6" s="55">
        <f>500*APGENCO_Share</f>
        <v>230.55</v>
      </c>
      <c r="L6" s="56">
        <f>500*APGENCO_Share</f>
        <v>230.55</v>
      </c>
      <c r="M6" s="57">
        <f t="shared" si="1"/>
        <v>0.8</v>
      </c>
      <c r="N6" s="58">
        <v>0.89812286348778581</v>
      </c>
      <c r="O6" s="59">
        <v>1.0073857257403609</v>
      </c>
      <c r="P6" s="59">
        <v>0.67901861677061071</v>
      </c>
      <c r="Q6" s="59">
        <v>0.78341618863843232</v>
      </c>
      <c r="R6" s="60">
        <v>0.86995297011396622</v>
      </c>
      <c r="S6" s="60">
        <v>0.86995297011396622</v>
      </c>
      <c r="T6" s="60">
        <v>0.86995297011396622</v>
      </c>
      <c r="U6" s="60">
        <v>0.86995297011396622</v>
      </c>
      <c r="V6" s="61">
        <v>0.86995297011396622</v>
      </c>
      <c r="W6" s="57">
        <v>0.8</v>
      </c>
      <c r="X6" s="58">
        <v>0.82178242009132407</v>
      </c>
      <c r="Y6" s="59">
        <v>0.92175793905243031</v>
      </c>
      <c r="Z6" s="59">
        <v>0.62130203434510878</v>
      </c>
      <c r="AA6" s="59">
        <v>0.8</v>
      </c>
      <c r="AB6" s="60">
        <v>0.5</v>
      </c>
      <c r="AC6" s="60">
        <v>0.8</v>
      </c>
      <c r="AD6" s="60">
        <v>0.5</v>
      </c>
      <c r="AE6" s="60">
        <v>0.8</v>
      </c>
      <c r="AF6" s="61">
        <v>0.8</v>
      </c>
      <c r="AG6" s="33">
        <v>2500</v>
      </c>
      <c r="AH6" s="34"/>
      <c r="AI6" s="35"/>
      <c r="AJ6" s="35"/>
      <c r="AK6" s="35"/>
      <c r="AL6" s="36"/>
      <c r="AM6" s="36"/>
      <c r="AN6" s="36"/>
      <c r="AO6" s="36"/>
      <c r="AP6" s="36"/>
      <c r="AQ6" s="62">
        <f t="shared" si="28"/>
        <v>1370.2942449</v>
      </c>
      <c r="AR6" s="63">
        <f t="shared" si="2"/>
        <v>1537.0000235999998</v>
      </c>
      <c r="AS6" s="63">
        <f t="shared" si="2"/>
        <v>1254.792772</v>
      </c>
      <c r="AT6" s="63">
        <f t="shared" si="2"/>
        <v>1615.6944000000001</v>
      </c>
      <c r="AU6" s="63">
        <f t="shared" si="2"/>
        <v>1009.809</v>
      </c>
      <c r="AV6" s="63">
        <f t="shared" si="2"/>
        <v>1615.6944000000001</v>
      </c>
      <c r="AW6" s="63">
        <f t="shared" si="2"/>
        <v>1009.809</v>
      </c>
      <c r="AX6" s="63">
        <f t="shared" si="2"/>
        <v>1615.6944000000001</v>
      </c>
      <c r="AY6" s="64">
        <f t="shared" si="2"/>
        <v>1615.6944000000001</v>
      </c>
      <c r="AZ6" s="77">
        <v>10068.599999999999</v>
      </c>
      <c r="BA6" s="78">
        <v>11611.246531871522</v>
      </c>
      <c r="BB6" s="78">
        <v>9513.1347213185854</v>
      </c>
      <c r="BC6" s="78">
        <v>9418.3474300585531</v>
      </c>
      <c r="BD6" s="55">
        <v>9132.94296248102</v>
      </c>
      <c r="BE6" s="65">
        <f t="shared" ref="BE6:BE21" si="33">Fixed_Cost_Esc</f>
        <v>0.05</v>
      </c>
      <c r="BF6" s="62">
        <f t="shared" si="3"/>
        <v>10068.599999999999</v>
      </c>
      <c r="BG6" s="63">
        <f t="shared" si="3"/>
        <v>11611.246531871522</v>
      </c>
      <c r="BH6" s="63">
        <f t="shared" si="3"/>
        <v>9513.1347213185854</v>
      </c>
      <c r="BI6" s="63">
        <f t="shared" si="3"/>
        <v>9418.3474300585531</v>
      </c>
      <c r="BJ6" s="63">
        <f t="shared" si="3"/>
        <v>9132.94296248102</v>
      </c>
      <c r="BK6" s="63">
        <f t="shared" si="4"/>
        <v>9589.5901106050715</v>
      </c>
      <c r="BL6" s="63">
        <f t="shared" si="4"/>
        <v>10069.069616135326</v>
      </c>
      <c r="BM6" s="63">
        <f t="shared" si="4"/>
        <v>10572.523096942094</v>
      </c>
      <c r="BN6" s="64">
        <f t="shared" si="4"/>
        <v>11101.149251789198</v>
      </c>
      <c r="BO6" s="62">
        <f t="shared" si="5"/>
        <v>191.655801</v>
      </c>
      <c r="BP6" s="63">
        <f t="shared" si="5"/>
        <v>221.02007773417444</v>
      </c>
      <c r="BQ6" s="63">
        <f t="shared" si="5"/>
        <v>219.325321</v>
      </c>
      <c r="BR6" s="63">
        <f t="shared" si="5"/>
        <v>217.13999999999996</v>
      </c>
      <c r="BS6" s="63">
        <f t="shared" si="5"/>
        <v>210.55999999999992</v>
      </c>
      <c r="BT6" s="63">
        <f t="shared" si="5"/>
        <v>221.08799999999997</v>
      </c>
      <c r="BU6" s="63">
        <f t="shared" si="5"/>
        <v>232.14239999999995</v>
      </c>
      <c r="BV6" s="63">
        <f t="shared" si="5"/>
        <v>243.74951999999996</v>
      </c>
      <c r="BW6" s="64">
        <f t="shared" si="5"/>
        <v>255.93699599999999</v>
      </c>
      <c r="BX6" s="62">
        <f t="shared" si="6"/>
        <v>191.655801</v>
      </c>
      <c r="BY6" s="63">
        <f t="shared" si="6"/>
        <v>221.02007773417444</v>
      </c>
      <c r="BZ6" s="63">
        <f t="shared" si="6"/>
        <v>186.15747011023771</v>
      </c>
      <c r="CA6" s="63">
        <f t="shared" si="6"/>
        <v>212.63873900118645</v>
      </c>
      <c r="CB6" s="63">
        <f t="shared" si="6"/>
        <v>210.55999999999992</v>
      </c>
      <c r="CC6" s="63">
        <f t="shared" si="6"/>
        <v>221.08799999999997</v>
      </c>
      <c r="CD6" s="63">
        <f t="shared" si="6"/>
        <v>232.14239999999995</v>
      </c>
      <c r="CE6" s="63">
        <f t="shared" si="6"/>
        <v>243.74951999999996</v>
      </c>
      <c r="CF6" s="64">
        <f t="shared" si="6"/>
        <v>255.93699599999999</v>
      </c>
      <c r="CG6" s="66">
        <f t="shared" si="7"/>
        <v>1.3986470549176571</v>
      </c>
      <c r="CH6" s="67">
        <f t="shared" si="7"/>
        <v>1.4379965799642325</v>
      </c>
      <c r="CI6" s="67">
        <f t="shared" si="7"/>
        <v>1.483571425212495</v>
      </c>
      <c r="CJ6" s="67">
        <f t="shared" si="7"/>
        <v>1.3160826639071499</v>
      </c>
      <c r="CK6" s="67">
        <f t="shared" si="7"/>
        <v>2.0851467950869909</v>
      </c>
      <c r="CL6" s="67">
        <f t="shared" si="7"/>
        <v>1.3683775842758381</v>
      </c>
      <c r="CM6" s="67">
        <f t="shared" si="7"/>
        <v>2.2988743415834079</v>
      </c>
      <c r="CN6" s="67">
        <f t="shared" si="7"/>
        <v>1.5086362866641114</v>
      </c>
      <c r="CO6" s="68">
        <f t="shared" si="7"/>
        <v>1.5840681009973174</v>
      </c>
      <c r="CP6" s="69">
        <v>3.030501785710813</v>
      </c>
      <c r="CQ6" s="70">
        <v>2.594073803550589</v>
      </c>
      <c r="CR6" s="70">
        <v>2.988562892265775</v>
      </c>
      <c r="CS6" s="70">
        <v>3.0088115954508798</v>
      </c>
      <c r="CT6" s="71">
        <v>2.3400284891424019</v>
      </c>
      <c r="CU6" s="72">
        <f t="shared" si="8"/>
        <v>0.04</v>
      </c>
      <c r="CV6" s="66">
        <f t="shared" si="29"/>
        <v>3.030501785710813</v>
      </c>
      <c r="CW6" s="67">
        <f t="shared" si="9"/>
        <v>2.594073803550589</v>
      </c>
      <c r="CX6" s="67">
        <f t="shared" si="9"/>
        <v>2.988562892265775</v>
      </c>
      <c r="CY6" s="67">
        <f t="shared" si="9"/>
        <v>3.0088115954508798</v>
      </c>
      <c r="CZ6" s="67">
        <f t="shared" si="9"/>
        <v>2.3400284891424019</v>
      </c>
      <c r="DA6" s="67">
        <f t="shared" si="10"/>
        <v>2.4336296287080983</v>
      </c>
      <c r="DB6" s="67">
        <f t="shared" si="10"/>
        <v>2.5309748138564223</v>
      </c>
      <c r="DC6" s="67">
        <f t="shared" si="10"/>
        <v>2.6322138064106793</v>
      </c>
      <c r="DD6" s="68">
        <f t="shared" si="10"/>
        <v>2.7375023586671063</v>
      </c>
      <c r="DE6" s="62">
        <f t="shared" si="11"/>
        <v>415.26791561187002</v>
      </c>
      <c r="DF6" s="63">
        <f t="shared" si="11"/>
        <v>398.70914972773966</v>
      </c>
      <c r="DG6" s="63">
        <f t="shared" si="11"/>
        <v>375.00271158825092</v>
      </c>
      <c r="DH6" s="63">
        <f t="shared" si="11"/>
        <v>486.13200454250529</v>
      </c>
      <c r="DI6" s="63">
        <f t="shared" si="12"/>
        <v>236.29818285923997</v>
      </c>
      <c r="DJ6" s="63">
        <f t="shared" si="12"/>
        <v>393.20017627777537</v>
      </c>
      <c r="DK6" s="63">
        <f t="shared" si="12"/>
        <v>255.58011458055398</v>
      </c>
      <c r="DL6" s="63">
        <f t="shared" si="12"/>
        <v>425.28531066204187</v>
      </c>
      <c r="DM6" s="64">
        <f t="shared" si="12"/>
        <v>442.29672308852349</v>
      </c>
      <c r="DN6" s="48">
        <v>0</v>
      </c>
      <c r="DO6" s="54"/>
      <c r="DP6" s="35"/>
      <c r="DQ6" s="35"/>
      <c r="DR6" s="35"/>
      <c r="DS6" s="67">
        <f t="shared" si="30"/>
        <v>0</v>
      </c>
      <c r="DT6" s="67">
        <f t="shared" si="30"/>
        <v>0</v>
      </c>
      <c r="DU6" s="67">
        <f t="shared" si="30"/>
        <v>0</v>
      </c>
      <c r="DV6" s="67">
        <f t="shared" si="30"/>
        <v>0</v>
      </c>
      <c r="DW6" s="68">
        <f t="shared" si="30"/>
        <v>0</v>
      </c>
      <c r="DX6" s="66">
        <f t="shared" si="31"/>
        <v>3.030501785710813</v>
      </c>
      <c r="DY6" s="67">
        <f t="shared" si="13"/>
        <v>2.594073803550589</v>
      </c>
      <c r="DZ6" s="67">
        <f t="shared" si="13"/>
        <v>2.988562892265775</v>
      </c>
      <c r="EA6" s="67">
        <f t="shared" si="13"/>
        <v>3.0088115954508798</v>
      </c>
      <c r="EB6" s="67">
        <f t="shared" si="13"/>
        <v>2.3400284891424019</v>
      </c>
      <c r="EC6" s="67">
        <f t="shared" si="13"/>
        <v>2.4336296287080983</v>
      </c>
      <c r="ED6" s="67">
        <f t="shared" si="13"/>
        <v>2.5309748138564223</v>
      </c>
      <c r="EE6" s="67">
        <f t="shared" si="13"/>
        <v>2.6322138064106793</v>
      </c>
      <c r="EF6" s="68">
        <f t="shared" si="13"/>
        <v>2.7375023586671063</v>
      </c>
      <c r="EG6" s="62">
        <f t="shared" si="32"/>
        <v>415.26791561187002</v>
      </c>
      <c r="EH6" s="63">
        <f t="shared" si="14"/>
        <v>398.70914972773966</v>
      </c>
      <c r="EI6" s="63">
        <f t="shared" si="14"/>
        <v>375.00271158825092</v>
      </c>
      <c r="EJ6" s="63">
        <f t="shared" si="14"/>
        <v>486.13200454250529</v>
      </c>
      <c r="EK6" s="63">
        <f t="shared" si="14"/>
        <v>236.29818285923997</v>
      </c>
      <c r="EL6" s="63">
        <f t="shared" si="14"/>
        <v>393.20017627777537</v>
      </c>
      <c r="EM6" s="63">
        <f t="shared" si="14"/>
        <v>255.58011458055398</v>
      </c>
      <c r="EN6" s="63">
        <f t="shared" si="14"/>
        <v>425.28531066204187</v>
      </c>
      <c r="EO6" s="64">
        <f t="shared" si="14"/>
        <v>442.29672308852349</v>
      </c>
      <c r="EP6" s="62">
        <f t="shared" si="15"/>
        <v>0.90803612249999277</v>
      </c>
      <c r="EQ6" s="63">
        <f t="shared" si="16"/>
        <v>5.0756805899999922</v>
      </c>
      <c r="ER6" s="63">
        <f t="shared" si="17"/>
        <v>0</v>
      </c>
      <c r="ES6" s="63">
        <f t="shared" si="18"/>
        <v>0</v>
      </c>
      <c r="ET6" s="63">
        <f t="shared" si="19"/>
        <v>0</v>
      </c>
      <c r="EU6" s="63">
        <f t="shared" si="20"/>
        <v>0</v>
      </c>
      <c r="EV6" s="63">
        <f t="shared" si="21"/>
        <v>0</v>
      </c>
      <c r="EW6" s="63">
        <f t="shared" si="22"/>
        <v>0</v>
      </c>
      <c r="EX6" s="64">
        <f t="shared" si="23"/>
        <v>0</v>
      </c>
      <c r="EY6" s="66">
        <f t="shared" si="24"/>
        <v>6.6265776557082349E-3</v>
      </c>
      <c r="EZ6" s="67">
        <f t="shared" si="24"/>
        <v>3.3023295459108752E-2</v>
      </c>
      <c r="FA6" s="67">
        <f t="shared" si="24"/>
        <v>0</v>
      </c>
      <c r="FB6" s="67">
        <f t="shared" si="24"/>
        <v>0</v>
      </c>
      <c r="FC6" s="67">
        <f t="shared" si="24"/>
        <v>0</v>
      </c>
      <c r="FD6" s="67">
        <f t="shared" si="24"/>
        <v>0</v>
      </c>
      <c r="FE6" s="67">
        <f t="shared" si="24"/>
        <v>0</v>
      </c>
      <c r="FF6" s="67">
        <f t="shared" si="24"/>
        <v>0</v>
      </c>
      <c r="FG6" s="68">
        <f t="shared" si="24"/>
        <v>0</v>
      </c>
      <c r="FH6" s="73"/>
      <c r="FI6" s="74"/>
      <c r="FJ6" s="74"/>
      <c r="FK6" s="74"/>
      <c r="FL6" s="71"/>
      <c r="FM6" s="71"/>
      <c r="FN6" s="71"/>
      <c r="FO6" s="71"/>
      <c r="FP6" s="75"/>
      <c r="FQ6" s="73"/>
      <c r="FR6" s="74"/>
      <c r="FS6" s="74"/>
      <c r="FT6" s="74"/>
      <c r="FU6" s="71"/>
      <c r="FV6" s="71"/>
      <c r="FW6" s="71"/>
      <c r="FX6" s="71"/>
      <c r="FY6" s="75"/>
      <c r="FZ6" s="62">
        <f t="shared" si="25"/>
        <v>0.90803612249999277</v>
      </c>
      <c r="GA6" s="63">
        <f t="shared" si="25"/>
        <v>5.0756805899999922</v>
      </c>
      <c r="GB6" s="63">
        <f t="shared" si="25"/>
        <v>0</v>
      </c>
      <c r="GC6" s="63">
        <f t="shared" si="25"/>
        <v>0</v>
      </c>
      <c r="GD6" s="63">
        <f t="shared" si="25"/>
        <v>0</v>
      </c>
      <c r="GE6" s="63">
        <f t="shared" si="25"/>
        <v>0</v>
      </c>
      <c r="GF6" s="63">
        <f t="shared" si="25"/>
        <v>0</v>
      </c>
      <c r="GG6" s="63">
        <f t="shared" si="25"/>
        <v>0</v>
      </c>
      <c r="GH6" s="64">
        <f t="shared" si="25"/>
        <v>0</v>
      </c>
      <c r="GI6" s="62">
        <f t="shared" si="26"/>
        <v>607.83175273437007</v>
      </c>
      <c r="GJ6" s="63">
        <f t="shared" si="26"/>
        <v>624.80490805191414</v>
      </c>
      <c r="GK6" s="63">
        <f t="shared" si="26"/>
        <v>561.1601816984886</v>
      </c>
      <c r="GL6" s="63">
        <f t="shared" si="26"/>
        <v>698.77074354369176</v>
      </c>
      <c r="GM6" s="63">
        <f t="shared" si="26"/>
        <v>446.85818285923989</v>
      </c>
      <c r="GN6" s="63">
        <f t="shared" si="26"/>
        <v>614.28817627777539</v>
      </c>
      <c r="GO6" s="63">
        <f t="shared" si="26"/>
        <v>487.72251458055393</v>
      </c>
      <c r="GP6" s="63">
        <f t="shared" si="26"/>
        <v>669.03483066204183</v>
      </c>
      <c r="GQ6" s="64">
        <f t="shared" si="26"/>
        <v>698.23371908852346</v>
      </c>
      <c r="GR6" s="66">
        <f t="shared" si="27"/>
        <v>4.4357754182841793</v>
      </c>
      <c r="GS6" s="67">
        <f t="shared" si="27"/>
        <v>4.0650936789739305</v>
      </c>
      <c r="GT6" s="67">
        <f t="shared" si="27"/>
        <v>4.4721343174782699</v>
      </c>
      <c r="GU6" s="67">
        <f t="shared" si="27"/>
        <v>4.3248942593580306</v>
      </c>
      <c r="GV6" s="67">
        <f t="shared" si="27"/>
        <v>4.4251752842293932</v>
      </c>
      <c r="GW6" s="67">
        <f t="shared" si="27"/>
        <v>3.8020072129839368</v>
      </c>
      <c r="GX6" s="67">
        <f t="shared" si="27"/>
        <v>4.8298491554398302</v>
      </c>
      <c r="GY6" s="67">
        <f t="shared" si="27"/>
        <v>4.1408500930747909</v>
      </c>
      <c r="GZ6" s="76">
        <f t="shared" si="27"/>
        <v>4.3215704596644233</v>
      </c>
    </row>
    <row r="7" spans="1:208" ht="39.75" customHeight="1" x14ac:dyDescent="0.3">
      <c r="A7" s="21" t="s">
        <v>45</v>
      </c>
      <c r="B7" s="22" t="s">
        <v>37</v>
      </c>
      <c r="C7" s="79" t="s">
        <v>46</v>
      </c>
      <c r="D7" s="54">
        <v>159.89400000000001</v>
      </c>
      <c r="E7" s="35">
        <v>159.89400000000001</v>
      </c>
      <c r="F7" s="35">
        <v>193.66200000000001</v>
      </c>
      <c r="G7" s="35">
        <v>193.66200000000001</v>
      </c>
      <c r="H7" s="55">
        <f t="shared" ref="H7:L8" si="34">420*APGENCO_Share</f>
        <v>193.66200000000001</v>
      </c>
      <c r="I7" s="55">
        <f t="shared" si="34"/>
        <v>193.66200000000001</v>
      </c>
      <c r="J7" s="55">
        <f t="shared" si="34"/>
        <v>193.66200000000001</v>
      </c>
      <c r="K7" s="55">
        <f t="shared" si="34"/>
        <v>193.66200000000001</v>
      </c>
      <c r="L7" s="56">
        <f t="shared" si="34"/>
        <v>193.66200000000001</v>
      </c>
      <c r="M7" s="57">
        <f t="shared" si="1"/>
        <v>0.8</v>
      </c>
      <c r="N7" s="58">
        <v>0.68556926725577083</v>
      </c>
      <c r="O7" s="59">
        <v>0.8446246077336812</v>
      </c>
      <c r="P7" s="59">
        <v>0.68977050771743431</v>
      </c>
      <c r="Q7" s="59">
        <v>0.67505859535912172</v>
      </c>
      <c r="R7" s="60">
        <v>0.85830609023690052</v>
      </c>
      <c r="S7" s="60">
        <v>0.85830609023690052</v>
      </c>
      <c r="T7" s="60">
        <v>0.85830609023690052</v>
      </c>
      <c r="U7" s="60">
        <v>0.85830609023690052</v>
      </c>
      <c r="V7" s="61">
        <v>0.85830609023690052</v>
      </c>
      <c r="W7" s="57">
        <v>0.8</v>
      </c>
      <c r="X7" s="58">
        <v>0.62729587953903032</v>
      </c>
      <c r="Y7" s="59">
        <v>0.77283151607631828</v>
      </c>
      <c r="Z7" s="59">
        <v>0.63114001456145241</v>
      </c>
      <c r="AA7" s="59">
        <v>0.55000000000000004</v>
      </c>
      <c r="AB7" s="60">
        <v>0.5</v>
      </c>
      <c r="AC7" s="60">
        <v>0.5</v>
      </c>
      <c r="AD7" s="60">
        <v>0.5</v>
      </c>
      <c r="AE7" s="60">
        <v>0.5</v>
      </c>
      <c r="AF7" s="61">
        <v>0.8</v>
      </c>
      <c r="AG7" s="33">
        <v>0.5</v>
      </c>
      <c r="AH7" s="34">
        <v>0.5</v>
      </c>
      <c r="AI7" s="35">
        <v>0.5</v>
      </c>
      <c r="AJ7" s="35">
        <v>0.5</v>
      </c>
      <c r="AK7" s="35">
        <v>0.5</v>
      </c>
      <c r="AL7" s="36">
        <v>0.5</v>
      </c>
      <c r="AM7" s="36">
        <v>0.5</v>
      </c>
      <c r="AN7" s="36">
        <v>0.5</v>
      </c>
      <c r="AO7" s="36">
        <v>0.5</v>
      </c>
      <c r="AP7" s="36">
        <v>0.5</v>
      </c>
      <c r="AQ7" s="62">
        <f t="shared" si="28"/>
        <v>878.63542290000009</v>
      </c>
      <c r="AR7" s="63">
        <f t="shared" si="2"/>
        <v>1082.4830324999998</v>
      </c>
      <c r="AS7" s="63">
        <f t="shared" si="2"/>
        <v>1070.7158565</v>
      </c>
      <c r="AT7" s="63">
        <f t="shared" si="2"/>
        <v>933.06351600000005</v>
      </c>
      <c r="AU7" s="63">
        <f t="shared" si="2"/>
        <v>848.23955999999998</v>
      </c>
      <c r="AV7" s="63">
        <f t="shared" si="2"/>
        <v>848.23955999999998</v>
      </c>
      <c r="AW7" s="63">
        <f t="shared" si="2"/>
        <v>848.23955999999998</v>
      </c>
      <c r="AX7" s="63">
        <f t="shared" si="2"/>
        <v>848.23955999999998</v>
      </c>
      <c r="AY7" s="64">
        <f t="shared" si="2"/>
        <v>1357.1832960000002</v>
      </c>
      <c r="AZ7" s="77">
        <v>5279.5238095238083</v>
      </c>
      <c r="BA7" s="35">
        <v>6485.6436446329426</v>
      </c>
      <c r="BB7" s="78">
        <v>5310.734437633284</v>
      </c>
      <c r="BC7" s="78">
        <v>6373.7336080387477</v>
      </c>
      <c r="BD7" s="55">
        <v>6462.2899691214589</v>
      </c>
      <c r="BE7" s="65">
        <f>Fixed_Cost_Esc_Post_Loan_Repayment</f>
        <v>0.02</v>
      </c>
      <c r="BF7" s="62">
        <f t="shared" si="3"/>
        <v>5279.5238095238083</v>
      </c>
      <c r="BG7" s="63">
        <f t="shared" si="3"/>
        <v>6485.6436446329426</v>
      </c>
      <c r="BH7" s="63">
        <f t="shared" si="3"/>
        <v>5310.734437633284</v>
      </c>
      <c r="BI7" s="63">
        <f t="shared" si="3"/>
        <v>6373.7336080387477</v>
      </c>
      <c r="BJ7" s="63">
        <f t="shared" si="3"/>
        <v>6462.2899691214589</v>
      </c>
      <c r="BK7" s="63">
        <f t="shared" si="4"/>
        <v>6591.535768503888</v>
      </c>
      <c r="BL7" s="63">
        <f t="shared" si="4"/>
        <v>6723.366483873966</v>
      </c>
      <c r="BM7" s="63">
        <f t="shared" si="4"/>
        <v>6857.833813551445</v>
      </c>
      <c r="BN7" s="64">
        <f t="shared" si="4"/>
        <v>6994.990489822474</v>
      </c>
      <c r="BO7" s="62">
        <f t="shared" si="5"/>
        <v>84.416417999999979</v>
      </c>
      <c r="BP7" s="63">
        <f t="shared" si="5"/>
        <v>103.70155049149398</v>
      </c>
      <c r="BQ7" s="63">
        <f t="shared" si="5"/>
        <v>102.84874526609372</v>
      </c>
      <c r="BR7" s="63">
        <f t="shared" si="5"/>
        <v>123.43499979999999</v>
      </c>
      <c r="BS7" s="63">
        <f t="shared" si="5"/>
        <v>125.15</v>
      </c>
      <c r="BT7" s="63">
        <f t="shared" si="5"/>
        <v>127.65300000000001</v>
      </c>
      <c r="BU7" s="63">
        <f t="shared" si="5"/>
        <v>130.20606000000001</v>
      </c>
      <c r="BV7" s="63">
        <f t="shared" si="5"/>
        <v>132.81018119999999</v>
      </c>
      <c r="BW7" s="64">
        <f t="shared" si="5"/>
        <v>135.46638482399999</v>
      </c>
      <c r="BX7" s="62">
        <f t="shared" si="6"/>
        <v>72.341627290771058</v>
      </c>
      <c r="BY7" s="63">
        <f t="shared" si="6"/>
        <v>103.70155049149398</v>
      </c>
      <c r="BZ7" s="63">
        <f t="shared" si="6"/>
        <v>88.677539050368154</v>
      </c>
      <c r="CA7" s="63">
        <f t="shared" si="6"/>
        <v>104.15732197892682</v>
      </c>
      <c r="CB7" s="63">
        <f t="shared" si="6"/>
        <v>125.15</v>
      </c>
      <c r="CC7" s="63">
        <f t="shared" si="6"/>
        <v>127.65300000000001</v>
      </c>
      <c r="CD7" s="63">
        <f t="shared" si="6"/>
        <v>130.20606000000001</v>
      </c>
      <c r="CE7" s="63">
        <f t="shared" si="6"/>
        <v>132.81018119999999</v>
      </c>
      <c r="CF7" s="64">
        <f t="shared" si="6"/>
        <v>135.46638482399999</v>
      </c>
      <c r="CG7" s="66">
        <f t="shared" si="7"/>
        <v>0.82334066445901144</v>
      </c>
      <c r="CH7" s="67">
        <f t="shared" si="7"/>
        <v>0.95799700667819931</v>
      </c>
      <c r="CI7" s="67">
        <f t="shared" si="7"/>
        <v>0.82820795556573645</v>
      </c>
      <c r="CJ7" s="67">
        <f t="shared" si="7"/>
        <v>1.1162940163542607</v>
      </c>
      <c r="CK7" s="67">
        <f t="shared" si="7"/>
        <v>1.4754086687491916</v>
      </c>
      <c r="CL7" s="67">
        <f t="shared" si="7"/>
        <v>1.5049168421241754</v>
      </c>
      <c r="CM7" s="67">
        <f t="shared" si="7"/>
        <v>1.5350151789666591</v>
      </c>
      <c r="CN7" s="67">
        <f t="shared" si="7"/>
        <v>1.565715482545992</v>
      </c>
      <c r="CO7" s="68">
        <f t="shared" si="7"/>
        <v>0.99814362012306979</v>
      </c>
      <c r="CP7" s="69">
        <v>3.3207587084333645</v>
      </c>
      <c r="CQ7" s="70">
        <v>3.6180063005544061</v>
      </c>
      <c r="CR7" s="70">
        <v>3.4170308459572603</v>
      </c>
      <c r="CS7" s="70">
        <v>3.7900000000000018</v>
      </c>
      <c r="CT7" s="71">
        <v>3.0499778350600093</v>
      </c>
      <c r="CU7" s="72">
        <f t="shared" si="8"/>
        <v>0.04</v>
      </c>
      <c r="CV7" s="66">
        <f t="shared" si="29"/>
        <v>3.3207587084333645</v>
      </c>
      <c r="CW7" s="67">
        <f t="shared" si="9"/>
        <v>3.6180063005544061</v>
      </c>
      <c r="CX7" s="67">
        <f t="shared" si="9"/>
        <v>3.4170308459572603</v>
      </c>
      <c r="CY7" s="67">
        <f t="shared" si="9"/>
        <v>3.7900000000000018</v>
      </c>
      <c r="CZ7" s="67">
        <f t="shared" si="9"/>
        <v>3.0499778350600093</v>
      </c>
      <c r="DA7" s="67">
        <f t="shared" si="10"/>
        <v>3.1719769484624099</v>
      </c>
      <c r="DB7" s="67">
        <f t="shared" si="10"/>
        <v>3.2988560264009061</v>
      </c>
      <c r="DC7" s="67">
        <f t="shared" si="10"/>
        <v>3.4308102674569425</v>
      </c>
      <c r="DD7" s="68">
        <f t="shared" si="10"/>
        <v>3.5680426781552201</v>
      </c>
      <c r="DE7" s="62">
        <f t="shared" si="11"/>
        <v>291.77362321332077</v>
      </c>
      <c r="DF7" s="63">
        <f t="shared" si="11"/>
        <v>391.64304318282393</v>
      </c>
      <c r="DG7" s="63">
        <f t="shared" si="11"/>
        <v>365.86691089160473</v>
      </c>
      <c r="DH7" s="63">
        <f t="shared" si="11"/>
        <v>353.63107256400019</v>
      </c>
      <c r="DI7" s="63">
        <f t="shared" si="12"/>
        <v>258.71118568210551</v>
      </c>
      <c r="DJ7" s="63">
        <f t="shared" si="12"/>
        <v>269.05963310938972</v>
      </c>
      <c r="DK7" s="63">
        <f t="shared" si="12"/>
        <v>279.82201843376527</v>
      </c>
      <c r="DL7" s="63">
        <f t="shared" si="12"/>
        <v>291.01489917111593</v>
      </c>
      <c r="DM7" s="64">
        <f t="shared" si="12"/>
        <v>484.24879222073696</v>
      </c>
      <c r="DN7" s="48">
        <v>0</v>
      </c>
      <c r="DO7" s="54"/>
      <c r="DP7" s="35"/>
      <c r="DQ7" s="35"/>
      <c r="DR7" s="35"/>
      <c r="DS7" s="67">
        <f t="shared" si="30"/>
        <v>0</v>
      </c>
      <c r="DT7" s="67">
        <f t="shared" si="30"/>
        <v>0</v>
      </c>
      <c r="DU7" s="67">
        <f t="shared" si="30"/>
        <v>0</v>
      </c>
      <c r="DV7" s="67">
        <f t="shared" si="30"/>
        <v>0</v>
      </c>
      <c r="DW7" s="68">
        <f t="shared" si="30"/>
        <v>0</v>
      </c>
      <c r="DX7" s="66">
        <f t="shared" si="31"/>
        <v>3.3207587084333645</v>
      </c>
      <c r="DY7" s="67">
        <f t="shared" si="13"/>
        <v>3.6180063005544061</v>
      </c>
      <c r="DZ7" s="67">
        <f t="shared" si="13"/>
        <v>3.4170308459572603</v>
      </c>
      <c r="EA7" s="67">
        <f t="shared" si="13"/>
        <v>3.7900000000000018</v>
      </c>
      <c r="EB7" s="67">
        <f t="shared" si="13"/>
        <v>3.0499778350600093</v>
      </c>
      <c r="EC7" s="67">
        <f t="shared" si="13"/>
        <v>3.1719769484624099</v>
      </c>
      <c r="ED7" s="67">
        <f t="shared" si="13"/>
        <v>3.2988560264009061</v>
      </c>
      <c r="EE7" s="67">
        <f t="shared" si="13"/>
        <v>3.4308102674569425</v>
      </c>
      <c r="EF7" s="68">
        <f t="shared" si="13"/>
        <v>3.5680426781552201</v>
      </c>
      <c r="EG7" s="62">
        <f t="shared" si="32"/>
        <v>291.77362321332077</v>
      </c>
      <c r="EH7" s="63">
        <f t="shared" si="14"/>
        <v>391.64304318282393</v>
      </c>
      <c r="EI7" s="63">
        <f t="shared" si="14"/>
        <v>365.86691089160473</v>
      </c>
      <c r="EJ7" s="63">
        <f t="shared" si="14"/>
        <v>353.63107256400019</v>
      </c>
      <c r="EK7" s="63">
        <f t="shared" si="14"/>
        <v>258.71118568210551</v>
      </c>
      <c r="EL7" s="63">
        <f t="shared" si="14"/>
        <v>269.05963310938972</v>
      </c>
      <c r="EM7" s="63">
        <f t="shared" si="14"/>
        <v>279.82201843376527</v>
      </c>
      <c r="EN7" s="63">
        <f t="shared" si="14"/>
        <v>291.01489917111593</v>
      </c>
      <c r="EO7" s="64">
        <f t="shared" si="14"/>
        <v>484.24879222073696</v>
      </c>
      <c r="EP7" s="62">
        <f t="shared" si="15"/>
        <v>0</v>
      </c>
      <c r="EQ7" s="63">
        <f t="shared" si="16"/>
        <v>0</v>
      </c>
      <c r="ER7" s="63">
        <f t="shared" si="17"/>
        <v>0</v>
      </c>
      <c r="ES7" s="63">
        <f t="shared" si="18"/>
        <v>0</v>
      </c>
      <c r="ET7" s="63">
        <f t="shared" si="19"/>
        <v>0</v>
      </c>
      <c r="EU7" s="63">
        <f t="shared" si="20"/>
        <v>0</v>
      </c>
      <c r="EV7" s="63">
        <f t="shared" si="21"/>
        <v>0</v>
      </c>
      <c r="EW7" s="63">
        <f t="shared" si="22"/>
        <v>0</v>
      </c>
      <c r="EX7" s="64">
        <f t="shared" si="23"/>
        <v>0</v>
      </c>
      <c r="EY7" s="66">
        <f t="shared" si="24"/>
        <v>0</v>
      </c>
      <c r="EZ7" s="67">
        <f t="shared" si="24"/>
        <v>0</v>
      </c>
      <c r="FA7" s="67">
        <f t="shared" si="24"/>
        <v>0</v>
      </c>
      <c r="FB7" s="67">
        <f t="shared" si="24"/>
        <v>0</v>
      </c>
      <c r="FC7" s="67">
        <f t="shared" si="24"/>
        <v>0</v>
      </c>
      <c r="FD7" s="67">
        <f t="shared" si="24"/>
        <v>0</v>
      </c>
      <c r="FE7" s="67">
        <f t="shared" si="24"/>
        <v>0</v>
      </c>
      <c r="FF7" s="67">
        <f t="shared" si="24"/>
        <v>0</v>
      </c>
      <c r="FG7" s="68">
        <f t="shared" si="24"/>
        <v>0</v>
      </c>
      <c r="FH7" s="73"/>
      <c r="FI7" s="74"/>
      <c r="FJ7" s="74"/>
      <c r="FK7" s="74"/>
      <c r="FL7" s="71"/>
      <c r="FM7" s="71"/>
      <c r="FN7" s="71"/>
      <c r="FO7" s="71"/>
      <c r="FP7" s="75"/>
      <c r="FQ7" s="73"/>
      <c r="FR7" s="74"/>
      <c r="FS7" s="74"/>
      <c r="FT7" s="74"/>
      <c r="FU7" s="71"/>
      <c r="FV7" s="71"/>
      <c r="FW7" s="71"/>
      <c r="FX7" s="71"/>
      <c r="FY7" s="75"/>
      <c r="FZ7" s="62">
        <f t="shared" si="25"/>
        <v>0</v>
      </c>
      <c r="GA7" s="63">
        <f t="shared" si="25"/>
        <v>0</v>
      </c>
      <c r="GB7" s="63">
        <f t="shared" si="25"/>
        <v>0</v>
      </c>
      <c r="GC7" s="63">
        <f t="shared" si="25"/>
        <v>0</v>
      </c>
      <c r="GD7" s="63">
        <f t="shared" si="25"/>
        <v>0</v>
      </c>
      <c r="GE7" s="63">
        <f t="shared" si="25"/>
        <v>0</v>
      </c>
      <c r="GF7" s="63">
        <f t="shared" si="25"/>
        <v>0</v>
      </c>
      <c r="GG7" s="63">
        <f t="shared" si="25"/>
        <v>0</v>
      </c>
      <c r="GH7" s="64">
        <f t="shared" si="25"/>
        <v>0</v>
      </c>
      <c r="GI7" s="62">
        <f t="shared" si="26"/>
        <v>364.11525050409182</v>
      </c>
      <c r="GJ7" s="63">
        <f t="shared" si="26"/>
        <v>495.34459367431793</v>
      </c>
      <c r="GK7" s="63">
        <f t="shared" si="26"/>
        <v>454.54444994197286</v>
      </c>
      <c r="GL7" s="63">
        <f t="shared" si="26"/>
        <v>457.78839454292699</v>
      </c>
      <c r="GM7" s="63">
        <f t="shared" si="26"/>
        <v>383.86118568210554</v>
      </c>
      <c r="GN7" s="63">
        <f t="shared" si="26"/>
        <v>396.71263310938974</v>
      </c>
      <c r="GO7" s="63">
        <f t="shared" si="26"/>
        <v>410.02807843376524</v>
      </c>
      <c r="GP7" s="63">
        <f t="shared" si="26"/>
        <v>423.82508037111592</v>
      </c>
      <c r="GQ7" s="64">
        <f t="shared" si="26"/>
        <v>619.71517704473695</v>
      </c>
      <c r="GR7" s="66">
        <f t="shared" si="27"/>
        <v>4.1440993728923763</v>
      </c>
      <c r="GS7" s="67">
        <f t="shared" si="27"/>
        <v>4.5760033072326056</v>
      </c>
      <c r="GT7" s="67">
        <f t="shared" si="27"/>
        <v>4.245238801522996</v>
      </c>
      <c r="GU7" s="67">
        <f t="shared" si="27"/>
        <v>4.9062940163542628</v>
      </c>
      <c r="GV7" s="67">
        <f t="shared" si="27"/>
        <v>4.5253865038092016</v>
      </c>
      <c r="GW7" s="67">
        <f t="shared" si="27"/>
        <v>4.6768937905865853</v>
      </c>
      <c r="GX7" s="67">
        <f t="shared" si="27"/>
        <v>4.8338712053675641</v>
      </c>
      <c r="GY7" s="67">
        <f t="shared" si="27"/>
        <v>4.9965257500029345</v>
      </c>
      <c r="GZ7" s="76">
        <f t="shared" si="27"/>
        <v>4.5661862982782901</v>
      </c>
    </row>
    <row r="8" spans="1:208" ht="39.75" customHeight="1" x14ac:dyDescent="0.3">
      <c r="A8" s="21" t="s">
        <v>47</v>
      </c>
      <c r="B8" s="22" t="s">
        <v>37</v>
      </c>
      <c r="C8" s="23" t="s">
        <v>48</v>
      </c>
      <c r="D8" s="54">
        <v>159.89400000000001</v>
      </c>
      <c r="E8" s="35">
        <v>159.89400000000001</v>
      </c>
      <c r="F8" s="35">
        <v>193.66200000000001</v>
      </c>
      <c r="G8" s="35">
        <v>193.66200000000001</v>
      </c>
      <c r="H8" s="55">
        <f t="shared" si="34"/>
        <v>193.66200000000001</v>
      </c>
      <c r="I8" s="55">
        <f t="shared" si="34"/>
        <v>193.66200000000001</v>
      </c>
      <c r="J8" s="55">
        <f t="shared" si="34"/>
        <v>193.66200000000001</v>
      </c>
      <c r="K8" s="55">
        <f t="shared" si="34"/>
        <v>193.66200000000001</v>
      </c>
      <c r="L8" s="56">
        <f t="shared" si="34"/>
        <v>193.66200000000001</v>
      </c>
      <c r="M8" s="57">
        <f t="shared" si="1"/>
        <v>0.8</v>
      </c>
      <c r="N8" s="58">
        <v>0.8187224711478025</v>
      </c>
      <c r="O8" s="59">
        <v>0.94925849183340583</v>
      </c>
      <c r="P8" s="59">
        <v>0.75799326650526411</v>
      </c>
      <c r="Q8" s="59">
        <v>0.66314473502198623</v>
      </c>
      <c r="R8" s="60">
        <v>0.82152145148184208</v>
      </c>
      <c r="S8" s="60">
        <v>0.82152145148184208</v>
      </c>
      <c r="T8" s="60">
        <v>0.82152145148184208</v>
      </c>
      <c r="U8" s="60">
        <v>0.82152145148184208</v>
      </c>
      <c r="V8" s="61">
        <v>0.82152145148184208</v>
      </c>
      <c r="W8" s="80">
        <v>0.8</v>
      </c>
      <c r="X8" s="81">
        <v>0.7491310611002393</v>
      </c>
      <c r="Y8" s="82">
        <v>0.86857152002756632</v>
      </c>
      <c r="Z8" s="59">
        <v>0.69356383885231665</v>
      </c>
      <c r="AA8" s="59">
        <v>0.8</v>
      </c>
      <c r="AB8" s="60">
        <v>0.5</v>
      </c>
      <c r="AC8" s="60">
        <v>0.5</v>
      </c>
      <c r="AD8" s="60">
        <v>0.5</v>
      </c>
      <c r="AE8" s="60">
        <v>0.5</v>
      </c>
      <c r="AF8" s="61">
        <v>0.8</v>
      </c>
      <c r="AG8" s="33">
        <v>2500</v>
      </c>
      <c r="AH8" s="34"/>
      <c r="AI8" s="35"/>
      <c r="AJ8" s="35"/>
      <c r="AK8" s="35"/>
      <c r="AL8" s="36"/>
      <c r="AM8" s="36"/>
      <c r="AN8" s="36"/>
      <c r="AO8" s="36"/>
      <c r="AP8" s="36"/>
      <c r="AQ8" s="62">
        <f t="shared" si="28"/>
        <v>1049.2864821000001</v>
      </c>
      <c r="AR8" s="63">
        <f t="shared" si="2"/>
        <v>1216.5833217000002</v>
      </c>
      <c r="AS8" s="63">
        <f t="shared" si="2"/>
        <v>1176.6165709999998</v>
      </c>
      <c r="AT8" s="63">
        <f t="shared" si="2"/>
        <v>1357.1832960000002</v>
      </c>
      <c r="AU8" s="63">
        <f t="shared" si="2"/>
        <v>848.23955999999998</v>
      </c>
      <c r="AV8" s="63">
        <f t="shared" si="2"/>
        <v>848.23955999999998</v>
      </c>
      <c r="AW8" s="63">
        <f t="shared" si="2"/>
        <v>848.23955999999998</v>
      </c>
      <c r="AX8" s="63">
        <f t="shared" si="2"/>
        <v>848.23955999999998</v>
      </c>
      <c r="AY8" s="64">
        <f t="shared" si="2"/>
        <v>1357.1832960000002</v>
      </c>
      <c r="AZ8" s="54">
        <v>9704.0476190476184</v>
      </c>
      <c r="BA8" s="35">
        <v>11438.941329218742</v>
      </c>
      <c r="BB8" s="35">
        <v>9841.5280057013806</v>
      </c>
      <c r="BC8" s="35">
        <v>10118.918548811846</v>
      </c>
      <c r="BD8" s="55">
        <v>9865.6422013611336</v>
      </c>
      <c r="BE8" s="65">
        <f t="shared" si="33"/>
        <v>0.05</v>
      </c>
      <c r="BF8" s="62">
        <f t="shared" si="3"/>
        <v>9704.0476190476184</v>
      </c>
      <c r="BG8" s="63">
        <f t="shared" si="3"/>
        <v>11438.941329218742</v>
      </c>
      <c r="BH8" s="63">
        <f t="shared" si="3"/>
        <v>9841.5280057013806</v>
      </c>
      <c r="BI8" s="63">
        <f t="shared" si="3"/>
        <v>10118.918548811846</v>
      </c>
      <c r="BJ8" s="63">
        <f t="shared" si="3"/>
        <v>9865.6422013611336</v>
      </c>
      <c r="BK8" s="63">
        <f t="shared" si="4"/>
        <v>10358.924311429191</v>
      </c>
      <c r="BL8" s="63">
        <f t="shared" si="4"/>
        <v>10876.870527000652</v>
      </c>
      <c r="BM8" s="63">
        <f t="shared" si="4"/>
        <v>11420.714053350684</v>
      </c>
      <c r="BN8" s="64">
        <f t="shared" si="4"/>
        <v>11991.74975601822</v>
      </c>
      <c r="BO8" s="62">
        <f t="shared" si="5"/>
        <v>155.16189900000001</v>
      </c>
      <c r="BP8" s="63">
        <f t="shared" si="5"/>
        <v>182.90180848941017</v>
      </c>
      <c r="BQ8" s="63">
        <f t="shared" si="5"/>
        <v>190.59299966401409</v>
      </c>
      <c r="BR8" s="63">
        <f t="shared" si="5"/>
        <v>195.96500039999998</v>
      </c>
      <c r="BS8" s="63">
        <f t="shared" si="5"/>
        <v>191.06</v>
      </c>
      <c r="BT8" s="63">
        <f t="shared" si="5"/>
        <v>200.613</v>
      </c>
      <c r="BU8" s="63">
        <f t="shared" si="5"/>
        <v>210.64365000000004</v>
      </c>
      <c r="BV8" s="63">
        <f t="shared" si="5"/>
        <v>221.17583250000001</v>
      </c>
      <c r="BW8" s="64">
        <f t="shared" si="5"/>
        <v>232.23462412500004</v>
      </c>
      <c r="BX8" s="62">
        <f t="shared" si="6"/>
        <v>155.16189900000001</v>
      </c>
      <c r="BY8" s="63">
        <f t="shared" si="6"/>
        <v>182.90180848941017</v>
      </c>
      <c r="BZ8" s="63">
        <f t="shared" si="6"/>
        <v>180.5852629854534</v>
      </c>
      <c r="CA8" s="63">
        <f t="shared" si="6"/>
        <v>162.44144782980175</v>
      </c>
      <c r="CB8" s="63">
        <f t="shared" si="6"/>
        <v>191.06</v>
      </c>
      <c r="CC8" s="63">
        <f t="shared" si="6"/>
        <v>200.613</v>
      </c>
      <c r="CD8" s="63">
        <f t="shared" si="6"/>
        <v>210.64365000000004</v>
      </c>
      <c r="CE8" s="63">
        <f t="shared" si="6"/>
        <v>221.17583250000001</v>
      </c>
      <c r="CF8" s="64">
        <f t="shared" si="6"/>
        <v>232.23462412500004</v>
      </c>
      <c r="CG8" s="66">
        <f t="shared" si="7"/>
        <v>1.4787372337959144</v>
      </c>
      <c r="CH8" s="67">
        <f t="shared" si="7"/>
        <v>1.5034055228854462</v>
      </c>
      <c r="CI8" s="67">
        <f t="shared" si="7"/>
        <v>1.5347842911304146</v>
      </c>
      <c r="CJ8" s="67">
        <f t="shared" si="7"/>
        <v>1.1969013198774421</v>
      </c>
      <c r="CK8" s="67">
        <f t="shared" si="7"/>
        <v>2.2524297263381583</v>
      </c>
      <c r="CL8" s="67">
        <f t="shared" si="7"/>
        <v>2.3650512126550667</v>
      </c>
      <c r="CM8" s="67">
        <f t="shared" si="7"/>
        <v>2.4833037732878203</v>
      </c>
      <c r="CN8" s="67">
        <f t="shared" si="7"/>
        <v>2.6074689619522111</v>
      </c>
      <c r="CO8" s="68">
        <f t="shared" si="7"/>
        <v>1.7111515062811384</v>
      </c>
      <c r="CP8" s="69">
        <v>3.320758708433365</v>
      </c>
      <c r="CQ8" s="70">
        <v>3.290883112569789</v>
      </c>
      <c r="CR8" s="70">
        <v>3.2629633664599282</v>
      </c>
      <c r="CS8" s="70">
        <v>3.7899999999999996</v>
      </c>
      <c r="CT8" s="71">
        <v>3.0499969455522882</v>
      </c>
      <c r="CU8" s="72">
        <f t="shared" si="8"/>
        <v>0.04</v>
      </c>
      <c r="CV8" s="66">
        <f t="shared" si="29"/>
        <v>3.320758708433365</v>
      </c>
      <c r="CW8" s="67">
        <f t="shared" si="9"/>
        <v>3.290883112569789</v>
      </c>
      <c r="CX8" s="67">
        <f t="shared" si="9"/>
        <v>3.2629633664599282</v>
      </c>
      <c r="CY8" s="67">
        <f t="shared" si="9"/>
        <v>3.7899999999999996</v>
      </c>
      <c r="CZ8" s="67">
        <f t="shared" si="9"/>
        <v>3.0499969455522882</v>
      </c>
      <c r="DA8" s="67">
        <f t="shared" si="10"/>
        <v>3.1719968233743798</v>
      </c>
      <c r="DB8" s="67">
        <f t="shared" si="10"/>
        <v>3.298876696309355</v>
      </c>
      <c r="DC8" s="67">
        <f t="shared" si="10"/>
        <v>3.4308317641617294</v>
      </c>
      <c r="DD8" s="68">
        <f t="shared" si="10"/>
        <v>3.5680650347281988</v>
      </c>
      <c r="DE8" s="62">
        <f t="shared" si="11"/>
        <v>348.44272230749851</v>
      </c>
      <c r="DF8" s="63">
        <f t="shared" si="11"/>
        <v>400.36335084165893</v>
      </c>
      <c r="DG8" s="63">
        <f t="shared" si="11"/>
        <v>383.92567675426966</v>
      </c>
      <c r="DH8" s="63">
        <f t="shared" si="11"/>
        <v>514.37246918400001</v>
      </c>
      <c r="DI8" s="63">
        <f t="shared" si="12"/>
        <v>258.71280670966166</v>
      </c>
      <c r="DJ8" s="63">
        <f t="shared" si="12"/>
        <v>269.06131897804818</v>
      </c>
      <c r="DK8" s="63">
        <f t="shared" si="12"/>
        <v>279.82377173717009</v>
      </c>
      <c r="DL8" s="63">
        <f t="shared" si="12"/>
        <v>291.01672260665691</v>
      </c>
      <c r="DM8" s="64">
        <f t="shared" si="12"/>
        <v>484.25182641747716</v>
      </c>
      <c r="DN8" s="48">
        <v>0</v>
      </c>
      <c r="DO8" s="54"/>
      <c r="DP8" s="35"/>
      <c r="DQ8" s="35"/>
      <c r="DR8" s="35"/>
      <c r="DS8" s="67">
        <f t="shared" si="30"/>
        <v>0</v>
      </c>
      <c r="DT8" s="67">
        <f t="shared" si="30"/>
        <v>0</v>
      </c>
      <c r="DU8" s="67">
        <f t="shared" si="30"/>
        <v>0</v>
      </c>
      <c r="DV8" s="67">
        <f t="shared" si="30"/>
        <v>0</v>
      </c>
      <c r="DW8" s="68">
        <f t="shared" si="30"/>
        <v>0</v>
      </c>
      <c r="DX8" s="66">
        <f t="shared" si="31"/>
        <v>3.320758708433365</v>
      </c>
      <c r="DY8" s="67">
        <f t="shared" si="13"/>
        <v>3.290883112569789</v>
      </c>
      <c r="DZ8" s="67">
        <f t="shared" si="13"/>
        <v>3.2629633664599282</v>
      </c>
      <c r="EA8" s="67">
        <f t="shared" si="13"/>
        <v>3.7899999999999996</v>
      </c>
      <c r="EB8" s="67">
        <f t="shared" si="13"/>
        <v>3.0499969455522882</v>
      </c>
      <c r="EC8" s="67">
        <f t="shared" si="13"/>
        <v>3.1719968233743798</v>
      </c>
      <c r="ED8" s="67">
        <f t="shared" si="13"/>
        <v>3.298876696309355</v>
      </c>
      <c r="EE8" s="67">
        <f t="shared" si="13"/>
        <v>3.4308317641617294</v>
      </c>
      <c r="EF8" s="68">
        <f t="shared" si="13"/>
        <v>3.5680650347281988</v>
      </c>
      <c r="EG8" s="62">
        <f t="shared" si="32"/>
        <v>348.44272230749851</v>
      </c>
      <c r="EH8" s="63">
        <f t="shared" si="14"/>
        <v>400.36335084165893</v>
      </c>
      <c r="EI8" s="63">
        <f t="shared" si="14"/>
        <v>383.92567675426966</v>
      </c>
      <c r="EJ8" s="63">
        <f t="shared" si="14"/>
        <v>514.37246918400001</v>
      </c>
      <c r="EK8" s="63">
        <f t="shared" si="14"/>
        <v>258.71280670966166</v>
      </c>
      <c r="EL8" s="63">
        <f t="shared" si="14"/>
        <v>269.06131897804818</v>
      </c>
      <c r="EM8" s="63">
        <f t="shared" si="14"/>
        <v>279.82377173717009</v>
      </c>
      <c r="EN8" s="63">
        <f t="shared" si="14"/>
        <v>291.01672260665691</v>
      </c>
      <c r="EO8" s="64">
        <f t="shared" si="14"/>
        <v>484.25182641747716</v>
      </c>
      <c r="EP8" s="62">
        <f t="shared" si="15"/>
        <v>0</v>
      </c>
      <c r="EQ8" s="63">
        <f t="shared" si="16"/>
        <v>2.4011542425000023</v>
      </c>
      <c r="ER8" s="63">
        <f t="shared" si="17"/>
        <v>0</v>
      </c>
      <c r="ES8" s="63">
        <f t="shared" si="18"/>
        <v>0</v>
      </c>
      <c r="ET8" s="63">
        <f t="shared" si="19"/>
        <v>0</v>
      </c>
      <c r="EU8" s="63">
        <f t="shared" si="20"/>
        <v>0</v>
      </c>
      <c r="EV8" s="63">
        <f t="shared" si="21"/>
        <v>0</v>
      </c>
      <c r="EW8" s="63">
        <f t="shared" si="22"/>
        <v>0</v>
      </c>
      <c r="EX8" s="64">
        <f t="shared" si="23"/>
        <v>0</v>
      </c>
      <c r="EY8" s="66">
        <f t="shared" si="24"/>
        <v>0</v>
      </c>
      <c r="EZ8" s="67">
        <f t="shared" si="24"/>
        <v>1.9736866350795725E-2</v>
      </c>
      <c r="FA8" s="67">
        <f t="shared" si="24"/>
        <v>0</v>
      </c>
      <c r="FB8" s="67">
        <f t="shared" si="24"/>
        <v>0</v>
      </c>
      <c r="FC8" s="67">
        <f t="shared" si="24"/>
        <v>0</v>
      </c>
      <c r="FD8" s="67">
        <f t="shared" si="24"/>
        <v>0</v>
      </c>
      <c r="FE8" s="67">
        <f t="shared" si="24"/>
        <v>0</v>
      </c>
      <c r="FF8" s="67">
        <f t="shared" si="24"/>
        <v>0</v>
      </c>
      <c r="FG8" s="68">
        <f t="shared" si="24"/>
        <v>0</v>
      </c>
      <c r="FH8" s="73"/>
      <c r="FI8" s="74"/>
      <c r="FJ8" s="74"/>
      <c r="FK8" s="74"/>
      <c r="FL8" s="71"/>
      <c r="FM8" s="71"/>
      <c r="FN8" s="71"/>
      <c r="FO8" s="71"/>
      <c r="FP8" s="75"/>
      <c r="FQ8" s="73"/>
      <c r="FR8" s="74"/>
      <c r="FS8" s="74"/>
      <c r="FT8" s="74"/>
      <c r="FU8" s="71"/>
      <c r="FV8" s="71"/>
      <c r="FW8" s="71"/>
      <c r="FX8" s="71"/>
      <c r="FY8" s="75"/>
      <c r="FZ8" s="62">
        <f t="shared" si="25"/>
        <v>0</v>
      </c>
      <c r="GA8" s="63">
        <f t="shared" si="25"/>
        <v>2.4011542425000023</v>
      </c>
      <c r="GB8" s="63">
        <f t="shared" si="25"/>
        <v>0</v>
      </c>
      <c r="GC8" s="63">
        <f t="shared" si="25"/>
        <v>0</v>
      </c>
      <c r="GD8" s="63">
        <f t="shared" si="25"/>
        <v>0</v>
      </c>
      <c r="GE8" s="63">
        <f t="shared" si="25"/>
        <v>0</v>
      </c>
      <c r="GF8" s="63">
        <f t="shared" si="25"/>
        <v>0</v>
      </c>
      <c r="GG8" s="63">
        <f t="shared" si="25"/>
        <v>0</v>
      </c>
      <c r="GH8" s="64">
        <f t="shared" si="25"/>
        <v>0</v>
      </c>
      <c r="GI8" s="62">
        <f t="shared" si="26"/>
        <v>503.60462130749852</v>
      </c>
      <c r="GJ8" s="63">
        <f t="shared" si="26"/>
        <v>585.66631357356903</v>
      </c>
      <c r="GK8" s="63">
        <f t="shared" si="26"/>
        <v>564.51093973972309</v>
      </c>
      <c r="GL8" s="63">
        <f t="shared" si="26"/>
        <v>676.81391701380176</v>
      </c>
      <c r="GM8" s="63">
        <f t="shared" si="26"/>
        <v>449.77280670966167</v>
      </c>
      <c r="GN8" s="63">
        <f t="shared" si="26"/>
        <v>469.67431897804818</v>
      </c>
      <c r="GO8" s="63">
        <f t="shared" si="26"/>
        <v>490.46742173717013</v>
      </c>
      <c r="GP8" s="63">
        <f t="shared" si="26"/>
        <v>512.19255510665698</v>
      </c>
      <c r="GQ8" s="64">
        <f t="shared" si="26"/>
        <v>716.4864505424772</v>
      </c>
      <c r="GR8" s="66">
        <f t="shared" si="27"/>
        <v>4.7994959422292789</v>
      </c>
      <c r="GS8" s="67">
        <f t="shared" si="27"/>
        <v>4.8140255018060305</v>
      </c>
      <c r="GT8" s="67">
        <f t="shared" si="27"/>
        <v>4.7977476575903433</v>
      </c>
      <c r="GU8" s="67">
        <f t="shared" si="27"/>
        <v>4.9869013198774423</v>
      </c>
      <c r="GV8" s="67">
        <f t="shared" si="27"/>
        <v>5.3024266718904469</v>
      </c>
      <c r="GW8" s="67">
        <f t="shared" si="27"/>
        <v>5.5370480360294465</v>
      </c>
      <c r="GX8" s="67">
        <f t="shared" si="27"/>
        <v>5.7821804695971757</v>
      </c>
      <c r="GY8" s="67">
        <f t="shared" si="27"/>
        <v>6.038300726113941</v>
      </c>
      <c r="GZ8" s="76">
        <f t="shared" si="27"/>
        <v>5.2792165410093368</v>
      </c>
    </row>
    <row r="9" spans="1:208" ht="39.75" customHeight="1" x14ac:dyDescent="0.3">
      <c r="A9" s="21" t="s">
        <v>49</v>
      </c>
      <c r="B9" s="22" t="s">
        <v>37</v>
      </c>
      <c r="C9" s="23" t="s">
        <v>50</v>
      </c>
      <c r="D9" s="54">
        <v>79.947000000000003</v>
      </c>
      <c r="E9" s="35">
        <v>79.947000000000003</v>
      </c>
      <c r="F9" s="35">
        <v>96.831000000000003</v>
      </c>
      <c r="G9" s="35">
        <v>96.831000000000003</v>
      </c>
      <c r="H9" s="55">
        <f>210*APGENCO_Share</f>
        <v>96.831000000000003</v>
      </c>
      <c r="I9" s="55">
        <f>210*APGENCO_Share</f>
        <v>96.831000000000003</v>
      </c>
      <c r="J9" s="55">
        <f>210*APGENCO_Share</f>
        <v>96.831000000000003</v>
      </c>
      <c r="K9" s="55">
        <f>210*APGENCO_Share</f>
        <v>96.831000000000003</v>
      </c>
      <c r="L9" s="56">
        <f>210*APGENCO_Share</f>
        <v>96.831000000000003</v>
      </c>
      <c r="M9" s="57">
        <f t="shared" si="1"/>
        <v>0.8</v>
      </c>
      <c r="N9" s="58">
        <v>0.76222505011186792</v>
      </c>
      <c r="O9" s="59">
        <v>0.89085944345916068</v>
      </c>
      <c r="P9" s="59">
        <v>0.71731878877529809</v>
      </c>
      <c r="Q9" s="59">
        <v>0.69794831805256807</v>
      </c>
      <c r="R9" s="60">
        <v>0.85829964809351078</v>
      </c>
      <c r="S9" s="60">
        <v>0.85829964809351078</v>
      </c>
      <c r="T9" s="60">
        <v>0.85829964809351078</v>
      </c>
      <c r="U9" s="60">
        <v>0.85829964809351078</v>
      </c>
      <c r="V9" s="61">
        <v>0.85829964809351078</v>
      </c>
      <c r="W9" s="80">
        <v>0.8</v>
      </c>
      <c r="X9" s="81">
        <v>0.69743592085235917</v>
      </c>
      <c r="Y9" s="82">
        <v>0.815136390765132</v>
      </c>
      <c r="Z9" s="59">
        <v>0.65634669172939775</v>
      </c>
      <c r="AA9" s="59">
        <v>0.8</v>
      </c>
      <c r="AB9" s="60">
        <v>0.5</v>
      </c>
      <c r="AC9" s="60">
        <v>0.5</v>
      </c>
      <c r="AD9" s="60">
        <v>0.5</v>
      </c>
      <c r="AE9" s="60">
        <v>0.5</v>
      </c>
      <c r="AF9" s="61">
        <v>0.8</v>
      </c>
      <c r="AG9" s="33">
        <v>2500</v>
      </c>
      <c r="AH9" s="34"/>
      <c r="AI9" s="35"/>
      <c r="AJ9" s="35"/>
      <c r="AK9" s="35"/>
      <c r="AL9" s="36"/>
      <c r="AM9" s="36"/>
      <c r="AN9" s="36"/>
      <c r="AO9" s="36"/>
      <c r="AP9" s="36"/>
      <c r="AQ9" s="62">
        <f t="shared" si="28"/>
        <v>488.43928778399999</v>
      </c>
      <c r="AR9" s="63">
        <f t="shared" si="2"/>
        <v>570.86913112470006</v>
      </c>
      <c r="AS9" s="63">
        <f t="shared" si="2"/>
        <v>556.73922900000002</v>
      </c>
      <c r="AT9" s="63">
        <f t="shared" si="2"/>
        <v>678.59164800000008</v>
      </c>
      <c r="AU9" s="63">
        <f t="shared" si="2"/>
        <v>424.11977999999999</v>
      </c>
      <c r="AV9" s="63">
        <f t="shared" si="2"/>
        <v>424.11977999999999</v>
      </c>
      <c r="AW9" s="63">
        <f t="shared" si="2"/>
        <v>424.11977999999999</v>
      </c>
      <c r="AX9" s="63">
        <f t="shared" si="2"/>
        <v>424.11977999999999</v>
      </c>
      <c r="AY9" s="64">
        <f t="shared" si="2"/>
        <v>678.59164800000008</v>
      </c>
      <c r="AZ9" s="54">
        <v>14720.952380952376</v>
      </c>
      <c r="BA9" s="35">
        <v>16357.009193130185</v>
      </c>
      <c r="BB9" s="35">
        <v>11754.559921672562</v>
      </c>
      <c r="BC9" s="35">
        <v>13564.354369984814</v>
      </c>
      <c r="BD9" s="55">
        <v>13185.859900238562</v>
      </c>
      <c r="BE9" s="65">
        <f t="shared" si="33"/>
        <v>0.05</v>
      </c>
      <c r="BF9" s="62">
        <f t="shared" si="3"/>
        <v>14720.952380952376</v>
      </c>
      <c r="BG9" s="63">
        <f t="shared" si="3"/>
        <v>16357.009193130185</v>
      </c>
      <c r="BH9" s="63">
        <f t="shared" si="3"/>
        <v>11754.559921672562</v>
      </c>
      <c r="BI9" s="63">
        <f t="shared" si="3"/>
        <v>13564.354369984814</v>
      </c>
      <c r="BJ9" s="63">
        <f t="shared" si="3"/>
        <v>13185.859900238562</v>
      </c>
      <c r="BK9" s="63">
        <f t="shared" si="4"/>
        <v>13845.15289525049</v>
      </c>
      <c r="BL9" s="63">
        <f t="shared" si="4"/>
        <v>14537.410540013016</v>
      </c>
      <c r="BM9" s="63">
        <f t="shared" si="4"/>
        <v>15264.281067013668</v>
      </c>
      <c r="BN9" s="64">
        <f t="shared" si="4"/>
        <v>16027.495120364352</v>
      </c>
      <c r="BO9" s="62">
        <f t="shared" si="5"/>
        <v>117.68959799999998</v>
      </c>
      <c r="BP9" s="63">
        <f t="shared" si="5"/>
        <v>130.7693813963179</v>
      </c>
      <c r="BQ9" s="63">
        <f t="shared" si="5"/>
        <v>113.8205791775476</v>
      </c>
      <c r="BR9" s="63">
        <f t="shared" si="5"/>
        <v>131.34499979999995</v>
      </c>
      <c r="BS9" s="63">
        <f t="shared" si="5"/>
        <v>127.68000000000002</v>
      </c>
      <c r="BT9" s="63">
        <f t="shared" si="5"/>
        <v>134.06400000000002</v>
      </c>
      <c r="BU9" s="63">
        <f t="shared" si="5"/>
        <v>140.76720000000006</v>
      </c>
      <c r="BV9" s="63">
        <f t="shared" si="5"/>
        <v>147.80556000000004</v>
      </c>
      <c r="BW9" s="64">
        <f t="shared" si="5"/>
        <v>155.19583800000007</v>
      </c>
      <c r="BX9" s="62">
        <f t="shared" si="6"/>
        <v>112.13244966649445</v>
      </c>
      <c r="BY9" s="63">
        <f t="shared" si="6"/>
        <v>130.7693813963179</v>
      </c>
      <c r="BZ9" s="63">
        <f t="shared" si="6"/>
        <v>102.05704999167669</v>
      </c>
      <c r="CA9" s="63">
        <f t="shared" si="6"/>
        <v>114.59002711878107</v>
      </c>
      <c r="CB9" s="63">
        <f t="shared" si="6"/>
        <v>127.68000000000002</v>
      </c>
      <c r="CC9" s="63">
        <f t="shared" si="6"/>
        <v>134.06400000000002</v>
      </c>
      <c r="CD9" s="63">
        <f t="shared" si="6"/>
        <v>140.76720000000006</v>
      </c>
      <c r="CE9" s="63">
        <f t="shared" si="6"/>
        <v>147.80556000000004</v>
      </c>
      <c r="CF9" s="64">
        <f t="shared" si="6"/>
        <v>155.19583800000007</v>
      </c>
      <c r="CG9" s="66">
        <f t="shared" si="7"/>
        <v>2.2957295301782157</v>
      </c>
      <c r="CH9" s="67">
        <f t="shared" si="7"/>
        <v>2.2907068234479957</v>
      </c>
      <c r="CI9" s="67">
        <f t="shared" si="7"/>
        <v>1.833121229394753</v>
      </c>
      <c r="CJ9" s="67">
        <f t="shared" si="7"/>
        <v>1.6886448198487267</v>
      </c>
      <c r="CK9" s="67">
        <f t="shared" si="7"/>
        <v>3.0104702968581192</v>
      </c>
      <c r="CL9" s="67">
        <f t="shared" si="7"/>
        <v>3.160993811701025</v>
      </c>
      <c r="CM9" s="67">
        <f t="shared" si="7"/>
        <v>3.3190435022860774</v>
      </c>
      <c r="CN9" s="67">
        <f t="shared" si="7"/>
        <v>3.4849956774003807</v>
      </c>
      <c r="CO9" s="68">
        <f t="shared" si="7"/>
        <v>2.2870284132940002</v>
      </c>
      <c r="CP9" s="69">
        <v>3.3207587084333658</v>
      </c>
      <c r="CQ9" s="70">
        <v>3.3322557544060887</v>
      </c>
      <c r="CR9" s="70">
        <v>3.3132348109153846</v>
      </c>
      <c r="CS9" s="70">
        <v>3.79</v>
      </c>
      <c r="CT9" s="71">
        <v>3.0499754576690243</v>
      </c>
      <c r="CU9" s="72">
        <f t="shared" si="8"/>
        <v>0.04</v>
      </c>
      <c r="CV9" s="66">
        <f t="shared" si="29"/>
        <v>3.3207587084333658</v>
      </c>
      <c r="CW9" s="67">
        <f t="shared" si="9"/>
        <v>3.3322557544060887</v>
      </c>
      <c r="CX9" s="67">
        <f t="shared" si="9"/>
        <v>3.3132348109153846</v>
      </c>
      <c r="CY9" s="67">
        <f t="shared" si="9"/>
        <v>3.79</v>
      </c>
      <c r="CZ9" s="67">
        <f t="shared" si="9"/>
        <v>3.0499754576690243</v>
      </c>
      <c r="DA9" s="67">
        <f t="shared" si="10"/>
        <v>3.1719744759757855</v>
      </c>
      <c r="DB9" s="67">
        <f t="shared" si="10"/>
        <v>3.2988534550148172</v>
      </c>
      <c r="DC9" s="67">
        <f t="shared" si="10"/>
        <v>3.4308075932154098</v>
      </c>
      <c r="DD9" s="68">
        <f t="shared" si="10"/>
        <v>3.5680398969440263</v>
      </c>
      <c r="DE9" s="62">
        <f t="shared" si="11"/>
        <v>162.19890184497089</v>
      </c>
      <c r="DF9" s="63">
        <f t="shared" si="11"/>
        <v>190.22819472030858</v>
      </c>
      <c r="DG9" s="63">
        <f t="shared" si="11"/>
        <v>184.46077941249922</v>
      </c>
      <c r="DH9" s="63">
        <f t="shared" si="11"/>
        <v>257.18623459200001</v>
      </c>
      <c r="DI9" s="63">
        <f t="shared" si="12"/>
        <v>129.35549201119858</v>
      </c>
      <c r="DJ9" s="63">
        <f t="shared" si="12"/>
        <v>134.52971169164655</v>
      </c>
      <c r="DK9" s="63">
        <f t="shared" si="12"/>
        <v>139.9109001593124</v>
      </c>
      <c r="DL9" s="63">
        <f t="shared" si="12"/>
        <v>145.5073361656849</v>
      </c>
      <c r="DM9" s="64">
        <f t="shared" si="12"/>
        <v>242.12420737969973</v>
      </c>
      <c r="DN9" s="48">
        <v>0</v>
      </c>
      <c r="DO9" s="54"/>
      <c r="DP9" s="35"/>
      <c r="DQ9" s="35"/>
      <c r="DR9" s="35"/>
      <c r="DS9" s="67">
        <f t="shared" si="30"/>
        <v>0</v>
      </c>
      <c r="DT9" s="67">
        <f t="shared" si="30"/>
        <v>0</v>
      </c>
      <c r="DU9" s="67">
        <f t="shared" si="30"/>
        <v>0</v>
      </c>
      <c r="DV9" s="67">
        <f t="shared" si="30"/>
        <v>0</v>
      </c>
      <c r="DW9" s="68">
        <f t="shared" si="30"/>
        <v>0</v>
      </c>
      <c r="DX9" s="66">
        <f t="shared" si="31"/>
        <v>3.3207587084333658</v>
      </c>
      <c r="DY9" s="67">
        <f t="shared" si="13"/>
        <v>3.3322557544060887</v>
      </c>
      <c r="DZ9" s="67">
        <f t="shared" si="13"/>
        <v>3.3132348109153846</v>
      </c>
      <c r="EA9" s="67">
        <f t="shared" si="13"/>
        <v>3.79</v>
      </c>
      <c r="EB9" s="67">
        <f t="shared" si="13"/>
        <v>3.0499754576690243</v>
      </c>
      <c r="EC9" s="67">
        <f t="shared" si="13"/>
        <v>3.1719744759757855</v>
      </c>
      <c r="ED9" s="67">
        <f t="shared" si="13"/>
        <v>3.2988534550148172</v>
      </c>
      <c r="EE9" s="67">
        <f t="shared" si="13"/>
        <v>3.4308075932154098</v>
      </c>
      <c r="EF9" s="68">
        <f t="shared" si="13"/>
        <v>3.5680398969440263</v>
      </c>
      <c r="EG9" s="62">
        <f t="shared" si="32"/>
        <v>162.19890184497089</v>
      </c>
      <c r="EH9" s="63">
        <f t="shared" si="14"/>
        <v>190.22819472030858</v>
      </c>
      <c r="EI9" s="63">
        <f t="shared" si="14"/>
        <v>184.46077941249922</v>
      </c>
      <c r="EJ9" s="63">
        <f t="shared" si="14"/>
        <v>257.18623459200001</v>
      </c>
      <c r="EK9" s="63">
        <f t="shared" si="14"/>
        <v>129.35549201119858</v>
      </c>
      <c r="EL9" s="63">
        <f t="shared" si="14"/>
        <v>134.52971169164655</v>
      </c>
      <c r="EM9" s="63">
        <f t="shared" si="14"/>
        <v>139.9109001593124</v>
      </c>
      <c r="EN9" s="63">
        <f t="shared" si="14"/>
        <v>145.5073361656849</v>
      </c>
      <c r="EO9" s="64">
        <f t="shared" si="14"/>
        <v>242.12420737969973</v>
      </c>
      <c r="EP9" s="62">
        <f t="shared" si="15"/>
        <v>0</v>
      </c>
      <c r="EQ9" s="63">
        <f t="shared" si="16"/>
        <v>0.26501387811750099</v>
      </c>
      <c r="ER9" s="63">
        <f t="shared" si="17"/>
        <v>0</v>
      </c>
      <c r="ES9" s="63">
        <f t="shared" si="18"/>
        <v>0</v>
      </c>
      <c r="ET9" s="63">
        <f t="shared" si="19"/>
        <v>0</v>
      </c>
      <c r="EU9" s="63">
        <f t="shared" si="20"/>
        <v>0</v>
      </c>
      <c r="EV9" s="63">
        <f t="shared" si="21"/>
        <v>0</v>
      </c>
      <c r="EW9" s="63">
        <f t="shared" si="22"/>
        <v>0</v>
      </c>
      <c r="EX9" s="64">
        <f t="shared" si="23"/>
        <v>0</v>
      </c>
      <c r="EY9" s="66">
        <f t="shared" si="24"/>
        <v>0</v>
      </c>
      <c r="EZ9" s="67">
        <f t="shared" si="24"/>
        <v>4.6422877620897604E-3</v>
      </c>
      <c r="FA9" s="67">
        <f t="shared" si="24"/>
        <v>0</v>
      </c>
      <c r="FB9" s="67">
        <f t="shared" si="24"/>
        <v>0</v>
      </c>
      <c r="FC9" s="67">
        <f t="shared" si="24"/>
        <v>0</v>
      </c>
      <c r="FD9" s="67">
        <f t="shared" si="24"/>
        <v>0</v>
      </c>
      <c r="FE9" s="67">
        <f t="shared" si="24"/>
        <v>0</v>
      </c>
      <c r="FF9" s="67">
        <f t="shared" si="24"/>
        <v>0</v>
      </c>
      <c r="FG9" s="68">
        <f t="shared" si="24"/>
        <v>0</v>
      </c>
      <c r="FH9" s="73"/>
      <c r="FI9" s="74"/>
      <c r="FJ9" s="74"/>
      <c r="FK9" s="74"/>
      <c r="FL9" s="71"/>
      <c r="FM9" s="71"/>
      <c r="FN9" s="71"/>
      <c r="FO9" s="71"/>
      <c r="FP9" s="75"/>
      <c r="FQ9" s="73"/>
      <c r="FR9" s="74"/>
      <c r="FS9" s="74"/>
      <c r="FT9" s="74"/>
      <c r="FU9" s="71"/>
      <c r="FV9" s="71"/>
      <c r="FW9" s="71"/>
      <c r="FX9" s="71"/>
      <c r="FY9" s="75"/>
      <c r="FZ9" s="62">
        <f t="shared" si="25"/>
        <v>0</v>
      </c>
      <c r="GA9" s="63">
        <f t="shared" si="25"/>
        <v>0.26501387811750099</v>
      </c>
      <c r="GB9" s="63">
        <f t="shared" si="25"/>
        <v>0</v>
      </c>
      <c r="GC9" s="63">
        <f t="shared" si="25"/>
        <v>0</v>
      </c>
      <c r="GD9" s="63">
        <f t="shared" si="25"/>
        <v>0</v>
      </c>
      <c r="GE9" s="63">
        <f t="shared" si="25"/>
        <v>0</v>
      </c>
      <c r="GF9" s="63">
        <f t="shared" si="25"/>
        <v>0</v>
      </c>
      <c r="GG9" s="63">
        <f t="shared" si="25"/>
        <v>0</v>
      </c>
      <c r="GH9" s="64">
        <f t="shared" si="25"/>
        <v>0</v>
      </c>
      <c r="GI9" s="62">
        <f t="shared" si="26"/>
        <v>274.33135151146536</v>
      </c>
      <c r="GJ9" s="63">
        <f t="shared" si="26"/>
        <v>321.26258999474396</v>
      </c>
      <c r="GK9" s="63">
        <f t="shared" si="26"/>
        <v>286.51782940417593</v>
      </c>
      <c r="GL9" s="63">
        <f t="shared" si="26"/>
        <v>371.77626171078106</v>
      </c>
      <c r="GM9" s="63">
        <f t="shared" si="26"/>
        <v>257.03549201119858</v>
      </c>
      <c r="GN9" s="63">
        <f t="shared" si="26"/>
        <v>268.5937116916466</v>
      </c>
      <c r="GO9" s="63">
        <f t="shared" si="26"/>
        <v>280.67810015931246</v>
      </c>
      <c r="GP9" s="63">
        <f t="shared" si="26"/>
        <v>293.31289616568495</v>
      </c>
      <c r="GQ9" s="64">
        <f t="shared" si="26"/>
        <v>397.32004537969976</v>
      </c>
      <c r="GR9" s="66">
        <f t="shared" si="27"/>
        <v>5.6164882386115824</v>
      </c>
      <c r="GS9" s="67">
        <f t="shared" si="27"/>
        <v>5.6276048656161741</v>
      </c>
      <c r="GT9" s="67">
        <f t="shared" si="27"/>
        <v>5.1463560403101383</v>
      </c>
      <c r="GU9" s="67">
        <f t="shared" si="27"/>
        <v>5.4786448198487259</v>
      </c>
      <c r="GV9" s="67">
        <f t="shared" si="27"/>
        <v>6.0604457545271426</v>
      </c>
      <c r="GW9" s="67">
        <f t="shared" si="27"/>
        <v>6.3329682876768114</v>
      </c>
      <c r="GX9" s="67">
        <f t="shared" si="27"/>
        <v>6.6178969573008937</v>
      </c>
      <c r="GY9" s="67">
        <f t="shared" si="27"/>
        <v>6.9158032706157897</v>
      </c>
      <c r="GZ9" s="76">
        <f t="shared" si="27"/>
        <v>5.8550683102380265</v>
      </c>
    </row>
    <row r="10" spans="1:208" ht="39.75" customHeight="1" x14ac:dyDescent="0.3">
      <c r="A10" s="21" t="s">
        <v>51</v>
      </c>
      <c r="B10" s="22" t="s">
        <v>37</v>
      </c>
      <c r="C10" s="23">
        <v>43009</v>
      </c>
      <c r="D10" s="54">
        <v>0</v>
      </c>
      <c r="E10" s="35">
        <v>0</v>
      </c>
      <c r="F10" s="35">
        <v>0</v>
      </c>
      <c r="G10" s="35">
        <v>0</v>
      </c>
      <c r="H10" s="55">
        <v>600</v>
      </c>
      <c r="I10" s="55">
        <v>600</v>
      </c>
      <c r="J10" s="55">
        <v>600</v>
      </c>
      <c r="K10" s="55">
        <v>600</v>
      </c>
      <c r="L10" s="56">
        <v>600</v>
      </c>
      <c r="M10" s="57">
        <f t="shared" si="1"/>
        <v>0.8</v>
      </c>
      <c r="N10" s="58">
        <v>0</v>
      </c>
      <c r="O10" s="59">
        <v>0</v>
      </c>
      <c r="P10" s="59">
        <v>0</v>
      </c>
      <c r="Q10" s="59">
        <v>0</v>
      </c>
      <c r="R10" s="60">
        <v>0.40326330147798822</v>
      </c>
      <c r="S10" s="60">
        <v>0.85</v>
      </c>
      <c r="T10" s="60">
        <v>0.85</v>
      </c>
      <c r="U10" s="60">
        <v>0.85</v>
      </c>
      <c r="V10" s="61">
        <v>0.85</v>
      </c>
      <c r="W10" s="80">
        <v>0.8</v>
      </c>
      <c r="X10" s="81">
        <v>0</v>
      </c>
      <c r="Y10" s="82">
        <v>0</v>
      </c>
      <c r="Z10" s="59">
        <v>0</v>
      </c>
      <c r="AA10" s="59">
        <v>0</v>
      </c>
      <c r="AB10" s="60">
        <v>0.5</v>
      </c>
      <c r="AC10" s="60">
        <v>0.5</v>
      </c>
      <c r="AD10" s="60">
        <v>0.5</v>
      </c>
      <c r="AE10" s="60">
        <v>0.5</v>
      </c>
      <c r="AF10" s="61">
        <v>0.65</v>
      </c>
      <c r="AG10" s="33">
        <v>2450</v>
      </c>
      <c r="AH10" s="34"/>
      <c r="AI10" s="35"/>
      <c r="AJ10" s="35"/>
      <c r="AK10" s="35"/>
      <c r="AL10" s="36"/>
      <c r="AM10" s="36"/>
      <c r="AN10" s="36"/>
      <c r="AO10" s="36"/>
      <c r="AP10" s="36"/>
      <c r="AQ10" s="62">
        <f t="shared" si="28"/>
        <v>0</v>
      </c>
      <c r="AR10" s="63">
        <f t="shared" si="2"/>
        <v>0</v>
      </c>
      <c r="AS10" s="63">
        <f t="shared" si="2"/>
        <v>0</v>
      </c>
      <c r="AT10" s="63">
        <f t="shared" si="2"/>
        <v>0</v>
      </c>
      <c r="AU10" s="63">
        <f t="shared" si="2"/>
        <v>2628</v>
      </c>
      <c r="AV10" s="63">
        <f t="shared" si="2"/>
        <v>2628</v>
      </c>
      <c r="AW10" s="63">
        <f t="shared" si="2"/>
        <v>2628</v>
      </c>
      <c r="AX10" s="63">
        <f t="shared" si="2"/>
        <v>2628</v>
      </c>
      <c r="AY10" s="64">
        <f t="shared" si="2"/>
        <v>3416.4</v>
      </c>
      <c r="AZ10" s="54">
        <v>0</v>
      </c>
      <c r="BA10" s="35">
        <v>0</v>
      </c>
      <c r="BB10" s="35">
        <v>0</v>
      </c>
      <c r="BC10" s="35">
        <v>0</v>
      </c>
      <c r="BD10" s="55">
        <v>5785</v>
      </c>
      <c r="BE10" s="65">
        <f t="shared" si="33"/>
        <v>0.05</v>
      </c>
      <c r="BF10" s="62">
        <f t="shared" si="3"/>
        <v>0</v>
      </c>
      <c r="BG10" s="63">
        <f t="shared" si="3"/>
        <v>0</v>
      </c>
      <c r="BH10" s="63">
        <f t="shared" si="3"/>
        <v>0</v>
      </c>
      <c r="BI10" s="63">
        <f t="shared" si="3"/>
        <v>0</v>
      </c>
      <c r="BJ10" s="63">
        <f t="shared" si="3"/>
        <v>5785</v>
      </c>
      <c r="BK10" s="63">
        <f t="shared" si="4"/>
        <v>6074.25</v>
      </c>
      <c r="BL10" s="63">
        <f t="shared" si="4"/>
        <v>6377.9625000000005</v>
      </c>
      <c r="BM10" s="63">
        <f t="shared" si="4"/>
        <v>6696.8606250000012</v>
      </c>
      <c r="BN10" s="64">
        <f t="shared" si="4"/>
        <v>7031.7036562500016</v>
      </c>
      <c r="BO10" s="62">
        <f t="shared" si="5"/>
        <v>0</v>
      </c>
      <c r="BP10" s="63">
        <f t="shared" si="5"/>
        <v>0</v>
      </c>
      <c r="BQ10" s="63">
        <f t="shared" si="5"/>
        <v>0</v>
      </c>
      <c r="BR10" s="63">
        <f t="shared" si="5"/>
        <v>0</v>
      </c>
      <c r="BS10" s="63">
        <f t="shared" si="5"/>
        <v>347.1</v>
      </c>
      <c r="BT10" s="63">
        <f t="shared" si="5"/>
        <v>364.45499999999998</v>
      </c>
      <c r="BU10" s="63">
        <f t="shared" si="5"/>
        <v>382.67775000000006</v>
      </c>
      <c r="BV10" s="63">
        <f t="shared" si="5"/>
        <v>401.81163750000007</v>
      </c>
      <c r="BW10" s="64">
        <f t="shared" si="5"/>
        <v>421.90221937500007</v>
      </c>
      <c r="BX10" s="62">
        <f t="shared" si="6"/>
        <v>0</v>
      </c>
      <c r="BY10" s="63">
        <f t="shared" si="6"/>
        <v>0</v>
      </c>
      <c r="BZ10" s="63">
        <f t="shared" si="6"/>
        <v>0</v>
      </c>
      <c r="CA10" s="63">
        <f t="shared" si="6"/>
        <v>0</v>
      </c>
      <c r="CB10" s="63">
        <f t="shared" si="6"/>
        <v>174.96586492876213</v>
      </c>
      <c r="CC10" s="63">
        <f t="shared" si="6"/>
        <v>364.45499999999998</v>
      </c>
      <c r="CD10" s="63">
        <f t="shared" si="6"/>
        <v>382.67775000000006</v>
      </c>
      <c r="CE10" s="63">
        <f t="shared" si="6"/>
        <v>401.81163750000007</v>
      </c>
      <c r="CF10" s="64">
        <f t="shared" si="6"/>
        <v>421.90221937500007</v>
      </c>
      <c r="CG10" s="66">
        <f t="shared" si="7"/>
        <v>0</v>
      </c>
      <c r="CH10" s="67">
        <f t="shared" si="7"/>
        <v>0</v>
      </c>
      <c r="CI10" s="67">
        <f t="shared" si="7"/>
        <v>0</v>
      </c>
      <c r="CJ10" s="67">
        <f t="shared" si="7"/>
        <v>0</v>
      </c>
      <c r="CK10" s="67">
        <f t="shared" si="7"/>
        <v>0.66577574173805987</v>
      </c>
      <c r="CL10" s="67">
        <f t="shared" si="7"/>
        <v>1.3868150684931506</v>
      </c>
      <c r="CM10" s="67">
        <f t="shared" si="7"/>
        <v>1.4561558219178083</v>
      </c>
      <c r="CN10" s="67">
        <f t="shared" si="7"/>
        <v>1.5289636130136988</v>
      </c>
      <c r="CO10" s="68">
        <f t="shared" si="7"/>
        <v>1.2349321489726031</v>
      </c>
      <c r="CP10" s="69">
        <v>0</v>
      </c>
      <c r="CQ10" s="70">
        <v>0</v>
      </c>
      <c r="CR10" s="70">
        <v>0</v>
      </c>
      <c r="CS10" s="70">
        <v>0</v>
      </c>
      <c r="CT10" s="71">
        <v>3.0504870682108045</v>
      </c>
      <c r="CU10" s="72">
        <f t="shared" si="8"/>
        <v>0.04</v>
      </c>
      <c r="CV10" s="66">
        <f t="shared" si="29"/>
        <v>0</v>
      </c>
      <c r="CW10" s="67">
        <f t="shared" si="9"/>
        <v>0</v>
      </c>
      <c r="CX10" s="67">
        <f t="shared" si="9"/>
        <v>0</v>
      </c>
      <c r="CY10" s="67">
        <f t="shared" si="9"/>
        <v>0</v>
      </c>
      <c r="CZ10" s="67">
        <f t="shared" si="9"/>
        <v>3.0504870682108045</v>
      </c>
      <c r="DA10" s="67">
        <f t="shared" si="10"/>
        <v>3.1725065509392367</v>
      </c>
      <c r="DB10" s="67">
        <f t="shared" si="10"/>
        <v>3.2994068129768062</v>
      </c>
      <c r="DC10" s="67">
        <f t="shared" si="10"/>
        <v>3.4313830854958787</v>
      </c>
      <c r="DD10" s="68">
        <f t="shared" si="10"/>
        <v>3.5686384089157142</v>
      </c>
      <c r="DE10" s="62">
        <f t="shared" si="11"/>
        <v>0</v>
      </c>
      <c r="DF10" s="63">
        <f t="shared" si="11"/>
        <v>0</v>
      </c>
      <c r="DG10" s="63">
        <f t="shared" si="11"/>
        <v>0</v>
      </c>
      <c r="DH10" s="63">
        <f t="shared" si="11"/>
        <v>0</v>
      </c>
      <c r="DI10" s="63">
        <f t="shared" si="12"/>
        <v>801.66800152579947</v>
      </c>
      <c r="DJ10" s="63">
        <f t="shared" si="12"/>
        <v>833.73472158683148</v>
      </c>
      <c r="DK10" s="63">
        <f t="shared" si="12"/>
        <v>867.08411045030459</v>
      </c>
      <c r="DL10" s="63">
        <f t="shared" si="12"/>
        <v>901.76747486831698</v>
      </c>
      <c r="DM10" s="64">
        <f t="shared" si="12"/>
        <v>1219.1896260219646</v>
      </c>
      <c r="DN10" s="48">
        <v>0</v>
      </c>
      <c r="DO10" s="54"/>
      <c r="DP10" s="35"/>
      <c r="DQ10" s="35"/>
      <c r="DR10" s="35"/>
      <c r="DS10" s="67">
        <f t="shared" si="30"/>
        <v>0</v>
      </c>
      <c r="DT10" s="67">
        <f t="shared" si="30"/>
        <v>0</v>
      </c>
      <c r="DU10" s="67">
        <f t="shared" si="30"/>
        <v>0</v>
      </c>
      <c r="DV10" s="67">
        <f t="shared" si="30"/>
        <v>0</v>
      </c>
      <c r="DW10" s="68">
        <f t="shared" si="30"/>
        <v>0</v>
      </c>
      <c r="DX10" s="66">
        <f t="shared" si="31"/>
        <v>0</v>
      </c>
      <c r="DY10" s="67">
        <f t="shared" si="13"/>
        <v>0</v>
      </c>
      <c r="DZ10" s="67">
        <f t="shared" si="13"/>
        <v>0</v>
      </c>
      <c r="EA10" s="67">
        <f t="shared" si="13"/>
        <v>0</v>
      </c>
      <c r="EB10" s="67">
        <f t="shared" si="13"/>
        <v>3.0504870682108045</v>
      </c>
      <c r="EC10" s="67">
        <f t="shared" si="13"/>
        <v>3.1725065509392367</v>
      </c>
      <c r="ED10" s="67">
        <f t="shared" si="13"/>
        <v>3.2994068129768062</v>
      </c>
      <c r="EE10" s="67">
        <f t="shared" si="13"/>
        <v>3.4313830854958787</v>
      </c>
      <c r="EF10" s="68">
        <f t="shared" si="13"/>
        <v>3.5686384089157142</v>
      </c>
      <c r="EG10" s="62">
        <f t="shared" si="32"/>
        <v>0</v>
      </c>
      <c r="EH10" s="63">
        <f t="shared" si="14"/>
        <v>0</v>
      </c>
      <c r="EI10" s="63">
        <f t="shared" si="14"/>
        <v>0</v>
      </c>
      <c r="EJ10" s="63">
        <f t="shared" si="14"/>
        <v>0</v>
      </c>
      <c r="EK10" s="63">
        <f t="shared" si="14"/>
        <v>801.66800152579947</v>
      </c>
      <c r="EL10" s="63">
        <f t="shared" si="14"/>
        <v>833.73472158683148</v>
      </c>
      <c r="EM10" s="63">
        <f t="shared" si="14"/>
        <v>867.08411045030459</v>
      </c>
      <c r="EN10" s="63">
        <f t="shared" si="14"/>
        <v>901.76747486831698</v>
      </c>
      <c r="EO10" s="64">
        <f t="shared" si="14"/>
        <v>1219.1896260219646</v>
      </c>
      <c r="EP10" s="62">
        <f t="shared" si="15"/>
        <v>0</v>
      </c>
      <c r="EQ10" s="63">
        <f t="shared" si="16"/>
        <v>0</v>
      </c>
      <c r="ER10" s="63">
        <f t="shared" si="17"/>
        <v>0</v>
      </c>
      <c r="ES10" s="63">
        <f t="shared" si="18"/>
        <v>0</v>
      </c>
      <c r="ET10" s="63">
        <f t="shared" si="19"/>
        <v>0</v>
      </c>
      <c r="EU10" s="63">
        <f t="shared" si="20"/>
        <v>0</v>
      </c>
      <c r="EV10" s="63">
        <f t="shared" si="21"/>
        <v>0</v>
      </c>
      <c r="EW10" s="63">
        <f t="shared" si="22"/>
        <v>0</v>
      </c>
      <c r="EX10" s="64">
        <f t="shared" si="23"/>
        <v>0</v>
      </c>
      <c r="EY10" s="66">
        <f t="shared" si="24"/>
        <v>0</v>
      </c>
      <c r="EZ10" s="67">
        <f t="shared" si="24"/>
        <v>0</v>
      </c>
      <c r="FA10" s="67">
        <f t="shared" si="24"/>
        <v>0</v>
      </c>
      <c r="FB10" s="67">
        <f t="shared" si="24"/>
        <v>0</v>
      </c>
      <c r="FC10" s="67">
        <f t="shared" si="24"/>
        <v>0</v>
      </c>
      <c r="FD10" s="67">
        <f t="shared" si="24"/>
        <v>0</v>
      </c>
      <c r="FE10" s="67">
        <f t="shared" si="24"/>
        <v>0</v>
      </c>
      <c r="FF10" s="67">
        <f t="shared" si="24"/>
        <v>0</v>
      </c>
      <c r="FG10" s="68">
        <f t="shared" si="24"/>
        <v>0</v>
      </c>
      <c r="FH10" s="73"/>
      <c r="FI10" s="74"/>
      <c r="FJ10" s="74"/>
      <c r="FK10" s="74"/>
      <c r="FL10" s="71"/>
      <c r="FM10" s="71"/>
      <c r="FN10" s="71"/>
      <c r="FO10" s="71"/>
      <c r="FP10" s="75"/>
      <c r="FQ10" s="73"/>
      <c r="FR10" s="74"/>
      <c r="FS10" s="74"/>
      <c r="FT10" s="74"/>
      <c r="FU10" s="71"/>
      <c r="FV10" s="71"/>
      <c r="FW10" s="71"/>
      <c r="FX10" s="71"/>
      <c r="FY10" s="75"/>
      <c r="FZ10" s="62">
        <f t="shared" si="25"/>
        <v>0</v>
      </c>
      <c r="GA10" s="63">
        <f t="shared" si="25"/>
        <v>0</v>
      </c>
      <c r="GB10" s="63">
        <f t="shared" si="25"/>
        <v>0</v>
      </c>
      <c r="GC10" s="63">
        <f t="shared" si="25"/>
        <v>0</v>
      </c>
      <c r="GD10" s="63">
        <f t="shared" si="25"/>
        <v>0</v>
      </c>
      <c r="GE10" s="63">
        <f t="shared" si="25"/>
        <v>0</v>
      </c>
      <c r="GF10" s="63">
        <f t="shared" si="25"/>
        <v>0</v>
      </c>
      <c r="GG10" s="63">
        <f t="shared" si="25"/>
        <v>0</v>
      </c>
      <c r="GH10" s="64">
        <f t="shared" si="25"/>
        <v>0</v>
      </c>
      <c r="GI10" s="62">
        <f t="shared" si="26"/>
        <v>0</v>
      </c>
      <c r="GJ10" s="63">
        <f t="shared" si="26"/>
        <v>0</v>
      </c>
      <c r="GK10" s="63">
        <f t="shared" si="26"/>
        <v>0</v>
      </c>
      <c r="GL10" s="63">
        <f t="shared" si="26"/>
        <v>0</v>
      </c>
      <c r="GM10" s="63">
        <f t="shared" si="26"/>
        <v>976.6338664545616</v>
      </c>
      <c r="GN10" s="63">
        <f t="shared" si="26"/>
        <v>1198.1897215868314</v>
      </c>
      <c r="GO10" s="63">
        <f t="shared" si="26"/>
        <v>1249.7618604503045</v>
      </c>
      <c r="GP10" s="63">
        <f t="shared" si="26"/>
        <v>1303.5791123683171</v>
      </c>
      <c r="GQ10" s="64">
        <f t="shared" si="26"/>
        <v>1641.0918453969648</v>
      </c>
      <c r="GR10" s="66">
        <f t="shared" si="27"/>
        <v>0</v>
      </c>
      <c r="GS10" s="67">
        <f t="shared" si="27"/>
        <v>0</v>
      </c>
      <c r="GT10" s="67">
        <f t="shared" si="27"/>
        <v>0</v>
      </c>
      <c r="GU10" s="67">
        <f t="shared" si="27"/>
        <v>0</v>
      </c>
      <c r="GV10" s="67">
        <f t="shared" si="27"/>
        <v>3.7162628099488644</v>
      </c>
      <c r="GW10" s="67">
        <f t="shared" si="27"/>
        <v>4.5593216194323878</v>
      </c>
      <c r="GX10" s="67">
        <f t="shared" si="27"/>
        <v>4.7555626348946136</v>
      </c>
      <c r="GY10" s="67">
        <f t="shared" si="27"/>
        <v>4.9603466985095777</v>
      </c>
      <c r="GZ10" s="76">
        <f t="shared" si="27"/>
        <v>4.8035705578883174</v>
      </c>
    </row>
    <row r="11" spans="1:208" ht="39.75" customHeight="1" x14ac:dyDescent="0.3">
      <c r="A11" s="21" t="s">
        <v>52</v>
      </c>
      <c r="B11" s="22" t="s">
        <v>37</v>
      </c>
      <c r="C11" s="23">
        <v>41699</v>
      </c>
      <c r="D11" s="54">
        <v>0</v>
      </c>
      <c r="E11" s="35">
        <v>304.56000000000006</v>
      </c>
      <c r="F11" s="35">
        <v>800</v>
      </c>
      <c r="G11" s="35">
        <v>800</v>
      </c>
      <c r="H11" s="55">
        <v>800</v>
      </c>
      <c r="I11" s="55">
        <v>800</v>
      </c>
      <c r="J11" s="55">
        <v>800</v>
      </c>
      <c r="K11" s="55">
        <v>800</v>
      </c>
      <c r="L11" s="56">
        <v>800</v>
      </c>
      <c r="M11" s="57">
        <f t="shared" si="1"/>
        <v>0.8</v>
      </c>
      <c r="N11" s="58">
        <v>0</v>
      </c>
      <c r="O11" s="59">
        <v>0.4</v>
      </c>
      <c r="P11" s="59">
        <v>0.43640274113193872</v>
      </c>
      <c r="Q11" s="59">
        <v>0.70407184919030874</v>
      </c>
      <c r="R11" s="60">
        <v>0.78210226563864571</v>
      </c>
      <c r="S11" s="60">
        <v>0.78210226563864571</v>
      </c>
      <c r="T11" s="60">
        <v>0.78210226563864571</v>
      </c>
      <c r="U11" s="60">
        <v>0.78210226563864571</v>
      </c>
      <c r="V11" s="61">
        <v>0.78210226563864571</v>
      </c>
      <c r="W11" s="80">
        <v>0.8</v>
      </c>
      <c r="X11" s="81">
        <v>0</v>
      </c>
      <c r="Y11" s="82">
        <v>0.36931766509969316</v>
      </c>
      <c r="Z11" s="59">
        <v>0.39930850813572394</v>
      </c>
      <c r="AA11" s="59">
        <v>0.39930850813572394</v>
      </c>
      <c r="AB11" s="60">
        <v>0.8</v>
      </c>
      <c r="AC11" s="60">
        <v>0.8</v>
      </c>
      <c r="AD11" s="60">
        <v>0.8</v>
      </c>
      <c r="AE11" s="60">
        <v>0.8</v>
      </c>
      <c r="AF11" s="61">
        <v>0.8</v>
      </c>
      <c r="AG11" s="33">
        <v>2450</v>
      </c>
      <c r="AH11" s="34"/>
      <c r="AI11" s="35"/>
      <c r="AJ11" s="35"/>
      <c r="AK11" s="35"/>
      <c r="AL11" s="36"/>
      <c r="AM11" s="36"/>
      <c r="AN11" s="36"/>
      <c r="AO11" s="36"/>
      <c r="AP11" s="36"/>
      <c r="AQ11" s="62">
        <f t="shared" si="28"/>
        <v>0</v>
      </c>
      <c r="AR11" s="63">
        <f t="shared" si="2"/>
        <v>985.31943960500007</v>
      </c>
      <c r="AS11" s="63">
        <f t="shared" si="2"/>
        <v>2798.3540250151532</v>
      </c>
      <c r="AT11" s="63">
        <f t="shared" si="2"/>
        <v>2798.3540250151532</v>
      </c>
      <c r="AU11" s="63">
        <f t="shared" si="2"/>
        <v>5606.4</v>
      </c>
      <c r="AV11" s="63">
        <f t="shared" si="2"/>
        <v>5606.4</v>
      </c>
      <c r="AW11" s="63">
        <f t="shared" si="2"/>
        <v>5606.4</v>
      </c>
      <c r="AX11" s="63">
        <f t="shared" si="2"/>
        <v>5606.4</v>
      </c>
      <c r="AY11" s="64">
        <f t="shared" si="2"/>
        <v>5606.4</v>
      </c>
      <c r="AZ11" s="54">
        <v>0</v>
      </c>
      <c r="BA11" s="35">
        <v>0</v>
      </c>
      <c r="BB11" s="35">
        <v>0</v>
      </c>
      <c r="BC11" s="35">
        <v>3878.7840000000001</v>
      </c>
      <c r="BD11" s="55">
        <v>8075</v>
      </c>
      <c r="BE11" s="65">
        <f t="shared" si="33"/>
        <v>0.05</v>
      </c>
      <c r="BF11" s="62">
        <f t="shared" si="3"/>
        <v>0</v>
      </c>
      <c r="BG11" s="63">
        <f t="shared" si="3"/>
        <v>0</v>
      </c>
      <c r="BH11" s="63">
        <f t="shared" si="3"/>
        <v>0</v>
      </c>
      <c r="BI11" s="63">
        <f t="shared" si="3"/>
        <v>3878.7840000000001</v>
      </c>
      <c r="BJ11" s="63">
        <f t="shared" si="3"/>
        <v>8075</v>
      </c>
      <c r="BK11" s="63">
        <f t="shared" si="4"/>
        <v>8478.75</v>
      </c>
      <c r="BL11" s="63">
        <f t="shared" si="4"/>
        <v>8902.6875</v>
      </c>
      <c r="BM11" s="63">
        <f t="shared" si="4"/>
        <v>9347.8218749999996</v>
      </c>
      <c r="BN11" s="64">
        <f t="shared" si="4"/>
        <v>9815.2129687500001</v>
      </c>
      <c r="BO11" s="62">
        <f t="shared" si="5"/>
        <v>0</v>
      </c>
      <c r="BP11" s="63">
        <f t="shared" si="5"/>
        <v>0</v>
      </c>
      <c r="BQ11" s="63">
        <f t="shared" si="5"/>
        <v>0</v>
      </c>
      <c r="BR11" s="63">
        <f t="shared" si="5"/>
        <v>310.30272000000002</v>
      </c>
      <c r="BS11" s="63">
        <f t="shared" si="5"/>
        <v>646</v>
      </c>
      <c r="BT11" s="63">
        <f t="shared" si="5"/>
        <v>678.3</v>
      </c>
      <c r="BU11" s="63">
        <f t="shared" si="5"/>
        <v>712.21500000000003</v>
      </c>
      <c r="BV11" s="63">
        <f t="shared" si="5"/>
        <v>747.82574999999997</v>
      </c>
      <c r="BW11" s="64">
        <f t="shared" si="5"/>
        <v>785.21703749999995</v>
      </c>
      <c r="BX11" s="62">
        <f t="shared" si="6"/>
        <v>0</v>
      </c>
      <c r="BY11" s="63">
        <f t="shared" si="6"/>
        <v>0</v>
      </c>
      <c r="BZ11" s="63">
        <f t="shared" si="6"/>
        <v>0</v>
      </c>
      <c r="CA11" s="63">
        <f t="shared" si="6"/>
        <v>273.09426234897825</v>
      </c>
      <c r="CB11" s="63">
        <f t="shared" si="6"/>
        <v>631.54757950320641</v>
      </c>
      <c r="CC11" s="63">
        <f t="shared" si="6"/>
        <v>663.12495847836669</v>
      </c>
      <c r="CD11" s="63">
        <f t="shared" si="6"/>
        <v>696.28120640228508</v>
      </c>
      <c r="CE11" s="63">
        <f t="shared" si="6"/>
        <v>731.09526672239917</v>
      </c>
      <c r="CF11" s="64">
        <f t="shared" si="6"/>
        <v>767.65003005851918</v>
      </c>
      <c r="CG11" s="66">
        <f t="shared" si="7"/>
        <v>0</v>
      </c>
      <c r="CH11" s="67">
        <f t="shared" si="7"/>
        <v>0</v>
      </c>
      <c r="CI11" s="67">
        <f t="shared" si="7"/>
        <v>0</v>
      </c>
      <c r="CJ11" s="67">
        <f t="shared" si="7"/>
        <v>0.97591033839079533</v>
      </c>
      <c r="CK11" s="67">
        <f t="shared" si="7"/>
        <v>1.1264761335316895</v>
      </c>
      <c r="CL11" s="67">
        <f t="shared" si="7"/>
        <v>1.1827999402082741</v>
      </c>
      <c r="CM11" s="67">
        <f t="shared" si="7"/>
        <v>1.2419399372186877</v>
      </c>
      <c r="CN11" s="67">
        <f t="shared" si="7"/>
        <v>1.3040369340796218</v>
      </c>
      <c r="CO11" s="68">
        <f t="shared" si="7"/>
        <v>1.3692387807836033</v>
      </c>
      <c r="CP11" s="69">
        <v>0</v>
      </c>
      <c r="CQ11" s="70">
        <v>5.4115525666580941</v>
      </c>
      <c r="CR11" s="70">
        <v>7.460499683382567</v>
      </c>
      <c r="CS11" s="70">
        <v>3.0094239472358724</v>
      </c>
      <c r="CT11" s="71">
        <v>2.17</v>
      </c>
      <c r="CU11" s="72">
        <f t="shared" si="8"/>
        <v>0.04</v>
      </c>
      <c r="CV11" s="66">
        <f t="shared" si="29"/>
        <v>0</v>
      </c>
      <c r="CW11" s="67">
        <f t="shared" si="9"/>
        <v>5.4115525666580941</v>
      </c>
      <c r="CX11" s="67">
        <f t="shared" si="9"/>
        <v>7.460499683382567</v>
      </c>
      <c r="CY11" s="67">
        <f t="shared" si="9"/>
        <v>3.0094239472358724</v>
      </c>
      <c r="CZ11" s="67">
        <f t="shared" si="9"/>
        <v>2.17</v>
      </c>
      <c r="DA11" s="67">
        <f t="shared" si="10"/>
        <v>2.2568000000000001</v>
      </c>
      <c r="DB11" s="67">
        <f t="shared" si="10"/>
        <v>2.3470720000000003</v>
      </c>
      <c r="DC11" s="67">
        <f t="shared" si="10"/>
        <v>2.4409548800000005</v>
      </c>
      <c r="DD11" s="68">
        <f t="shared" si="10"/>
        <v>2.5385930752000005</v>
      </c>
      <c r="DE11" s="62">
        <f t="shared" si="11"/>
        <v>0</v>
      </c>
      <c r="DF11" s="63">
        <f t="shared" si="11"/>
        <v>533.2107942372553</v>
      </c>
      <c r="DG11" s="63">
        <f t="shared" si="11"/>
        <v>2087.711931761788</v>
      </c>
      <c r="DH11" s="63">
        <f t="shared" si="11"/>
        <v>842.14336157244941</v>
      </c>
      <c r="DI11" s="63">
        <f t="shared" si="12"/>
        <v>1216.5888</v>
      </c>
      <c r="DJ11" s="63">
        <f t="shared" si="12"/>
        <v>1265.252352</v>
      </c>
      <c r="DK11" s="63">
        <f t="shared" si="12"/>
        <v>1315.8624460800002</v>
      </c>
      <c r="DL11" s="63">
        <f t="shared" si="12"/>
        <v>1368.4969439232002</v>
      </c>
      <c r="DM11" s="64">
        <f t="shared" si="12"/>
        <v>1423.2368216801283</v>
      </c>
      <c r="DN11" s="48">
        <v>0</v>
      </c>
      <c r="DO11" s="54"/>
      <c r="DP11" s="35"/>
      <c r="DQ11" s="35"/>
      <c r="DR11" s="35"/>
      <c r="DS11" s="67">
        <f t="shared" si="30"/>
        <v>0</v>
      </c>
      <c r="DT11" s="67">
        <f t="shared" si="30"/>
        <v>0</v>
      </c>
      <c r="DU11" s="67">
        <f t="shared" si="30"/>
        <v>0</v>
      </c>
      <c r="DV11" s="67">
        <f t="shared" si="30"/>
        <v>0</v>
      </c>
      <c r="DW11" s="68">
        <f t="shared" si="30"/>
        <v>0</v>
      </c>
      <c r="DX11" s="66">
        <f t="shared" si="31"/>
        <v>0</v>
      </c>
      <c r="DY11" s="67">
        <f t="shared" si="13"/>
        <v>5.4115525666580941</v>
      </c>
      <c r="DZ11" s="67">
        <f t="shared" si="13"/>
        <v>7.460499683382567</v>
      </c>
      <c r="EA11" s="67">
        <f t="shared" si="13"/>
        <v>3.0094239472358724</v>
      </c>
      <c r="EB11" s="67">
        <f t="shared" si="13"/>
        <v>2.17</v>
      </c>
      <c r="EC11" s="67">
        <f t="shared" si="13"/>
        <v>2.2568000000000001</v>
      </c>
      <c r="ED11" s="67">
        <f t="shared" si="13"/>
        <v>2.3470720000000003</v>
      </c>
      <c r="EE11" s="67">
        <f t="shared" si="13"/>
        <v>2.4409548800000005</v>
      </c>
      <c r="EF11" s="68">
        <f t="shared" si="13"/>
        <v>2.5385930752000005</v>
      </c>
      <c r="EG11" s="62">
        <f t="shared" si="32"/>
        <v>0</v>
      </c>
      <c r="EH11" s="63">
        <f t="shared" si="14"/>
        <v>533.2107942372553</v>
      </c>
      <c r="EI11" s="63">
        <f t="shared" si="14"/>
        <v>2087.711931761788</v>
      </c>
      <c r="EJ11" s="63">
        <f t="shared" si="14"/>
        <v>842.14336157244941</v>
      </c>
      <c r="EK11" s="63">
        <f t="shared" si="14"/>
        <v>1216.5888</v>
      </c>
      <c r="EL11" s="63">
        <f t="shared" si="14"/>
        <v>1265.252352</v>
      </c>
      <c r="EM11" s="63">
        <f t="shared" si="14"/>
        <v>1315.8624460800002</v>
      </c>
      <c r="EN11" s="63">
        <f t="shared" si="14"/>
        <v>1368.4969439232002</v>
      </c>
      <c r="EO11" s="64">
        <f t="shared" si="14"/>
        <v>1423.2368216801283</v>
      </c>
      <c r="EP11" s="62">
        <f t="shared" si="15"/>
        <v>0</v>
      </c>
      <c r="EQ11" s="63">
        <f t="shared" si="16"/>
        <v>0</v>
      </c>
      <c r="ER11" s="63">
        <f t="shared" si="17"/>
        <v>0</v>
      </c>
      <c r="ES11" s="63">
        <f t="shared" si="18"/>
        <v>0</v>
      </c>
      <c r="ET11" s="63">
        <f t="shared" si="19"/>
        <v>0</v>
      </c>
      <c r="EU11" s="63">
        <f t="shared" si="20"/>
        <v>0</v>
      </c>
      <c r="EV11" s="63">
        <f t="shared" si="21"/>
        <v>0</v>
      </c>
      <c r="EW11" s="63">
        <f t="shared" si="22"/>
        <v>0</v>
      </c>
      <c r="EX11" s="64">
        <f t="shared" si="23"/>
        <v>0</v>
      </c>
      <c r="EY11" s="66">
        <f t="shared" si="24"/>
        <v>0</v>
      </c>
      <c r="EZ11" s="67">
        <f t="shared" si="24"/>
        <v>0</v>
      </c>
      <c r="FA11" s="67">
        <f t="shared" si="24"/>
        <v>0</v>
      </c>
      <c r="FB11" s="67">
        <f t="shared" si="24"/>
        <v>0</v>
      </c>
      <c r="FC11" s="67">
        <f t="shared" si="24"/>
        <v>0</v>
      </c>
      <c r="FD11" s="67">
        <f t="shared" si="24"/>
        <v>0</v>
      </c>
      <c r="FE11" s="67">
        <f t="shared" si="24"/>
        <v>0</v>
      </c>
      <c r="FF11" s="67">
        <f t="shared" si="24"/>
        <v>0</v>
      </c>
      <c r="FG11" s="68">
        <f t="shared" si="24"/>
        <v>0</v>
      </c>
      <c r="FH11" s="73"/>
      <c r="FI11" s="74"/>
      <c r="FJ11" s="74"/>
      <c r="FK11" s="74"/>
      <c r="FL11" s="71"/>
      <c r="FM11" s="71"/>
      <c r="FN11" s="71"/>
      <c r="FO11" s="71"/>
      <c r="FP11" s="75"/>
      <c r="FQ11" s="73"/>
      <c r="FR11" s="74"/>
      <c r="FS11" s="74"/>
      <c r="FT11" s="74"/>
      <c r="FU11" s="71"/>
      <c r="FV11" s="71"/>
      <c r="FW11" s="71"/>
      <c r="FX11" s="71"/>
      <c r="FY11" s="75"/>
      <c r="FZ11" s="62">
        <f t="shared" si="25"/>
        <v>0</v>
      </c>
      <c r="GA11" s="63">
        <f t="shared" si="25"/>
        <v>0</v>
      </c>
      <c r="GB11" s="63">
        <f t="shared" si="25"/>
        <v>0</v>
      </c>
      <c r="GC11" s="63">
        <f t="shared" si="25"/>
        <v>0</v>
      </c>
      <c r="GD11" s="63">
        <f t="shared" si="25"/>
        <v>0</v>
      </c>
      <c r="GE11" s="63">
        <f t="shared" si="25"/>
        <v>0</v>
      </c>
      <c r="GF11" s="63">
        <f t="shared" si="25"/>
        <v>0</v>
      </c>
      <c r="GG11" s="63">
        <f t="shared" si="25"/>
        <v>0</v>
      </c>
      <c r="GH11" s="64">
        <f t="shared" si="25"/>
        <v>0</v>
      </c>
      <c r="GI11" s="62">
        <f t="shared" si="26"/>
        <v>0</v>
      </c>
      <c r="GJ11" s="63">
        <f t="shared" si="26"/>
        <v>533.2107942372553</v>
      </c>
      <c r="GK11" s="63">
        <f t="shared" si="26"/>
        <v>2087.711931761788</v>
      </c>
      <c r="GL11" s="63">
        <f t="shared" si="26"/>
        <v>1115.2376239214277</v>
      </c>
      <c r="GM11" s="63">
        <f t="shared" si="26"/>
        <v>1848.1363795032064</v>
      </c>
      <c r="GN11" s="63">
        <f t="shared" si="26"/>
        <v>1928.3773104783668</v>
      </c>
      <c r="GO11" s="63">
        <f t="shared" si="26"/>
        <v>2012.1436524822852</v>
      </c>
      <c r="GP11" s="63">
        <f t="shared" si="26"/>
        <v>2099.5922106455992</v>
      </c>
      <c r="GQ11" s="64">
        <f t="shared" si="26"/>
        <v>2190.8868517386472</v>
      </c>
      <c r="GR11" s="66">
        <f t="shared" si="27"/>
        <v>0</v>
      </c>
      <c r="GS11" s="67">
        <f t="shared" si="27"/>
        <v>5.4115525666580941</v>
      </c>
      <c r="GT11" s="67">
        <f t="shared" si="27"/>
        <v>7.460499683382567</v>
      </c>
      <c r="GU11" s="67">
        <f t="shared" si="27"/>
        <v>3.985334285626668</v>
      </c>
      <c r="GV11" s="67">
        <f t="shared" si="27"/>
        <v>3.2964761335316894</v>
      </c>
      <c r="GW11" s="67">
        <f t="shared" si="27"/>
        <v>3.4395999402082742</v>
      </c>
      <c r="GX11" s="67">
        <f t="shared" si="27"/>
        <v>3.5890119372186886</v>
      </c>
      <c r="GY11" s="67">
        <f t="shared" si="27"/>
        <v>3.7449918140796217</v>
      </c>
      <c r="GZ11" s="76">
        <f t="shared" si="27"/>
        <v>3.9078318559836034</v>
      </c>
    </row>
    <row r="12" spans="1:208" ht="39.75" customHeight="1" x14ac:dyDescent="0.3">
      <c r="A12" s="21" t="s">
        <v>53</v>
      </c>
      <c r="B12" s="22" t="s">
        <v>37</v>
      </c>
      <c r="C12" s="23">
        <v>41974</v>
      </c>
      <c r="D12" s="54">
        <v>0</v>
      </c>
      <c r="E12" s="35">
        <v>0</v>
      </c>
      <c r="F12" s="35">
        <v>800</v>
      </c>
      <c r="G12" s="35">
        <v>800</v>
      </c>
      <c r="H12" s="55">
        <v>800</v>
      </c>
      <c r="I12" s="55">
        <v>800</v>
      </c>
      <c r="J12" s="55">
        <v>800</v>
      </c>
      <c r="K12" s="55">
        <v>800</v>
      </c>
      <c r="L12" s="56">
        <v>800</v>
      </c>
      <c r="M12" s="57">
        <f t="shared" si="1"/>
        <v>0.8</v>
      </c>
      <c r="N12" s="58">
        <v>0</v>
      </c>
      <c r="O12" s="59">
        <v>0</v>
      </c>
      <c r="P12" s="59">
        <v>0.28173867327033691</v>
      </c>
      <c r="Q12" s="59">
        <v>0.73019983406941635</v>
      </c>
      <c r="R12" s="60">
        <v>0.78210226563864571</v>
      </c>
      <c r="S12" s="60">
        <v>0.78210226563864571</v>
      </c>
      <c r="T12" s="60">
        <v>0.78210226563864571</v>
      </c>
      <c r="U12" s="60">
        <v>0.78210226563864571</v>
      </c>
      <c r="V12" s="61">
        <v>0.78210226563864571</v>
      </c>
      <c r="W12" s="80">
        <v>0.8</v>
      </c>
      <c r="X12" s="81">
        <v>0</v>
      </c>
      <c r="Y12" s="82">
        <v>0</v>
      </c>
      <c r="Z12" s="59">
        <v>0.25779088604235828</v>
      </c>
      <c r="AA12" s="59">
        <v>0.25779088604235828</v>
      </c>
      <c r="AB12" s="60">
        <v>0.8</v>
      </c>
      <c r="AC12" s="60">
        <v>0.8</v>
      </c>
      <c r="AD12" s="60">
        <v>0.8</v>
      </c>
      <c r="AE12" s="60">
        <v>0.8</v>
      </c>
      <c r="AF12" s="61">
        <v>0.8</v>
      </c>
      <c r="AG12" s="33">
        <v>2450</v>
      </c>
      <c r="AH12" s="34"/>
      <c r="AI12" s="35"/>
      <c r="AJ12" s="35"/>
      <c r="AK12" s="35"/>
      <c r="AL12" s="36"/>
      <c r="AM12" s="36"/>
      <c r="AN12" s="36"/>
      <c r="AO12" s="36"/>
      <c r="AP12" s="36"/>
      <c r="AQ12" s="62">
        <f t="shared" si="28"/>
        <v>0</v>
      </c>
      <c r="AR12" s="63">
        <f t="shared" si="2"/>
        <v>0</v>
      </c>
      <c r="AS12" s="63">
        <f t="shared" si="2"/>
        <v>1806.5985293848466</v>
      </c>
      <c r="AT12" s="63">
        <f t="shared" si="2"/>
        <v>1806.5985293848466</v>
      </c>
      <c r="AU12" s="63">
        <f t="shared" si="2"/>
        <v>5606.4</v>
      </c>
      <c r="AV12" s="63">
        <f t="shared" si="2"/>
        <v>5606.4</v>
      </c>
      <c r="AW12" s="63">
        <f t="shared" si="2"/>
        <v>5606.4</v>
      </c>
      <c r="AX12" s="63">
        <f t="shared" si="2"/>
        <v>5606.4</v>
      </c>
      <c r="AY12" s="64">
        <f t="shared" si="2"/>
        <v>5606.4</v>
      </c>
      <c r="AZ12" s="54">
        <v>0</v>
      </c>
      <c r="BA12" s="35">
        <v>0</v>
      </c>
      <c r="BB12" s="35">
        <v>0</v>
      </c>
      <c r="BC12" s="35">
        <v>3878.7839999999978</v>
      </c>
      <c r="BD12" s="55">
        <v>7345</v>
      </c>
      <c r="BE12" s="65">
        <f t="shared" si="33"/>
        <v>0.05</v>
      </c>
      <c r="BF12" s="62">
        <f t="shared" si="3"/>
        <v>0</v>
      </c>
      <c r="BG12" s="63">
        <f t="shared" si="3"/>
        <v>0</v>
      </c>
      <c r="BH12" s="63">
        <f t="shared" si="3"/>
        <v>0</v>
      </c>
      <c r="BI12" s="63">
        <f t="shared" si="3"/>
        <v>3878.7839999999978</v>
      </c>
      <c r="BJ12" s="63">
        <f t="shared" si="3"/>
        <v>7345</v>
      </c>
      <c r="BK12" s="63">
        <f t="shared" si="4"/>
        <v>7712.25</v>
      </c>
      <c r="BL12" s="63">
        <f t="shared" si="4"/>
        <v>8097.8625000000002</v>
      </c>
      <c r="BM12" s="63">
        <f t="shared" si="4"/>
        <v>8502.7556249999998</v>
      </c>
      <c r="BN12" s="64">
        <f t="shared" si="4"/>
        <v>8927.8934062499993</v>
      </c>
      <c r="BO12" s="62">
        <f t="shared" si="5"/>
        <v>0</v>
      </c>
      <c r="BP12" s="63">
        <f t="shared" si="5"/>
        <v>0</v>
      </c>
      <c r="BQ12" s="63">
        <f t="shared" si="5"/>
        <v>0</v>
      </c>
      <c r="BR12" s="63">
        <f t="shared" si="5"/>
        <v>310.30271999999985</v>
      </c>
      <c r="BS12" s="63">
        <f t="shared" si="5"/>
        <v>587.6</v>
      </c>
      <c r="BT12" s="63">
        <f t="shared" si="5"/>
        <v>616.98</v>
      </c>
      <c r="BU12" s="63">
        <f t="shared" si="5"/>
        <v>647.82899999999995</v>
      </c>
      <c r="BV12" s="63">
        <f t="shared" si="5"/>
        <v>680.22045000000003</v>
      </c>
      <c r="BW12" s="64">
        <f t="shared" si="5"/>
        <v>714.2314725</v>
      </c>
      <c r="BX12" s="62">
        <f t="shared" si="6"/>
        <v>0</v>
      </c>
      <c r="BY12" s="63">
        <f t="shared" si="6"/>
        <v>0</v>
      </c>
      <c r="BZ12" s="63">
        <f t="shared" si="6"/>
        <v>0</v>
      </c>
      <c r="CA12" s="63">
        <f t="shared" si="6"/>
        <v>283.22874331911055</v>
      </c>
      <c r="CB12" s="63">
        <f t="shared" si="6"/>
        <v>574.45411411158523</v>
      </c>
      <c r="CC12" s="63">
        <f t="shared" si="6"/>
        <v>603.17681981716453</v>
      </c>
      <c r="CD12" s="63">
        <f t="shared" si="6"/>
        <v>633.33566080802268</v>
      </c>
      <c r="CE12" s="63">
        <f t="shared" si="6"/>
        <v>665.00244384842381</v>
      </c>
      <c r="CF12" s="64">
        <f t="shared" si="6"/>
        <v>698.25256604084507</v>
      </c>
      <c r="CG12" s="66">
        <f t="shared" si="7"/>
        <v>0</v>
      </c>
      <c r="CH12" s="67">
        <f t="shared" si="7"/>
        <v>0</v>
      </c>
      <c r="CI12" s="67">
        <f t="shared" si="7"/>
        <v>0</v>
      </c>
      <c r="CJ12" s="67">
        <f t="shared" si="7"/>
        <v>1.5677458976762866</v>
      </c>
      <c r="CK12" s="67">
        <f t="shared" si="7"/>
        <v>1.0246399010266576</v>
      </c>
      <c r="CL12" s="67">
        <f t="shared" si="7"/>
        <v>1.0758718960779905</v>
      </c>
      <c r="CM12" s="67">
        <f t="shared" si="7"/>
        <v>1.1296654908818899</v>
      </c>
      <c r="CN12" s="67">
        <f t="shared" si="7"/>
        <v>1.1861487654259844</v>
      </c>
      <c r="CO12" s="68">
        <f t="shared" si="7"/>
        <v>1.2454562036972836</v>
      </c>
      <c r="CP12" s="69">
        <v>0</v>
      </c>
      <c r="CQ12" s="70">
        <v>0</v>
      </c>
      <c r="CR12" s="70">
        <v>8.3067403899366283</v>
      </c>
      <c r="CS12" s="70">
        <v>2.9017408449952202</v>
      </c>
      <c r="CT12" s="71">
        <v>2.17</v>
      </c>
      <c r="CU12" s="72">
        <f t="shared" si="8"/>
        <v>0.04</v>
      </c>
      <c r="CV12" s="66">
        <f t="shared" si="29"/>
        <v>0</v>
      </c>
      <c r="CW12" s="67">
        <f t="shared" si="9"/>
        <v>0</v>
      </c>
      <c r="CX12" s="67">
        <f t="shared" si="9"/>
        <v>8.3067403899366283</v>
      </c>
      <c r="CY12" s="67">
        <f t="shared" si="9"/>
        <v>2.9017408449952202</v>
      </c>
      <c r="CZ12" s="67">
        <f t="shared" si="9"/>
        <v>2.17</v>
      </c>
      <c r="DA12" s="67">
        <f t="shared" si="10"/>
        <v>2.2568000000000001</v>
      </c>
      <c r="DB12" s="67">
        <f t="shared" si="10"/>
        <v>2.3470720000000003</v>
      </c>
      <c r="DC12" s="67">
        <f t="shared" si="10"/>
        <v>2.4409548800000005</v>
      </c>
      <c r="DD12" s="68">
        <f t="shared" si="10"/>
        <v>2.5385930752000005</v>
      </c>
      <c r="DE12" s="62">
        <f t="shared" si="11"/>
        <v>0</v>
      </c>
      <c r="DF12" s="63">
        <f t="shared" si="11"/>
        <v>0</v>
      </c>
      <c r="DG12" s="63">
        <f t="shared" si="11"/>
        <v>1500.694497244122</v>
      </c>
      <c r="DH12" s="63">
        <f t="shared" si="11"/>
        <v>524.22807432243076</v>
      </c>
      <c r="DI12" s="63">
        <f t="shared" si="12"/>
        <v>1216.5888</v>
      </c>
      <c r="DJ12" s="63">
        <f t="shared" si="12"/>
        <v>1265.252352</v>
      </c>
      <c r="DK12" s="63">
        <f t="shared" si="12"/>
        <v>1315.8624460800002</v>
      </c>
      <c r="DL12" s="63">
        <f t="shared" si="12"/>
        <v>1368.4969439232002</v>
      </c>
      <c r="DM12" s="64">
        <f t="shared" si="12"/>
        <v>1423.2368216801283</v>
      </c>
      <c r="DN12" s="48">
        <v>0</v>
      </c>
      <c r="DO12" s="54"/>
      <c r="DP12" s="35"/>
      <c r="DQ12" s="35"/>
      <c r="DR12" s="35"/>
      <c r="DS12" s="67">
        <f t="shared" si="30"/>
        <v>0</v>
      </c>
      <c r="DT12" s="67">
        <f t="shared" si="30"/>
        <v>0</v>
      </c>
      <c r="DU12" s="67">
        <f t="shared" si="30"/>
        <v>0</v>
      </c>
      <c r="DV12" s="67">
        <f t="shared" si="30"/>
        <v>0</v>
      </c>
      <c r="DW12" s="68">
        <f t="shared" si="30"/>
        <v>0</v>
      </c>
      <c r="DX12" s="66">
        <f t="shared" si="31"/>
        <v>0</v>
      </c>
      <c r="DY12" s="67">
        <f t="shared" si="13"/>
        <v>0</v>
      </c>
      <c r="DZ12" s="67">
        <f t="shared" si="13"/>
        <v>8.3067403899366283</v>
      </c>
      <c r="EA12" s="67">
        <f t="shared" si="13"/>
        <v>2.9017408449952202</v>
      </c>
      <c r="EB12" s="67">
        <f t="shared" si="13"/>
        <v>2.17</v>
      </c>
      <c r="EC12" s="67">
        <f t="shared" si="13"/>
        <v>2.2568000000000001</v>
      </c>
      <c r="ED12" s="67">
        <f t="shared" si="13"/>
        <v>2.3470720000000003</v>
      </c>
      <c r="EE12" s="67">
        <f t="shared" si="13"/>
        <v>2.4409548800000005</v>
      </c>
      <c r="EF12" s="68">
        <f t="shared" si="13"/>
        <v>2.5385930752000005</v>
      </c>
      <c r="EG12" s="62">
        <f t="shared" si="32"/>
        <v>0</v>
      </c>
      <c r="EH12" s="63">
        <f t="shared" si="14"/>
        <v>0</v>
      </c>
      <c r="EI12" s="63">
        <f t="shared" si="14"/>
        <v>1500.694497244122</v>
      </c>
      <c r="EJ12" s="63">
        <f t="shared" si="14"/>
        <v>524.22807432243076</v>
      </c>
      <c r="EK12" s="63">
        <f t="shared" si="14"/>
        <v>1216.5888</v>
      </c>
      <c r="EL12" s="63">
        <f t="shared" si="14"/>
        <v>1265.252352</v>
      </c>
      <c r="EM12" s="63">
        <f t="shared" si="14"/>
        <v>1315.8624460800002</v>
      </c>
      <c r="EN12" s="63">
        <f t="shared" si="14"/>
        <v>1368.4969439232002</v>
      </c>
      <c r="EO12" s="64">
        <f t="shared" si="14"/>
        <v>1423.2368216801283</v>
      </c>
      <c r="EP12" s="62">
        <f t="shared" si="15"/>
        <v>0</v>
      </c>
      <c r="EQ12" s="63">
        <f t="shared" si="16"/>
        <v>0</v>
      </c>
      <c r="ER12" s="63">
        <f t="shared" si="17"/>
        <v>0</v>
      </c>
      <c r="ES12" s="63">
        <f t="shared" si="18"/>
        <v>0</v>
      </c>
      <c r="ET12" s="63">
        <f t="shared" si="19"/>
        <v>0</v>
      </c>
      <c r="EU12" s="63">
        <f t="shared" si="20"/>
        <v>0</v>
      </c>
      <c r="EV12" s="63">
        <f t="shared" si="21"/>
        <v>0</v>
      </c>
      <c r="EW12" s="63">
        <f t="shared" si="22"/>
        <v>0</v>
      </c>
      <c r="EX12" s="64">
        <f t="shared" si="23"/>
        <v>0</v>
      </c>
      <c r="EY12" s="66">
        <f t="shared" si="24"/>
        <v>0</v>
      </c>
      <c r="EZ12" s="67">
        <f t="shared" si="24"/>
        <v>0</v>
      </c>
      <c r="FA12" s="67">
        <f t="shared" si="24"/>
        <v>0</v>
      </c>
      <c r="FB12" s="67">
        <f t="shared" si="24"/>
        <v>0</v>
      </c>
      <c r="FC12" s="67">
        <f t="shared" si="24"/>
        <v>0</v>
      </c>
      <c r="FD12" s="67">
        <f t="shared" si="24"/>
        <v>0</v>
      </c>
      <c r="FE12" s="67">
        <f t="shared" si="24"/>
        <v>0</v>
      </c>
      <c r="FF12" s="67">
        <f t="shared" si="24"/>
        <v>0</v>
      </c>
      <c r="FG12" s="68">
        <f t="shared" si="24"/>
        <v>0</v>
      </c>
      <c r="FH12" s="73"/>
      <c r="FI12" s="74"/>
      <c r="FJ12" s="74"/>
      <c r="FK12" s="74"/>
      <c r="FL12" s="71"/>
      <c r="FM12" s="71"/>
      <c r="FN12" s="71"/>
      <c r="FO12" s="71"/>
      <c r="FP12" s="75"/>
      <c r="FQ12" s="73"/>
      <c r="FR12" s="74"/>
      <c r="FS12" s="74"/>
      <c r="FT12" s="74"/>
      <c r="FU12" s="71"/>
      <c r="FV12" s="71"/>
      <c r="FW12" s="71"/>
      <c r="FX12" s="71"/>
      <c r="FY12" s="75"/>
      <c r="FZ12" s="62">
        <f t="shared" si="25"/>
        <v>0</v>
      </c>
      <c r="GA12" s="63">
        <f t="shared" si="25"/>
        <v>0</v>
      </c>
      <c r="GB12" s="63">
        <f t="shared" si="25"/>
        <v>0</v>
      </c>
      <c r="GC12" s="63">
        <f t="shared" si="25"/>
        <v>0</v>
      </c>
      <c r="GD12" s="63">
        <f t="shared" si="25"/>
        <v>0</v>
      </c>
      <c r="GE12" s="63">
        <f t="shared" si="25"/>
        <v>0</v>
      </c>
      <c r="GF12" s="63">
        <f t="shared" si="25"/>
        <v>0</v>
      </c>
      <c r="GG12" s="63">
        <f t="shared" si="25"/>
        <v>0</v>
      </c>
      <c r="GH12" s="64">
        <f t="shared" si="25"/>
        <v>0</v>
      </c>
      <c r="GI12" s="62">
        <f t="shared" si="26"/>
        <v>0</v>
      </c>
      <c r="GJ12" s="63">
        <f t="shared" si="26"/>
        <v>0</v>
      </c>
      <c r="GK12" s="63">
        <f t="shared" si="26"/>
        <v>1500.694497244122</v>
      </c>
      <c r="GL12" s="63">
        <f t="shared" si="26"/>
        <v>807.45681764154131</v>
      </c>
      <c r="GM12" s="63">
        <f t="shared" si="26"/>
        <v>1791.0429141115851</v>
      </c>
      <c r="GN12" s="63">
        <f t="shared" si="26"/>
        <v>1868.4291718171644</v>
      </c>
      <c r="GO12" s="63">
        <f t="shared" si="26"/>
        <v>1949.1981068880227</v>
      </c>
      <c r="GP12" s="63">
        <f t="shared" si="26"/>
        <v>2033.499387771624</v>
      </c>
      <c r="GQ12" s="64">
        <f t="shared" si="26"/>
        <v>2121.4893877209734</v>
      </c>
      <c r="GR12" s="66">
        <f t="shared" si="27"/>
        <v>0</v>
      </c>
      <c r="GS12" s="67">
        <f t="shared" si="27"/>
        <v>0</v>
      </c>
      <c r="GT12" s="67">
        <f t="shared" si="27"/>
        <v>8.3067403899366283</v>
      </c>
      <c r="GU12" s="67">
        <f t="shared" si="27"/>
        <v>4.4694867426715064</v>
      </c>
      <c r="GV12" s="67">
        <f t="shared" si="27"/>
        <v>3.1946399010266573</v>
      </c>
      <c r="GW12" s="67">
        <f t="shared" si="27"/>
        <v>3.3326718960779904</v>
      </c>
      <c r="GX12" s="67">
        <f t="shared" si="27"/>
        <v>3.4767374908818898</v>
      </c>
      <c r="GY12" s="67">
        <f t="shared" si="27"/>
        <v>3.6271036454259846</v>
      </c>
      <c r="GZ12" s="76">
        <f t="shared" si="27"/>
        <v>3.7840492788972844</v>
      </c>
    </row>
    <row r="13" spans="1:208" ht="39.75" customHeight="1" x14ac:dyDescent="0.3">
      <c r="A13" s="83" t="s">
        <v>54</v>
      </c>
      <c r="B13" s="22" t="s">
        <v>37</v>
      </c>
      <c r="C13" s="23" t="s">
        <v>55</v>
      </c>
      <c r="D13" s="54">
        <v>91.368000000000009</v>
      </c>
      <c r="E13" s="35">
        <v>91.368000000000009</v>
      </c>
      <c r="F13" s="35">
        <v>110.664</v>
      </c>
      <c r="G13" s="35">
        <v>110.664</v>
      </c>
      <c r="H13" s="55">
        <f t="shared" ref="H13:L15" si="35">240*TSGENCO_Share</f>
        <v>110.664</v>
      </c>
      <c r="I13" s="55">
        <f t="shared" si="35"/>
        <v>110.664</v>
      </c>
      <c r="J13" s="55">
        <f t="shared" si="35"/>
        <v>110.664</v>
      </c>
      <c r="K13" s="55">
        <f t="shared" si="35"/>
        <v>110.664</v>
      </c>
      <c r="L13" s="56">
        <f t="shared" si="35"/>
        <v>110.664</v>
      </c>
      <c r="M13" s="57">
        <f t="shared" si="1"/>
        <v>0.8</v>
      </c>
      <c r="N13" s="58">
        <v>0.65918159626053174</v>
      </c>
      <c r="O13" s="59">
        <v>0.79180018276678388</v>
      </c>
      <c r="P13" s="59">
        <v>0.69017390034924109</v>
      </c>
      <c r="Q13" s="59">
        <v>0.80476899068800956</v>
      </c>
      <c r="R13" s="60">
        <v>0.79287538720907624</v>
      </c>
      <c r="S13" s="60">
        <v>0.79287538720907624</v>
      </c>
      <c r="T13" s="60">
        <v>0.79287538720907624</v>
      </c>
      <c r="U13" s="60">
        <v>0.79287538720907624</v>
      </c>
      <c r="V13" s="61">
        <v>0.79287538720907624</v>
      </c>
      <c r="W13" s="80">
        <v>0.8</v>
      </c>
      <c r="X13" s="81">
        <v>0.60315116057838658</v>
      </c>
      <c r="Y13" s="82">
        <v>0.72449716723160729</v>
      </c>
      <c r="Z13" s="59">
        <v>0.63150911881955563</v>
      </c>
      <c r="AA13" s="59">
        <v>0.63150911881955563</v>
      </c>
      <c r="AB13" s="60">
        <v>0</v>
      </c>
      <c r="AC13" s="60">
        <v>0</v>
      </c>
      <c r="AD13" s="60">
        <v>0</v>
      </c>
      <c r="AE13" s="60">
        <v>0</v>
      </c>
      <c r="AF13" s="61">
        <v>0</v>
      </c>
      <c r="AG13" s="33">
        <v>2500</v>
      </c>
      <c r="AH13" s="34"/>
      <c r="AI13" s="35"/>
      <c r="AJ13" s="35"/>
      <c r="AK13" s="35"/>
      <c r="AL13" s="36"/>
      <c r="AM13" s="36"/>
      <c r="AN13" s="36"/>
      <c r="AO13" s="36"/>
      <c r="AP13" s="36"/>
      <c r="AQ13" s="62">
        <f t="shared" si="28"/>
        <v>482.75234550000005</v>
      </c>
      <c r="AR13" s="63">
        <f t="shared" si="2"/>
        <v>579.87570885840933</v>
      </c>
      <c r="AS13" s="63">
        <f t="shared" si="2"/>
        <v>612.19544809541435</v>
      </c>
      <c r="AT13" s="63">
        <f t="shared" si="2"/>
        <v>612.19544809541435</v>
      </c>
      <c r="AU13" s="63">
        <f t="shared" si="2"/>
        <v>0</v>
      </c>
      <c r="AV13" s="63">
        <f t="shared" si="2"/>
        <v>0</v>
      </c>
      <c r="AW13" s="63">
        <f t="shared" si="2"/>
        <v>0</v>
      </c>
      <c r="AX13" s="63">
        <f t="shared" si="2"/>
        <v>0</v>
      </c>
      <c r="AY13" s="64">
        <f t="shared" si="2"/>
        <v>0</v>
      </c>
      <c r="AZ13" s="54">
        <v>5044.9999999999991</v>
      </c>
      <c r="BA13" s="35">
        <v>6081.0211075184552</v>
      </c>
      <c r="BB13" s="35">
        <v>4512.3169736992068</v>
      </c>
      <c r="BC13" s="35">
        <v>4593.1829321188452</v>
      </c>
      <c r="BD13" s="55">
        <v>6427.5645196269779</v>
      </c>
      <c r="BE13" s="65">
        <f>Fixed_Cost_Esc_Post_Loan_Repayment</f>
        <v>0.02</v>
      </c>
      <c r="BF13" s="62">
        <f t="shared" si="3"/>
        <v>5044.9999999999991</v>
      </c>
      <c r="BG13" s="63">
        <f t="shared" si="3"/>
        <v>6081.0211075184552</v>
      </c>
      <c r="BH13" s="63">
        <f t="shared" si="3"/>
        <v>4512.3169736992068</v>
      </c>
      <c r="BI13" s="63">
        <f t="shared" si="3"/>
        <v>4593.1829321188452</v>
      </c>
      <c r="BJ13" s="63">
        <f t="shared" si="3"/>
        <v>6427.5645196269779</v>
      </c>
      <c r="BK13" s="63">
        <f t="shared" si="4"/>
        <v>6556.115810019518</v>
      </c>
      <c r="BL13" s="63">
        <f t="shared" si="4"/>
        <v>6687.2381262199087</v>
      </c>
      <c r="BM13" s="63">
        <f t="shared" si="4"/>
        <v>6820.9828887443073</v>
      </c>
      <c r="BN13" s="64">
        <f t="shared" si="4"/>
        <v>6957.4025465191935</v>
      </c>
      <c r="BO13" s="62">
        <f t="shared" si="5"/>
        <v>46.095155999999996</v>
      </c>
      <c r="BP13" s="63">
        <f t="shared" si="5"/>
        <v>55.561073655174624</v>
      </c>
      <c r="BQ13" s="63">
        <f t="shared" si="5"/>
        <v>49.9351045577449</v>
      </c>
      <c r="BR13" s="63">
        <f t="shared" si="5"/>
        <v>50.829999599999987</v>
      </c>
      <c r="BS13" s="63">
        <f t="shared" si="5"/>
        <v>71.13</v>
      </c>
      <c r="BT13" s="63">
        <f t="shared" si="5"/>
        <v>72.552599999999998</v>
      </c>
      <c r="BU13" s="63">
        <f t="shared" si="5"/>
        <v>74.003652000000002</v>
      </c>
      <c r="BV13" s="63">
        <f t="shared" si="5"/>
        <v>75.483725039999996</v>
      </c>
      <c r="BW13" s="64">
        <f t="shared" si="5"/>
        <v>76.993399540800013</v>
      </c>
      <c r="BX13" s="62">
        <f t="shared" si="6"/>
        <v>37.981348139947777</v>
      </c>
      <c r="BY13" s="63">
        <f t="shared" si="6"/>
        <v>54.991585343607504</v>
      </c>
      <c r="BZ13" s="63">
        <f t="shared" si="6"/>
        <v>43.079882346207448</v>
      </c>
      <c r="CA13" s="63">
        <f t="shared" si="6"/>
        <v>50.829999599999987</v>
      </c>
      <c r="CB13" s="63">
        <f t="shared" si="6"/>
        <v>70.496532865226982</v>
      </c>
      <c r="CC13" s="63">
        <f t="shared" si="6"/>
        <v>71.906463522531524</v>
      </c>
      <c r="CD13" s="63">
        <f t="shared" si="6"/>
        <v>73.344592792982155</v>
      </c>
      <c r="CE13" s="63">
        <f t="shared" si="6"/>
        <v>74.811484648841798</v>
      </c>
      <c r="CF13" s="64">
        <f t="shared" si="6"/>
        <v>76.307714341818652</v>
      </c>
      <c r="CG13" s="66">
        <f t="shared" si="7"/>
        <v>0.78676672405619152</v>
      </c>
      <c r="CH13" s="67">
        <f t="shared" si="7"/>
        <v>0.94833400508996024</v>
      </c>
      <c r="CI13" s="67">
        <f t="shared" si="7"/>
        <v>0.70369491443022281</v>
      </c>
      <c r="CJ13" s="67">
        <f t="shared" si="7"/>
        <v>0.83029038778605591</v>
      </c>
      <c r="CK13" s="67">
        <f t="shared" si="7"/>
        <v>0</v>
      </c>
      <c r="CL13" s="67">
        <f t="shared" si="7"/>
        <v>0</v>
      </c>
      <c r="CM13" s="67">
        <f t="shared" si="7"/>
        <v>0</v>
      </c>
      <c r="CN13" s="67">
        <f t="shared" si="7"/>
        <v>0</v>
      </c>
      <c r="CO13" s="68">
        <f t="shared" si="7"/>
        <v>0</v>
      </c>
      <c r="CP13" s="69">
        <v>2.4617006241793602</v>
      </c>
      <c r="CQ13" s="70">
        <v>2.4253797355190687</v>
      </c>
      <c r="CR13" s="70">
        <v>2.4762551499812409</v>
      </c>
      <c r="CS13" s="70">
        <v>1.9377246367336438</v>
      </c>
      <c r="CT13" s="71">
        <v>2.7300160674834304</v>
      </c>
      <c r="CU13" s="72">
        <f t="shared" si="8"/>
        <v>0.04</v>
      </c>
      <c r="CV13" s="66">
        <f t="shared" si="29"/>
        <v>2.4617006241793602</v>
      </c>
      <c r="CW13" s="67">
        <f t="shared" si="9"/>
        <v>2.4253797355190687</v>
      </c>
      <c r="CX13" s="67">
        <f t="shared" si="9"/>
        <v>2.4762551499812409</v>
      </c>
      <c r="CY13" s="67">
        <f t="shared" si="9"/>
        <v>1.9377246367336438</v>
      </c>
      <c r="CZ13" s="67">
        <f t="shared" si="9"/>
        <v>2.7300160674834304</v>
      </c>
      <c r="DA13" s="67">
        <f t="shared" si="10"/>
        <v>2.8392167101827677</v>
      </c>
      <c r="DB13" s="67">
        <f t="shared" si="10"/>
        <v>2.9527853785900784</v>
      </c>
      <c r="DC13" s="67">
        <f t="shared" si="10"/>
        <v>3.0708967937336817</v>
      </c>
      <c r="DD13" s="68">
        <f t="shared" si="10"/>
        <v>3.1937326654830289</v>
      </c>
      <c r="DE13" s="62">
        <f t="shared" si="11"/>
        <v>118.83917502414003</v>
      </c>
      <c r="DF13" s="63">
        <f t="shared" si="11"/>
        <v>140.64187933849414</v>
      </c>
      <c r="DG13" s="63">
        <f t="shared" si="11"/>
        <v>151.59521311413431</v>
      </c>
      <c r="DH13" s="63">
        <f t="shared" si="11"/>
        <v>118.6266202270677</v>
      </c>
      <c r="DI13" s="63">
        <f t="shared" si="12"/>
        <v>0</v>
      </c>
      <c r="DJ13" s="63">
        <f t="shared" si="12"/>
        <v>0</v>
      </c>
      <c r="DK13" s="63">
        <f t="shared" si="12"/>
        <v>0</v>
      </c>
      <c r="DL13" s="63">
        <f t="shared" si="12"/>
        <v>0</v>
      </c>
      <c r="DM13" s="64">
        <f t="shared" si="12"/>
        <v>0</v>
      </c>
      <c r="DN13" s="48">
        <v>0</v>
      </c>
      <c r="DO13" s="54"/>
      <c r="DP13" s="35"/>
      <c r="DQ13" s="35"/>
      <c r="DR13" s="35"/>
      <c r="DS13" s="67">
        <f t="shared" si="30"/>
        <v>0</v>
      </c>
      <c r="DT13" s="67">
        <f t="shared" si="30"/>
        <v>0</v>
      </c>
      <c r="DU13" s="67">
        <f t="shared" si="30"/>
        <v>0</v>
      </c>
      <c r="DV13" s="67">
        <f t="shared" si="30"/>
        <v>0</v>
      </c>
      <c r="DW13" s="68">
        <f t="shared" si="30"/>
        <v>0</v>
      </c>
      <c r="DX13" s="66">
        <f t="shared" si="31"/>
        <v>2.4617006241793602</v>
      </c>
      <c r="DY13" s="67">
        <f t="shared" si="13"/>
        <v>2.4253797355190687</v>
      </c>
      <c r="DZ13" s="67">
        <f t="shared" si="13"/>
        <v>2.4762551499812409</v>
      </c>
      <c r="EA13" s="67">
        <f t="shared" si="13"/>
        <v>1.9377246367336438</v>
      </c>
      <c r="EB13" s="67">
        <f t="shared" si="13"/>
        <v>2.7300160674834304</v>
      </c>
      <c r="EC13" s="67">
        <f t="shared" si="13"/>
        <v>2.8392167101827677</v>
      </c>
      <c r="ED13" s="67">
        <f t="shared" si="13"/>
        <v>2.9527853785900784</v>
      </c>
      <c r="EE13" s="67">
        <f t="shared" si="13"/>
        <v>3.0708967937336817</v>
      </c>
      <c r="EF13" s="68">
        <f t="shared" si="13"/>
        <v>3.1937326654830289</v>
      </c>
      <c r="EG13" s="62">
        <f t="shared" si="32"/>
        <v>118.83917502414003</v>
      </c>
      <c r="EH13" s="63">
        <f t="shared" si="14"/>
        <v>140.64187933849414</v>
      </c>
      <c r="EI13" s="63">
        <f t="shared" si="14"/>
        <v>151.59521311413431</v>
      </c>
      <c r="EJ13" s="63">
        <f t="shared" si="14"/>
        <v>118.6266202270677</v>
      </c>
      <c r="EK13" s="63">
        <f t="shared" si="14"/>
        <v>0</v>
      </c>
      <c r="EL13" s="63">
        <f t="shared" si="14"/>
        <v>0</v>
      </c>
      <c r="EM13" s="63">
        <f t="shared" si="14"/>
        <v>0</v>
      </c>
      <c r="EN13" s="63">
        <f t="shared" si="14"/>
        <v>0</v>
      </c>
      <c r="EO13" s="64">
        <f t="shared" si="14"/>
        <v>0</v>
      </c>
      <c r="EP13" s="62">
        <f t="shared" si="15"/>
        <v>0</v>
      </c>
      <c r="EQ13" s="63">
        <f t="shared" si="16"/>
        <v>0</v>
      </c>
      <c r="ER13" s="63">
        <f t="shared" si="17"/>
        <v>0</v>
      </c>
      <c r="ES13" s="63">
        <f t="shared" si="18"/>
        <v>0</v>
      </c>
      <c r="ET13" s="63">
        <f t="shared" si="19"/>
        <v>0</v>
      </c>
      <c r="EU13" s="63">
        <f t="shared" si="20"/>
        <v>0</v>
      </c>
      <c r="EV13" s="63">
        <f t="shared" si="21"/>
        <v>0</v>
      </c>
      <c r="EW13" s="63">
        <f t="shared" si="22"/>
        <v>0</v>
      </c>
      <c r="EX13" s="64">
        <f t="shared" si="23"/>
        <v>0</v>
      </c>
      <c r="EY13" s="66">
        <f t="shared" si="24"/>
        <v>0</v>
      </c>
      <c r="EZ13" s="67">
        <f t="shared" si="24"/>
        <v>0</v>
      </c>
      <c r="FA13" s="67">
        <f t="shared" si="24"/>
        <v>0</v>
      </c>
      <c r="FB13" s="67">
        <f t="shared" si="24"/>
        <v>0</v>
      </c>
      <c r="FC13" s="67">
        <f t="shared" si="24"/>
        <v>0</v>
      </c>
      <c r="FD13" s="67">
        <f t="shared" si="24"/>
        <v>0</v>
      </c>
      <c r="FE13" s="67">
        <f t="shared" si="24"/>
        <v>0</v>
      </c>
      <c r="FF13" s="67">
        <f t="shared" si="24"/>
        <v>0</v>
      </c>
      <c r="FG13" s="68">
        <f t="shared" si="24"/>
        <v>0</v>
      </c>
      <c r="FH13" s="73"/>
      <c r="FI13" s="74"/>
      <c r="FJ13" s="74"/>
      <c r="FK13" s="74"/>
      <c r="FL13" s="71"/>
      <c r="FM13" s="71"/>
      <c r="FN13" s="71"/>
      <c r="FO13" s="71"/>
      <c r="FP13" s="75"/>
      <c r="FQ13" s="73"/>
      <c r="FR13" s="74"/>
      <c r="FS13" s="74"/>
      <c r="FT13" s="74"/>
      <c r="FU13" s="71"/>
      <c r="FV13" s="71"/>
      <c r="FW13" s="71"/>
      <c r="FX13" s="71"/>
      <c r="FY13" s="75"/>
      <c r="FZ13" s="62">
        <f t="shared" si="25"/>
        <v>0</v>
      </c>
      <c r="GA13" s="63">
        <f t="shared" si="25"/>
        <v>0</v>
      </c>
      <c r="GB13" s="63">
        <f t="shared" si="25"/>
        <v>0</v>
      </c>
      <c r="GC13" s="63">
        <f t="shared" si="25"/>
        <v>0</v>
      </c>
      <c r="GD13" s="63">
        <f t="shared" si="25"/>
        <v>0</v>
      </c>
      <c r="GE13" s="63">
        <f t="shared" si="25"/>
        <v>0</v>
      </c>
      <c r="GF13" s="63">
        <f t="shared" si="25"/>
        <v>0</v>
      </c>
      <c r="GG13" s="63">
        <f t="shared" si="25"/>
        <v>0</v>
      </c>
      <c r="GH13" s="64">
        <f t="shared" si="25"/>
        <v>0</v>
      </c>
      <c r="GI13" s="62">
        <f t="shared" si="26"/>
        <v>156.8205231640878</v>
      </c>
      <c r="GJ13" s="63">
        <f t="shared" si="26"/>
        <v>195.63346468210165</v>
      </c>
      <c r="GK13" s="63">
        <f t="shared" si="26"/>
        <v>194.67509546034177</v>
      </c>
      <c r="GL13" s="63">
        <f t="shared" si="26"/>
        <v>169.4566198270677</v>
      </c>
      <c r="GM13" s="63">
        <f t="shared" si="26"/>
        <v>70.496532865226982</v>
      </c>
      <c r="GN13" s="63">
        <f t="shared" si="26"/>
        <v>71.906463522531524</v>
      </c>
      <c r="GO13" s="63">
        <f t="shared" si="26"/>
        <v>73.344592792982155</v>
      </c>
      <c r="GP13" s="63">
        <f t="shared" si="26"/>
        <v>74.811484648841798</v>
      </c>
      <c r="GQ13" s="64">
        <f t="shared" si="26"/>
        <v>76.307714341818652</v>
      </c>
      <c r="GR13" s="66">
        <f t="shared" si="27"/>
        <v>3.2484673482355522</v>
      </c>
      <c r="GS13" s="67">
        <f t="shared" si="27"/>
        <v>3.3737137406090287</v>
      </c>
      <c r="GT13" s="67">
        <f t="shared" si="27"/>
        <v>3.1799500644114636</v>
      </c>
      <c r="GU13" s="67">
        <f t="shared" si="27"/>
        <v>2.7680150245197002</v>
      </c>
      <c r="GV13" s="67">
        <f t="shared" si="27"/>
        <v>0</v>
      </c>
      <c r="GW13" s="67">
        <f t="shared" si="27"/>
        <v>0</v>
      </c>
      <c r="GX13" s="67">
        <f t="shared" si="27"/>
        <v>0</v>
      </c>
      <c r="GY13" s="67">
        <f t="shared" si="27"/>
        <v>0</v>
      </c>
      <c r="GZ13" s="76">
        <f t="shared" si="27"/>
        <v>0</v>
      </c>
    </row>
    <row r="14" spans="1:208" ht="39.75" customHeight="1" x14ac:dyDescent="0.3">
      <c r="A14" s="83" t="s">
        <v>56</v>
      </c>
      <c r="B14" s="22" t="s">
        <v>37</v>
      </c>
      <c r="C14" s="23" t="s">
        <v>57</v>
      </c>
      <c r="D14" s="54">
        <v>91.368000000000009</v>
      </c>
      <c r="E14" s="35">
        <v>91.368000000000009</v>
      </c>
      <c r="F14" s="35">
        <v>110.664</v>
      </c>
      <c r="G14" s="35">
        <v>110.664</v>
      </c>
      <c r="H14" s="55">
        <f t="shared" si="35"/>
        <v>110.664</v>
      </c>
      <c r="I14" s="55">
        <f t="shared" si="35"/>
        <v>110.664</v>
      </c>
      <c r="J14" s="55">
        <f t="shared" si="35"/>
        <v>110.664</v>
      </c>
      <c r="K14" s="55">
        <f t="shared" si="35"/>
        <v>110.664</v>
      </c>
      <c r="L14" s="56">
        <f t="shared" si="35"/>
        <v>110.664</v>
      </c>
      <c r="M14" s="57">
        <f t="shared" si="1"/>
        <v>0.8</v>
      </c>
      <c r="N14" s="58">
        <v>0.65918159626053174</v>
      </c>
      <c r="O14" s="59">
        <v>0.80285688367502983</v>
      </c>
      <c r="P14" s="59">
        <v>0.68773833590878319</v>
      </c>
      <c r="Q14" s="59">
        <v>0.80476899068800956</v>
      </c>
      <c r="R14" s="60">
        <v>0.79287538720907624</v>
      </c>
      <c r="S14" s="60">
        <v>0.79287538720907624</v>
      </c>
      <c r="T14" s="60">
        <v>0.79287538720907624</v>
      </c>
      <c r="U14" s="60">
        <v>0.79287538720907624</v>
      </c>
      <c r="V14" s="61">
        <v>0.79287538720907624</v>
      </c>
      <c r="W14" s="80">
        <v>0.8</v>
      </c>
      <c r="X14" s="81">
        <v>0.60315116057838658</v>
      </c>
      <c r="Y14" s="82">
        <v>0.73461404856265233</v>
      </c>
      <c r="Z14" s="59">
        <v>0.62928057735653664</v>
      </c>
      <c r="AA14" s="59">
        <v>0.62928057735653664</v>
      </c>
      <c r="AB14" s="60">
        <v>0</v>
      </c>
      <c r="AC14" s="60">
        <v>0</v>
      </c>
      <c r="AD14" s="60">
        <v>0</v>
      </c>
      <c r="AE14" s="60">
        <v>0</v>
      </c>
      <c r="AF14" s="61">
        <v>0</v>
      </c>
      <c r="AG14" s="33">
        <v>2500</v>
      </c>
      <c r="AH14" s="34"/>
      <c r="AI14" s="35"/>
      <c r="AJ14" s="35"/>
      <c r="AK14" s="35"/>
      <c r="AL14" s="36"/>
      <c r="AM14" s="36"/>
      <c r="AN14" s="36"/>
      <c r="AO14" s="36"/>
      <c r="AP14" s="36"/>
      <c r="AQ14" s="62">
        <f t="shared" si="28"/>
        <v>482.75234550000005</v>
      </c>
      <c r="AR14" s="63">
        <f t="shared" si="2"/>
        <v>587.9730955682744</v>
      </c>
      <c r="AS14" s="63">
        <f t="shared" si="2"/>
        <v>610.03506291823373</v>
      </c>
      <c r="AT14" s="63">
        <f t="shared" si="2"/>
        <v>610.03506291823373</v>
      </c>
      <c r="AU14" s="63">
        <f t="shared" si="2"/>
        <v>0</v>
      </c>
      <c r="AV14" s="63">
        <f t="shared" si="2"/>
        <v>0</v>
      </c>
      <c r="AW14" s="63">
        <f t="shared" si="2"/>
        <v>0</v>
      </c>
      <c r="AX14" s="63">
        <f t="shared" si="2"/>
        <v>0</v>
      </c>
      <c r="AY14" s="64">
        <f t="shared" si="2"/>
        <v>0</v>
      </c>
      <c r="AZ14" s="54">
        <v>5044.9999999999991</v>
      </c>
      <c r="BA14" s="35">
        <v>6081.0211075184552</v>
      </c>
      <c r="BB14" s="35">
        <v>4512.3169736992068</v>
      </c>
      <c r="BC14" s="35">
        <v>4593.1829321188452</v>
      </c>
      <c r="BD14" s="55">
        <v>6427.5645196269779</v>
      </c>
      <c r="BE14" s="65">
        <f>Fixed_Cost_Esc_Post_Loan_Repayment</f>
        <v>0.02</v>
      </c>
      <c r="BF14" s="62">
        <f t="shared" si="3"/>
        <v>5044.9999999999991</v>
      </c>
      <c r="BG14" s="63">
        <f t="shared" si="3"/>
        <v>6081.0211075184552</v>
      </c>
      <c r="BH14" s="63">
        <f t="shared" si="3"/>
        <v>4512.3169736992068</v>
      </c>
      <c r="BI14" s="63">
        <f t="shared" si="3"/>
        <v>4593.1829321188452</v>
      </c>
      <c r="BJ14" s="63">
        <f t="shared" si="3"/>
        <v>6427.5645196269779</v>
      </c>
      <c r="BK14" s="63">
        <f t="shared" si="4"/>
        <v>6556.115810019518</v>
      </c>
      <c r="BL14" s="63">
        <f t="shared" si="4"/>
        <v>6687.2381262199087</v>
      </c>
      <c r="BM14" s="63">
        <f t="shared" si="4"/>
        <v>6820.9828887443073</v>
      </c>
      <c r="BN14" s="64">
        <f t="shared" si="4"/>
        <v>6957.4025465191935</v>
      </c>
      <c r="BO14" s="62">
        <f t="shared" si="5"/>
        <v>46.095155999999996</v>
      </c>
      <c r="BP14" s="63">
        <f t="shared" si="5"/>
        <v>55.561073655174624</v>
      </c>
      <c r="BQ14" s="63">
        <f t="shared" si="5"/>
        <v>49.9351045577449</v>
      </c>
      <c r="BR14" s="63">
        <f t="shared" si="5"/>
        <v>50.829999599999987</v>
      </c>
      <c r="BS14" s="63">
        <f t="shared" si="5"/>
        <v>71.13</v>
      </c>
      <c r="BT14" s="63">
        <f t="shared" si="5"/>
        <v>72.552599999999998</v>
      </c>
      <c r="BU14" s="63">
        <f t="shared" si="5"/>
        <v>74.003652000000002</v>
      </c>
      <c r="BV14" s="63">
        <f t="shared" si="5"/>
        <v>75.483725039999996</v>
      </c>
      <c r="BW14" s="64">
        <f t="shared" si="5"/>
        <v>76.993399540800013</v>
      </c>
      <c r="BX14" s="62">
        <f t="shared" si="6"/>
        <v>37.981348139947777</v>
      </c>
      <c r="BY14" s="63">
        <f t="shared" si="6"/>
        <v>55.561073655174624</v>
      </c>
      <c r="BZ14" s="63">
        <f t="shared" si="6"/>
        <v>42.927857139968218</v>
      </c>
      <c r="CA14" s="63">
        <f t="shared" si="6"/>
        <v>50.829999599999987</v>
      </c>
      <c r="CB14" s="63">
        <f t="shared" si="6"/>
        <v>70.496532865226982</v>
      </c>
      <c r="CC14" s="63">
        <f t="shared" si="6"/>
        <v>71.906463522531524</v>
      </c>
      <c r="CD14" s="63">
        <f t="shared" si="6"/>
        <v>73.344592792982155</v>
      </c>
      <c r="CE14" s="63">
        <f t="shared" si="6"/>
        <v>74.811484648841798</v>
      </c>
      <c r="CF14" s="64">
        <f t="shared" si="6"/>
        <v>76.307714341818652</v>
      </c>
      <c r="CG14" s="66">
        <f t="shared" si="7"/>
        <v>0.78676672405619152</v>
      </c>
      <c r="CH14" s="67">
        <f t="shared" si="7"/>
        <v>0.94495945603556908</v>
      </c>
      <c r="CI14" s="67">
        <f t="shared" si="7"/>
        <v>0.70369491443022292</v>
      </c>
      <c r="CJ14" s="67">
        <f t="shared" si="7"/>
        <v>0.83323078770003434</v>
      </c>
      <c r="CK14" s="67">
        <f t="shared" si="7"/>
        <v>0</v>
      </c>
      <c r="CL14" s="67">
        <f t="shared" si="7"/>
        <v>0</v>
      </c>
      <c r="CM14" s="67">
        <f t="shared" si="7"/>
        <v>0</v>
      </c>
      <c r="CN14" s="67">
        <f t="shared" si="7"/>
        <v>0</v>
      </c>
      <c r="CO14" s="68">
        <f t="shared" si="7"/>
        <v>0</v>
      </c>
      <c r="CP14" s="69">
        <v>2.4617006241793602</v>
      </c>
      <c r="CQ14" s="70">
        <v>2.4695126663618061</v>
      </c>
      <c r="CR14" s="70">
        <v>2.4799003570157332</v>
      </c>
      <c r="CS14" s="70">
        <v>1.9377246367336438</v>
      </c>
      <c r="CT14" s="71">
        <v>2.7300160674834304</v>
      </c>
      <c r="CU14" s="72">
        <f t="shared" si="8"/>
        <v>0.04</v>
      </c>
      <c r="CV14" s="66">
        <f t="shared" si="29"/>
        <v>2.4617006241793602</v>
      </c>
      <c r="CW14" s="67">
        <f t="shared" si="9"/>
        <v>2.4695126663618061</v>
      </c>
      <c r="CX14" s="67">
        <f t="shared" si="9"/>
        <v>2.4799003570157332</v>
      </c>
      <c r="CY14" s="67">
        <f t="shared" si="9"/>
        <v>1.9377246367336438</v>
      </c>
      <c r="CZ14" s="67">
        <f t="shared" si="9"/>
        <v>2.7300160674834304</v>
      </c>
      <c r="DA14" s="67">
        <f t="shared" si="10"/>
        <v>2.8392167101827677</v>
      </c>
      <c r="DB14" s="67">
        <f t="shared" si="10"/>
        <v>2.9527853785900784</v>
      </c>
      <c r="DC14" s="67">
        <f t="shared" si="10"/>
        <v>3.0708967937336817</v>
      </c>
      <c r="DD14" s="68">
        <f t="shared" si="10"/>
        <v>3.1937326654830289</v>
      </c>
      <c r="DE14" s="62">
        <f t="shared" si="11"/>
        <v>118.83917502414003</v>
      </c>
      <c r="DF14" s="63">
        <f t="shared" si="11"/>
        <v>145.20070069858144</v>
      </c>
      <c r="DG14" s="63">
        <f t="shared" si="11"/>
        <v>151.2826170323043</v>
      </c>
      <c r="DH14" s="63">
        <f t="shared" si="11"/>
        <v>118.207997068802</v>
      </c>
      <c r="DI14" s="63">
        <f t="shared" si="12"/>
        <v>0</v>
      </c>
      <c r="DJ14" s="63">
        <f t="shared" si="12"/>
        <v>0</v>
      </c>
      <c r="DK14" s="63">
        <f t="shared" si="12"/>
        <v>0</v>
      </c>
      <c r="DL14" s="63">
        <f t="shared" si="12"/>
        <v>0</v>
      </c>
      <c r="DM14" s="64">
        <f t="shared" si="12"/>
        <v>0</v>
      </c>
      <c r="DN14" s="48">
        <v>0</v>
      </c>
      <c r="DO14" s="54"/>
      <c r="DP14" s="35"/>
      <c r="DQ14" s="35"/>
      <c r="DR14" s="35"/>
      <c r="DS14" s="67">
        <f t="shared" si="30"/>
        <v>0</v>
      </c>
      <c r="DT14" s="67">
        <f t="shared" si="30"/>
        <v>0</v>
      </c>
      <c r="DU14" s="67">
        <f t="shared" si="30"/>
        <v>0</v>
      </c>
      <c r="DV14" s="67">
        <f t="shared" si="30"/>
        <v>0</v>
      </c>
      <c r="DW14" s="68">
        <f t="shared" si="30"/>
        <v>0</v>
      </c>
      <c r="DX14" s="66">
        <f t="shared" si="31"/>
        <v>2.4617006241793602</v>
      </c>
      <c r="DY14" s="67">
        <f t="shared" si="13"/>
        <v>2.4695126663618061</v>
      </c>
      <c r="DZ14" s="67">
        <f t="shared" si="13"/>
        <v>2.4799003570157332</v>
      </c>
      <c r="EA14" s="67">
        <f t="shared" si="13"/>
        <v>1.9377246367336438</v>
      </c>
      <c r="EB14" s="67">
        <f t="shared" si="13"/>
        <v>2.7300160674834304</v>
      </c>
      <c r="EC14" s="67">
        <f t="shared" si="13"/>
        <v>2.8392167101827677</v>
      </c>
      <c r="ED14" s="67">
        <f t="shared" si="13"/>
        <v>2.9527853785900784</v>
      </c>
      <c r="EE14" s="67">
        <f t="shared" si="13"/>
        <v>3.0708967937336817</v>
      </c>
      <c r="EF14" s="68">
        <f t="shared" si="13"/>
        <v>3.1937326654830289</v>
      </c>
      <c r="EG14" s="62">
        <f t="shared" si="32"/>
        <v>118.83917502414003</v>
      </c>
      <c r="EH14" s="63">
        <f t="shared" si="14"/>
        <v>145.20070069858144</v>
      </c>
      <c r="EI14" s="63">
        <f t="shared" si="14"/>
        <v>151.2826170323043</v>
      </c>
      <c r="EJ14" s="63">
        <f t="shared" si="14"/>
        <v>118.207997068802</v>
      </c>
      <c r="EK14" s="63">
        <f t="shared" si="14"/>
        <v>0</v>
      </c>
      <c r="EL14" s="63">
        <f t="shared" si="14"/>
        <v>0</v>
      </c>
      <c r="EM14" s="63">
        <f t="shared" si="14"/>
        <v>0</v>
      </c>
      <c r="EN14" s="63">
        <f t="shared" si="14"/>
        <v>0</v>
      </c>
      <c r="EO14" s="64">
        <f t="shared" si="14"/>
        <v>0</v>
      </c>
      <c r="EP14" s="62">
        <f t="shared" si="15"/>
        <v>0</v>
      </c>
      <c r="EQ14" s="63">
        <f t="shared" si="16"/>
        <v>0</v>
      </c>
      <c r="ER14" s="63">
        <f t="shared" si="17"/>
        <v>0</v>
      </c>
      <c r="ES14" s="63">
        <f t="shared" si="18"/>
        <v>0</v>
      </c>
      <c r="ET14" s="63">
        <f t="shared" si="19"/>
        <v>0</v>
      </c>
      <c r="EU14" s="63">
        <f t="shared" si="20"/>
        <v>0</v>
      </c>
      <c r="EV14" s="63">
        <f t="shared" si="21"/>
        <v>0</v>
      </c>
      <c r="EW14" s="63">
        <f t="shared" si="22"/>
        <v>0</v>
      </c>
      <c r="EX14" s="64">
        <f t="shared" si="23"/>
        <v>0</v>
      </c>
      <c r="EY14" s="66">
        <f t="shared" si="24"/>
        <v>0</v>
      </c>
      <c r="EZ14" s="67">
        <f t="shared" si="24"/>
        <v>0</v>
      </c>
      <c r="FA14" s="67">
        <f t="shared" si="24"/>
        <v>0</v>
      </c>
      <c r="FB14" s="67">
        <f t="shared" si="24"/>
        <v>0</v>
      </c>
      <c r="FC14" s="67">
        <f t="shared" si="24"/>
        <v>0</v>
      </c>
      <c r="FD14" s="67">
        <f t="shared" si="24"/>
        <v>0</v>
      </c>
      <c r="FE14" s="67">
        <f t="shared" si="24"/>
        <v>0</v>
      </c>
      <c r="FF14" s="67">
        <f t="shared" si="24"/>
        <v>0</v>
      </c>
      <c r="FG14" s="68">
        <f t="shared" si="24"/>
        <v>0</v>
      </c>
      <c r="FH14" s="73"/>
      <c r="FI14" s="74"/>
      <c r="FJ14" s="74"/>
      <c r="FK14" s="74"/>
      <c r="FL14" s="71"/>
      <c r="FM14" s="71"/>
      <c r="FN14" s="71"/>
      <c r="FO14" s="71"/>
      <c r="FP14" s="75"/>
      <c r="FQ14" s="73"/>
      <c r="FR14" s="74"/>
      <c r="FS14" s="74"/>
      <c r="FT14" s="74"/>
      <c r="FU14" s="71"/>
      <c r="FV14" s="71"/>
      <c r="FW14" s="71"/>
      <c r="FX14" s="71"/>
      <c r="FY14" s="75"/>
      <c r="FZ14" s="62">
        <f t="shared" si="25"/>
        <v>0</v>
      </c>
      <c r="GA14" s="63">
        <f t="shared" si="25"/>
        <v>0</v>
      </c>
      <c r="GB14" s="63">
        <f t="shared" si="25"/>
        <v>0</v>
      </c>
      <c r="GC14" s="63">
        <f t="shared" si="25"/>
        <v>0</v>
      </c>
      <c r="GD14" s="63">
        <f t="shared" si="25"/>
        <v>0</v>
      </c>
      <c r="GE14" s="63">
        <f t="shared" si="25"/>
        <v>0</v>
      </c>
      <c r="GF14" s="63">
        <f t="shared" si="25"/>
        <v>0</v>
      </c>
      <c r="GG14" s="63">
        <f t="shared" si="25"/>
        <v>0</v>
      </c>
      <c r="GH14" s="64">
        <f t="shared" si="25"/>
        <v>0</v>
      </c>
      <c r="GI14" s="62">
        <f t="shared" si="26"/>
        <v>156.8205231640878</v>
      </c>
      <c r="GJ14" s="63">
        <f t="shared" si="26"/>
        <v>200.76177435375607</v>
      </c>
      <c r="GK14" s="63">
        <f t="shared" si="26"/>
        <v>194.21047417227251</v>
      </c>
      <c r="GL14" s="63">
        <f t="shared" si="26"/>
        <v>169.03799666880198</v>
      </c>
      <c r="GM14" s="63">
        <f t="shared" si="26"/>
        <v>70.496532865226982</v>
      </c>
      <c r="GN14" s="63">
        <f t="shared" si="26"/>
        <v>71.906463522531524</v>
      </c>
      <c r="GO14" s="63">
        <f t="shared" si="26"/>
        <v>73.344592792982155</v>
      </c>
      <c r="GP14" s="63">
        <f t="shared" si="26"/>
        <v>74.811484648841798</v>
      </c>
      <c r="GQ14" s="64">
        <f t="shared" si="26"/>
        <v>76.307714341818652</v>
      </c>
      <c r="GR14" s="66">
        <f t="shared" si="27"/>
        <v>3.2484673482355522</v>
      </c>
      <c r="GS14" s="67">
        <f t="shared" si="27"/>
        <v>3.4144721223973749</v>
      </c>
      <c r="GT14" s="67">
        <f t="shared" si="27"/>
        <v>3.1835952714459559</v>
      </c>
      <c r="GU14" s="67">
        <f t="shared" si="27"/>
        <v>2.7709554244336783</v>
      </c>
      <c r="GV14" s="67">
        <f t="shared" si="27"/>
        <v>0</v>
      </c>
      <c r="GW14" s="67">
        <f t="shared" si="27"/>
        <v>0</v>
      </c>
      <c r="GX14" s="67">
        <f t="shared" si="27"/>
        <v>0</v>
      </c>
      <c r="GY14" s="67">
        <f t="shared" si="27"/>
        <v>0</v>
      </c>
      <c r="GZ14" s="76">
        <f t="shared" si="27"/>
        <v>0</v>
      </c>
    </row>
    <row r="15" spans="1:208" ht="39.75" customHeight="1" x14ac:dyDescent="0.3">
      <c r="A15" s="83" t="s">
        <v>58</v>
      </c>
      <c r="B15" s="22" t="s">
        <v>37</v>
      </c>
      <c r="C15" s="23" t="s">
        <v>59</v>
      </c>
      <c r="D15" s="54">
        <v>91.368000000000009</v>
      </c>
      <c r="E15" s="35">
        <v>91.368000000000009</v>
      </c>
      <c r="F15" s="35">
        <v>110.664</v>
      </c>
      <c r="G15" s="35">
        <v>110.664</v>
      </c>
      <c r="H15" s="55">
        <f t="shared" si="35"/>
        <v>110.664</v>
      </c>
      <c r="I15" s="55">
        <f t="shared" si="35"/>
        <v>110.664</v>
      </c>
      <c r="J15" s="55">
        <f t="shared" si="35"/>
        <v>110.664</v>
      </c>
      <c r="K15" s="55">
        <f t="shared" si="35"/>
        <v>110.664</v>
      </c>
      <c r="L15" s="56">
        <f t="shared" si="35"/>
        <v>110.664</v>
      </c>
      <c r="M15" s="57">
        <f t="shared" si="1"/>
        <v>0.8</v>
      </c>
      <c r="N15" s="58">
        <v>0.65918159626053174</v>
      </c>
      <c r="O15" s="59">
        <v>0.78084313886122469</v>
      </c>
      <c r="P15" s="59">
        <v>0.70470826875520398</v>
      </c>
      <c r="Q15" s="59">
        <v>0.80476899068800956</v>
      </c>
      <c r="R15" s="60">
        <v>0.79287538720907624</v>
      </c>
      <c r="S15" s="60">
        <v>0.79287538720907624</v>
      </c>
      <c r="T15" s="60">
        <v>0.79287538720907624</v>
      </c>
      <c r="U15" s="60">
        <v>0.79287538720907624</v>
      </c>
      <c r="V15" s="61">
        <v>0.79287538720907624</v>
      </c>
      <c r="W15" s="57">
        <v>0.8</v>
      </c>
      <c r="X15" s="58">
        <v>0.60315116057838658</v>
      </c>
      <c r="Y15" s="59">
        <v>0.71447147205802064</v>
      </c>
      <c r="Z15" s="59">
        <v>0.6448080659110117</v>
      </c>
      <c r="AA15" s="59">
        <v>0.6448080659110117</v>
      </c>
      <c r="AB15" s="60">
        <v>0</v>
      </c>
      <c r="AC15" s="60">
        <v>0</v>
      </c>
      <c r="AD15" s="60">
        <v>0</v>
      </c>
      <c r="AE15" s="60">
        <v>0</v>
      </c>
      <c r="AF15" s="61">
        <v>0</v>
      </c>
      <c r="AG15" s="33">
        <v>2500</v>
      </c>
      <c r="AH15" s="34"/>
      <c r="AI15" s="35"/>
      <c r="AJ15" s="35"/>
      <c r="AK15" s="35"/>
      <c r="AL15" s="36"/>
      <c r="AM15" s="36"/>
      <c r="AN15" s="36"/>
      <c r="AO15" s="36"/>
      <c r="AP15" s="36"/>
      <c r="AQ15" s="62">
        <f t="shared" si="28"/>
        <v>482.75234550000005</v>
      </c>
      <c r="AR15" s="63">
        <f t="shared" si="2"/>
        <v>571.85130606081577</v>
      </c>
      <c r="AS15" s="63">
        <f t="shared" si="2"/>
        <v>625.08766870035151</v>
      </c>
      <c r="AT15" s="63">
        <f t="shared" si="2"/>
        <v>625.08766870035151</v>
      </c>
      <c r="AU15" s="63">
        <f t="shared" si="2"/>
        <v>0</v>
      </c>
      <c r="AV15" s="63">
        <f t="shared" si="2"/>
        <v>0</v>
      </c>
      <c r="AW15" s="63">
        <f t="shared" si="2"/>
        <v>0</v>
      </c>
      <c r="AX15" s="63">
        <f t="shared" si="2"/>
        <v>0</v>
      </c>
      <c r="AY15" s="64">
        <f t="shared" si="2"/>
        <v>0</v>
      </c>
      <c r="AZ15" s="54">
        <v>5044.9999999999991</v>
      </c>
      <c r="BA15" s="35">
        <v>6081.0211075184552</v>
      </c>
      <c r="BB15" s="35">
        <v>4512.3169736992068</v>
      </c>
      <c r="BC15" s="35">
        <v>4593.1829321188452</v>
      </c>
      <c r="BD15" s="55">
        <v>6427.5645196269779</v>
      </c>
      <c r="BE15" s="65">
        <f>Fixed_Cost_Esc_Post_Loan_Repayment</f>
        <v>0.02</v>
      </c>
      <c r="BF15" s="62">
        <f t="shared" si="3"/>
        <v>5044.9999999999991</v>
      </c>
      <c r="BG15" s="63">
        <f t="shared" si="3"/>
        <v>6081.0211075184552</v>
      </c>
      <c r="BH15" s="63">
        <f t="shared" si="3"/>
        <v>4512.3169736992068</v>
      </c>
      <c r="BI15" s="63">
        <f t="shared" si="3"/>
        <v>4593.1829321188452</v>
      </c>
      <c r="BJ15" s="63">
        <f t="shared" si="3"/>
        <v>6427.5645196269779</v>
      </c>
      <c r="BK15" s="63">
        <f t="shared" si="4"/>
        <v>6556.115810019518</v>
      </c>
      <c r="BL15" s="63">
        <f t="shared" si="4"/>
        <v>6687.2381262199087</v>
      </c>
      <c r="BM15" s="63">
        <f>BL15*(1+$BE15)</f>
        <v>6820.9828887443073</v>
      </c>
      <c r="BN15" s="64">
        <f>BM15*(1+$BE15)</f>
        <v>6957.4025465191935</v>
      </c>
      <c r="BO15" s="62">
        <f t="shared" si="5"/>
        <v>46.095155999999996</v>
      </c>
      <c r="BP15" s="63">
        <f t="shared" si="5"/>
        <v>55.561073655174624</v>
      </c>
      <c r="BQ15" s="63">
        <f t="shared" si="5"/>
        <v>49.9351045577449</v>
      </c>
      <c r="BR15" s="63">
        <f t="shared" si="5"/>
        <v>50.829999599999987</v>
      </c>
      <c r="BS15" s="63">
        <f t="shared" si="5"/>
        <v>71.13</v>
      </c>
      <c r="BT15" s="63">
        <f t="shared" si="5"/>
        <v>72.552599999999998</v>
      </c>
      <c r="BU15" s="63">
        <f t="shared" si="5"/>
        <v>74.003652000000002</v>
      </c>
      <c r="BV15" s="63">
        <f t="shared" si="5"/>
        <v>75.483725039999996</v>
      </c>
      <c r="BW15" s="64">
        <f t="shared" si="5"/>
        <v>76.993399540800013</v>
      </c>
      <c r="BX15" s="62">
        <f t="shared" si="6"/>
        <v>37.981348139947777</v>
      </c>
      <c r="BY15" s="63">
        <f t="shared" si="6"/>
        <v>54.230603939257811</v>
      </c>
      <c r="BZ15" s="63">
        <f t="shared" si="6"/>
        <v>43.98710135374813</v>
      </c>
      <c r="CA15" s="63">
        <f t="shared" si="6"/>
        <v>50.829999599999987</v>
      </c>
      <c r="CB15" s="63">
        <f t="shared" si="6"/>
        <v>70.496532865226982</v>
      </c>
      <c r="CC15" s="63">
        <f t="shared" si="6"/>
        <v>71.906463522531524</v>
      </c>
      <c r="CD15" s="63">
        <f t="shared" si="6"/>
        <v>73.344592792982155</v>
      </c>
      <c r="CE15" s="63">
        <f t="shared" si="6"/>
        <v>74.811484648841798</v>
      </c>
      <c r="CF15" s="64">
        <f t="shared" si="6"/>
        <v>76.307714341818652</v>
      </c>
      <c r="CG15" s="66">
        <f t="shared" si="7"/>
        <v>0.78676672405619152</v>
      </c>
      <c r="CH15" s="67">
        <f t="shared" si="7"/>
        <v>0.94833400508996024</v>
      </c>
      <c r="CI15" s="67">
        <f t="shared" si="7"/>
        <v>0.70369491443022281</v>
      </c>
      <c r="CJ15" s="67">
        <f t="shared" si="7"/>
        <v>0.81316593087947131</v>
      </c>
      <c r="CK15" s="67">
        <f t="shared" si="7"/>
        <v>0</v>
      </c>
      <c r="CL15" s="67">
        <f t="shared" si="7"/>
        <v>0</v>
      </c>
      <c r="CM15" s="67">
        <f t="shared" si="7"/>
        <v>0</v>
      </c>
      <c r="CN15" s="67">
        <f t="shared" si="7"/>
        <v>0</v>
      </c>
      <c r="CO15" s="68">
        <f t="shared" si="7"/>
        <v>0</v>
      </c>
      <c r="CP15" s="69">
        <v>2.4617006241793602</v>
      </c>
      <c r="CQ15" s="70">
        <v>2.3840914187296685</v>
      </c>
      <c r="CR15" s="70">
        <v>2.4396171163307381</v>
      </c>
      <c r="CS15" s="70">
        <v>1.9377246367336438</v>
      </c>
      <c r="CT15" s="71">
        <v>2.7300160674834304</v>
      </c>
      <c r="CU15" s="72">
        <f t="shared" si="8"/>
        <v>0.04</v>
      </c>
      <c r="CV15" s="66">
        <f t="shared" si="29"/>
        <v>2.4617006241793602</v>
      </c>
      <c r="CW15" s="67">
        <f t="shared" si="9"/>
        <v>2.3840914187296685</v>
      </c>
      <c r="CX15" s="67">
        <f t="shared" si="9"/>
        <v>2.4396171163307381</v>
      </c>
      <c r="CY15" s="67">
        <f t="shared" si="9"/>
        <v>1.9377246367336438</v>
      </c>
      <c r="CZ15" s="67">
        <f t="shared" si="9"/>
        <v>2.7300160674834304</v>
      </c>
      <c r="DA15" s="67">
        <f t="shared" si="10"/>
        <v>2.8392167101827677</v>
      </c>
      <c r="DB15" s="67">
        <f t="shared" si="10"/>
        <v>2.9527853785900784</v>
      </c>
      <c r="DC15" s="67">
        <f t="shared" si="10"/>
        <v>3.0708967937336817</v>
      </c>
      <c r="DD15" s="68">
        <f t="shared" si="10"/>
        <v>3.1937326654830289</v>
      </c>
      <c r="DE15" s="62">
        <f t="shared" si="11"/>
        <v>118.83917502414003</v>
      </c>
      <c r="DF15" s="63">
        <f t="shared" si="11"/>
        <v>136.33457915689442</v>
      </c>
      <c r="DG15" s="63">
        <f t="shared" si="11"/>
        <v>152.49745757686554</v>
      </c>
      <c r="DH15" s="63">
        <f t="shared" si="11"/>
        <v>121.12477757590689</v>
      </c>
      <c r="DI15" s="63">
        <f t="shared" si="12"/>
        <v>0</v>
      </c>
      <c r="DJ15" s="63">
        <f t="shared" si="12"/>
        <v>0</v>
      </c>
      <c r="DK15" s="63">
        <f t="shared" si="12"/>
        <v>0</v>
      </c>
      <c r="DL15" s="63">
        <f t="shared" si="12"/>
        <v>0</v>
      </c>
      <c r="DM15" s="64">
        <f t="shared" si="12"/>
        <v>0</v>
      </c>
      <c r="DN15" s="48">
        <v>0</v>
      </c>
      <c r="DO15" s="54"/>
      <c r="DP15" s="35"/>
      <c r="DQ15" s="35"/>
      <c r="DR15" s="35"/>
      <c r="DS15" s="67">
        <f t="shared" si="30"/>
        <v>0</v>
      </c>
      <c r="DT15" s="67">
        <f t="shared" si="30"/>
        <v>0</v>
      </c>
      <c r="DU15" s="67">
        <f t="shared" si="30"/>
        <v>0</v>
      </c>
      <c r="DV15" s="67">
        <f t="shared" si="30"/>
        <v>0</v>
      </c>
      <c r="DW15" s="68">
        <f t="shared" si="30"/>
        <v>0</v>
      </c>
      <c r="DX15" s="66">
        <f t="shared" si="31"/>
        <v>2.4617006241793602</v>
      </c>
      <c r="DY15" s="67">
        <f t="shared" si="13"/>
        <v>2.3840914187296685</v>
      </c>
      <c r="DZ15" s="67">
        <f t="shared" si="13"/>
        <v>2.4396171163307381</v>
      </c>
      <c r="EA15" s="67">
        <f t="shared" si="13"/>
        <v>1.9377246367336438</v>
      </c>
      <c r="EB15" s="67">
        <f t="shared" si="13"/>
        <v>2.7300160674834304</v>
      </c>
      <c r="EC15" s="67">
        <f t="shared" si="13"/>
        <v>2.8392167101827677</v>
      </c>
      <c r="ED15" s="67">
        <f t="shared" si="13"/>
        <v>2.9527853785900784</v>
      </c>
      <c r="EE15" s="67">
        <f t="shared" si="13"/>
        <v>3.0708967937336817</v>
      </c>
      <c r="EF15" s="68">
        <f t="shared" si="13"/>
        <v>3.1937326654830289</v>
      </c>
      <c r="EG15" s="62">
        <f t="shared" si="32"/>
        <v>118.83917502414003</v>
      </c>
      <c r="EH15" s="63">
        <f t="shared" si="14"/>
        <v>136.33457915689442</v>
      </c>
      <c r="EI15" s="63">
        <f t="shared" si="14"/>
        <v>152.49745757686554</v>
      </c>
      <c r="EJ15" s="63">
        <f t="shared" si="14"/>
        <v>121.12477757590689</v>
      </c>
      <c r="EK15" s="63">
        <f t="shared" si="14"/>
        <v>0</v>
      </c>
      <c r="EL15" s="63">
        <f t="shared" si="14"/>
        <v>0</v>
      </c>
      <c r="EM15" s="63">
        <f t="shared" si="14"/>
        <v>0</v>
      </c>
      <c r="EN15" s="63">
        <f t="shared" si="14"/>
        <v>0</v>
      </c>
      <c r="EO15" s="64">
        <f t="shared" si="14"/>
        <v>0</v>
      </c>
      <c r="EP15" s="62">
        <f t="shared" si="15"/>
        <v>0</v>
      </c>
      <c r="EQ15" s="63">
        <f t="shared" si="16"/>
        <v>0</v>
      </c>
      <c r="ER15" s="63">
        <f t="shared" si="17"/>
        <v>0</v>
      </c>
      <c r="ES15" s="63">
        <f t="shared" si="18"/>
        <v>0</v>
      </c>
      <c r="ET15" s="63">
        <f t="shared" si="19"/>
        <v>0</v>
      </c>
      <c r="EU15" s="63">
        <f t="shared" si="20"/>
        <v>0</v>
      </c>
      <c r="EV15" s="63">
        <f t="shared" si="21"/>
        <v>0</v>
      </c>
      <c r="EW15" s="63">
        <f t="shared" si="22"/>
        <v>0</v>
      </c>
      <c r="EX15" s="64">
        <f t="shared" si="23"/>
        <v>0</v>
      </c>
      <c r="EY15" s="66">
        <f t="shared" si="24"/>
        <v>0</v>
      </c>
      <c r="EZ15" s="67">
        <f t="shared" si="24"/>
        <v>0</v>
      </c>
      <c r="FA15" s="67">
        <f t="shared" si="24"/>
        <v>0</v>
      </c>
      <c r="FB15" s="67">
        <f t="shared" si="24"/>
        <v>0</v>
      </c>
      <c r="FC15" s="67">
        <f t="shared" si="24"/>
        <v>0</v>
      </c>
      <c r="FD15" s="67">
        <f t="shared" si="24"/>
        <v>0</v>
      </c>
      <c r="FE15" s="67">
        <f t="shared" si="24"/>
        <v>0</v>
      </c>
      <c r="FF15" s="67">
        <f t="shared" si="24"/>
        <v>0</v>
      </c>
      <c r="FG15" s="68">
        <f t="shared" si="24"/>
        <v>0</v>
      </c>
      <c r="FH15" s="73"/>
      <c r="FI15" s="74"/>
      <c r="FJ15" s="74"/>
      <c r="FK15" s="74"/>
      <c r="FL15" s="71"/>
      <c r="FM15" s="71"/>
      <c r="FN15" s="71"/>
      <c r="FO15" s="71"/>
      <c r="FP15" s="75"/>
      <c r="FQ15" s="73"/>
      <c r="FR15" s="74"/>
      <c r="FS15" s="74"/>
      <c r="FT15" s="74"/>
      <c r="FU15" s="71"/>
      <c r="FV15" s="71"/>
      <c r="FW15" s="71"/>
      <c r="FX15" s="71"/>
      <c r="FY15" s="75"/>
      <c r="FZ15" s="62">
        <f t="shared" si="25"/>
        <v>0</v>
      </c>
      <c r="GA15" s="63">
        <f t="shared" si="25"/>
        <v>0</v>
      </c>
      <c r="GB15" s="63">
        <f t="shared" si="25"/>
        <v>0</v>
      </c>
      <c r="GC15" s="63">
        <f t="shared" si="25"/>
        <v>0</v>
      </c>
      <c r="GD15" s="63">
        <f t="shared" si="25"/>
        <v>0</v>
      </c>
      <c r="GE15" s="63">
        <f t="shared" si="25"/>
        <v>0</v>
      </c>
      <c r="GF15" s="63">
        <f t="shared" si="25"/>
        <v>0</v>
      </c>
      <c r="GG15" s="63">
        <f t="shared" si="25"/>
        <v>0</v>
      </c>
      <c r="GH15" s="64">
        <f t="shared" si="25"/>
        <v>0</v>
      </c>
      <c r="GI15" s="62">
        <f t="shared" si="26"/>
        <v>156.8205231640878</v>
      </c>
      <c r="GJ15" s="63">
        <f t="shared" si="26"/>
        <v>190.56518309615223</v>
      </c>
      <c r="GK15" s="63">
        <f t="shared" si="26"/>
        <v>196.48455893061367</v>
      </c>
      <c r="GL15" s="63">
        <f t="shared" si="26"/>
        <v>171.95477717590688</v>
      </c>
      <c r="GM15" s="63">
        <f t="shared" si="26"/>
        <v>70.496532865226982</v>
      </c>
      <c r="GN15" s="63">
        <f t="shared" si="26"/>
        <v>71.906463522531524</v>
      </c>
      <c r="GO15" s="63">
        <f t="shared" si="26"/>
        <v>73.344592792982155</v>
      </c>
      <c r="GP15" s="63">
        <f t="shared" si="26"/>
        <v>74.811484648841798</v>
      </c>
      <c r="GQ15" s="64">
        <f t="shared" si="26"/>
        <v>76.307714341818652</v>
      </c>
      <c r="GR15" s="66">
        <f t="shared" si="27"/>
        <v>3.2484673482355522</v>
      </c>
      <c r="GS15" s="67">
        <f t="shared" si="27"/>
        <v>3.3324254238196289</v>
      </c>
      <c r="GT15" s="67">
        <f t="shared" si="27"/>
        <v>3.1433120307609608</v>
      </c>
      <c r="GU15" s="67">
        <f t="shared" si="27"/>
        <v>2.7508905676131152</v>
      </c>
      <c r="GV15" s="67">
        <f t="shared" si="27"/>
        <v>0</v>
      </c>
      <c r="GW15" s="67">
        <f t="shared" si="27"/>
        <v>0</v>
      </c>
      <c r="GX15" s="67">
        <f t="shared" si="27"/>
        <v>0</v>
      </c>
      <c r="GY15" s="67">
        <f t="shared" si="27"/>
        <v>0</v>
      </c>
      <c r="GZ15" s="76">
        <f t="shared" si="27"/>
        <v>0</v>
      </c>
    </row>
    <row r="16" spans="1:208" ht="39.75" customHeight="1" x14ac:dyDescent="0.3">
      <c r="A16" s="83" t="s">
        <v>60</v>
      </c>
      <c r="B16" s="22" t="s">
        <v>37</v>
      </c>
      <c r="C16" s="23" t="s">
        <v>61</v>
      </c>
      <c r="D16" s="54">
        <v>190.35000000000002</v>
      </c>
      <c r="E16" s="35">
        <v>190.35000000000002</v>
      </c>
      <c r="F16" s="35">
        <v>230.55</v>
      </c>
      <c r="G16" s="35">
        <v>230.55</v>
      </c>
      <c r="H16" s="55">
        <f t="shared" ref="H16:L17" si="36">500*TSGENCO_Share</f>
        <v>230.55</v>
      </c>
      <c r="I16" s="55">
        <f t="shared" si="36"/>
        <v>230.55</v>
      </c>
      <c r="J16" s="55">
        <f t="shared" si="36"/>
        <v>230.55</v>
      </c>
      <c r="K16" s="55">
        <f t="shared" si="36"/>
        <v>230.55</v>
      </c>
      <c r="L16" s="56">
        <f t="shared" si="36"/>
        <v>230.55</v>
      </c>
      <c r="M16" s="57">
        <f t="shared" si="1"/>
        <v>0.8</v>
      </c>
      <c r="N16" s="58">
        <v>0.80862140379768943</v>
      </c>
      <c r="O16" s="59">
        <v>0.75950389767695581</v>
      </c>
      <c r="P16" s="59">
        <v>0.82194961426644719</v>
      </c>
      <c r="Q16" s="59">
        <v>0.28755415381524918</v>
      </c>
      <c r="R16" s="60">
        <v>0.87669016367089092</v>
      </c>
      <c r="S16" s="60">
        <v>0.87669016367089092</v>
      </c>
      <c r="T16" s="60">
        <v>0.87669016367089092</v>
      </c>
      <c r="U16" s="60">
        <v>0.87669016367089092</v>
      </c>
      <c r="V16" s="61">
        <v>0.87669016367089092</v>
      </c>
      <c r="W16" s="57">
        <v>0.8</v>
      </c>
      <c r="X16" s="58">
        <v>0.43281635871436064</v>
      </c>
      <c r="Y16" s="59">
        <v>0.28841995925179281</v>
      </c>
      <c r="Z16" s="59">
        <v>0.75208389705379919</v>
      </c>
      <c r="AA16" s="59">
        <v>0.75208389705379919</v>
      </c>
      <c r="AB16" s="60">
        <v>0</v>
      </c>
      <c r="AC16" s="60">
        <v>0</v>
      </c>
      <c r="AD16" s="60">
        <v>0</v>
      </c>
      <c r="AE16" s="60">
        <v>0</v>
      </c>
      <c r="AF16" s="61">
        <v>0</v>
      </c>
      <c r="AG16" s="33">
        <v>2500</v>
      </c>
      <c r="AH16" s="34"/>
      <c r="AI16" s="35"/>
      <c r="AJ16" s="35"/>
      <c r="AK16" s="35"/>
      <c r="AL16" s="36"/>
      <c r="AM16" s="36"/>
      <c r="AN16" s="36"/>
      <c r="AO16" s="36"/>
      <c r="AP16" s="36"/>
      <c r="AQ16" s="62">
        <f t="shared" si="28"/>
        <v>721.70656240000017</v>
      </c>
      <c r="AR16" s="63">
        <f t="shared" si="2"/>
        <v>480.93047577375</v>
      </c>
      <c r="AS16" s="63">
        <f t="shared" si="2"/>
        <v>1518.9221759999998</v>
      </c>
      <c r="AT16" s="63">
        <f t="shared" si="2"/>
        <v>1518.9221759999998</v>
      </c>
      <c r="AU16" s="63">
        <f t="shared" si="2"/>
        <v>0</v>
      </c>
      <c r="AV16" s="63">
        <f t="shared" si="2"/>
        <v>0</v>
      </c>
      <c r="AW16" s="63">
        <f t="shared" si="2"/>
        <v>0</v>
      </c>
      <c r="AX16" s="63">
        <f t="shared" si="2"/>
        <v>0</v>
      </c>
      <c r="AY16" s="64">
        <f t="shared" si="2"/>
        <v>0</v>
      </c>
      <c r="AZ16" s="54">
        <v>2561.8397163120567</v>
      </c>
      <c r="BA16" s="35">
        <v>5721.2626765574696</v>
      </c>
      <c r="BB16" s="35">
        <v>4061.2450672116925</v>
      </c>
      <c r="BC16" s="35">
        <v>1416.5610876200967</v>
      </c>
      <c r="BD16" s="55">
        <v>4543.4829754933853</v>
      </c>
      <c r="BE16" s="65">
        <f>Fixed_Cost_Esc_Post_Loan_Repayment</f>
        <v>0.02</v>
      </c>
      <c r="BF16" s="62">
        <f t="shared" si="3"/>
        <v>2561.8397163120567</v>
      </c>
      <c r="BG16" s="63">
        <f t="shared" si="3"/>
        <v>5721.2626765574696</v>
      </c>
      <c r="BH16" s="63">
        <f t="shared" si="3"/>
        <v>4061.2450672116925</v>
      </c>
      <c r="BI16" s="63">
        <f t="shared" si="3"/>
        <v>1416.5610876200967</v>
      </c>
      <c r="BJ16" s="63">
        <f t="shared" si="3"/>
        <v>4543.4829754933853</v>
      </c>
      <c r="BK16" s="63">
        <f t="shared" si="4"/>
        <v>4634.3526350032535</v>
      </c>
      <c r="BL16" s="63">
        <f t="shared" si="4"/>
        <v>4727.039687703319</v>
      </c>
      <c r="BM16" s="63">
        <f>BL16*(1+$BE16)</f>
        <v>4821.5804814573858</v>
      </c>
      <c r="BN16" s="64">
        <f>BM16*(1+$BE16)</f>
        <v>4918.0120910865335</v>
      </c>
      <c r="BO16" s="62">
        <f t="shared" si="5"/>
        <v>48.764619000000003</v>
      </c>
      <c r="BP16" s="63">
        <f t="shared" si="5"/>
        <v>108.90423504827143</v>
      </c>
      <c r="BQ16" s="63">
        <f t="shared" si="5"/>
        <v>93.632005024565572</v>
      </c>
      <c r="BR16" s="63">
        <f t="shared" si="5"/>
        <v>32.658815875081331</v>
      </c>
      <c r="BS16" s="63">
        <f t="shared" si="5"/>
        <v>104.75</v>
      </c>
      <c r="BT16" s="63">
        <f t="shared" si="5"/>
        <v>106.84500000000003</v>
      </c>
      <c r="BU16" s="63">
        <f t="shared" si="5"/>
        <v>108.98190000000002</v>
      </c>
      <c r="BV16" s="63">
        <f t="shared" si="5"/>
        <v>111.16153800000004</v>
      </c>
      <c r="BW16" s="64">
        <f t="shared" si="5"/>
        <v>113.38476876000003</v>
      </c>
      <c r="BX16" s="62">
        <f t="shared" si="6"/>
        <v>48.764619000000003</v>
      </c>
      <c r="BY16" s="63">
        <f t="shared" si="6"/>
        <v>103.39148874086186</v>
      </c>
      <c r="BZ16" s="63">
        <f t="shared" si="6"/>
        <v>93.632005024565572</v>
      </c>
      <c r="CA16" s="63">
        <f t="shared" si="6"/>
        <v>11.738972704458797</v>
      </c>
      <c r="CB16" s="63">
        <f t="shared" si="6"/>
        <v>104.75</v>
      </c>
      <c r="CC16" s="63">
        <f t="shared" si="6"/>
        <v>106.84500000000003</v>
      </c>
      <c r="CD16" s="63">
        <f t="shared" si="6"/>
        <v>108.98190000000002</v>
      </c>
      <c r="CE16" s="63">
        <f t="shared" si="6"/>
        <v>111.16153800000004</v>
      </c>
      <c r="CF16" s="64">
        <f t="shared" si="6"/>
        <v>113.38476876000003</v>
      </c>
      <c r="CG16" s="66">
        <f t="shared" si="7"/>
        <v>0.67568484950220808</v>
      </c>
      <c r="CH16" s="67">
        <f t="shared" si="7"/>
        <v>2.1498219378699051</v>
      </c>
      <c r="CI16" s="67">
        <f t="shared" si="7"/>
        <v>0.61643714539174377</v>
      </c>
      <c r="CJ16" s="67">
        <f t="shared" si="7"/>
        <v>7.7284885887786259E-2</v>
      </c>
      <c r="CK16" s="67">
        <f t="shared" si="7"/>
        <v>0</v>
      </c>
      <c r="CL16" s="67">
        <f t="shared" si="7"/>
        <v>0</v>
      </c>
      <c r="CM16" s="67">
        <f t="shared" si="7"/>
        <v>0</v>
      </c>
      <c r="CN16" s="67">
        <f t="shared" si="7"/>
        <v>0</v>
      </c>
      <c r="CO16" s="68">
        <f t="shared" si="7"/>
        <v>0</v>
      </c>
      <c r="CP16" s="69">
        <v>1.9595924568428167</v>
      </c>
      <c r="CQ16" s="70">
        <v>5.6894735032484425</v>
      </c>
      <c r="CR16" s="70">
        <v>2.0351527020025015</v>
      </c>
      <c r="CS16" s="70">
        <v>1.9625650257994089</v>
      </c>
      <c r="CT16" s="71">
        <v>2.0200237025332082</v>
      </c>
      <c r="CU16" s="72">
        <f t="shared" si="8"/>
        <v>0.04</v>
      </c>
      <c r="CV16" s="66">
        <f t="shared" si="29"/>
        <v>1.9595924568428167</v>
      </c>
      <c r="CW16" s="67">
        <f t="shared" si="9"/>
        <v>5.6894735032484425</v>
      </c>
      <c r="CX16" s="67">
        <f t="shared" si="9"/>
        <v>2.0351527020025015</v>
      </c>
      <c r="CY16" s="67">
        <f t="shared" si="9"/>
        <v>1.9625650257994089</v>
      </c>
      <c r="CZ16" s="67">
        <f t="shared" si="9"/>
        <v>2.0200237025332082</v>
      </c>
      <c r="DA16" s="67">
        <f t="shared" si="10"/>
        <v>2.1008246506345367</v>
      </c>
      <c r="DB16" s="67">
        <f t="shared" si="10"/>
        <v>2.1848576366599182</v>
      </c>
      <c r="DC16" s="67">
        <f t="shared" si="10"/>
        <v>2.272251942126315</v>
      </c>
      <c r="DD16" s="68">
        <f t="shared" si="10"/>
        <v>2.3631420198113675</v>
      </c>
      <c r="DE16" s="62">
        <f t="shared" si="11"/>
        <v>141.42507357329998</v>
      </c>
      <c r="DF16" s="63">
        <f t="shared" si="11"/>
        <v>273.62411988194174</v>
      </c>
      <c r="DG16" s="63">
        <f t="shared" si="11"/>
        <v>309.12385706179191</v>
      </c>
      <c r="DH16" s="63">
        <f t="shared" si="11"/>
        <v>298.09835395287342</v>
      </c>
      <c r="DI16" s="63">
        <f t="shared" si="12"/>
        <v>0</v>
      </c>
      <c r="DJ16" s="63">
        <f t="shared" si="12"/>
        <v>0</v>
      </c>
      <c r="DK16" s="63">
        <f t="shared" si="12"/>
        <v>0</v>
      </c>
      <c r="DL16" s="63">
        <f t="shared" si="12"/>
        <v>0</v>
      </c>
      <c r="DM16" s="64">
        <f t="shared" si="12"/>
        <v>0</v>
      </c>
      <c r="DN16" s="48">
        <v>0</v>
      </c>
      <c r="DO16" s="54"/>
      <c r="DP16" s="35"/>
      <c r="DQ16" s="35"/>
      <c r="DR16" s="35"/>
      <c r="DS16" s="67">
        <f t="shared" si="30"/>
        <v>0</v>
      </c>
      <c r="DT16" s="67">
        <f t="shared" si="30"/>
        <v>0</v>
      </c>
      <c r="DU16" s="67">
        <f t="shared" si="30"/>
        <v>0</v>
      </c>
      <c r="DV16" s="67">
        <f t="shared" si="30"/>
        <v>0</v>
      </c>
      <c r="DW16" s="68">
        <f t="shared" si="30"/>
        <v>0</v>
      </c>
      <c r="DX16" s="66">
        <f t="shared" si="31"/>
        <v>1.9595924568428167</v>
      </c>
      <c r="DY16" s="67">
        <f t="shared" si="13"/>
        <v>5.6894735032484425</v>
      </c>
      <c r="DZ16" s="67">
        <f t="shared" si="13"/>
        <v>2.0351527020025015</v>
      </c>
      <c r="EA16" s="67">
        <f t="shared" si="13"/>
        <v>1.9625650257994089</v>
      </c>
      <c r="EB16" s="67">
        <f t="shared" si="13"/>
        <v>2.0200237025332082</v>
      </c>
      <c r="EC16" s="67">
        <f t="shared" si="13"/>
        <v>2.1008246506345367</v>
      </c>
      <c r="ED16" s="67">
        <f t="shared" si="13"/>
        <v>2.1848576366599182</v>
      </c>
      <c r="EE16" s="67">
        <f t="shared" si="13"/>
        <v>2.272251942126315</v>
      </c>
      <c r="EF16" s="68">
        <f t="shared" si="13"/>
        <v>2.3631420198113675</v>
      </c>
      <c r="EG16" s="62">
        <f t="shared" si="32"/>
        <v>141.42507357329998</v>
      </c>
      <c r="EH16" s="63">
        <f t="shared" si="14"/>
        <v>273.62411988194174</v>
      </c>
      <c r="EI16" s="63">
        <f t="shared" si="14"/>
        <v>309.12385706179191</v>
      </c>
      <c r="EJ16" s="63">
        <f t="shared" si="14"/>
        <v>298.09835395287342</v>
      </c>
      <c r="EK16" s="63">
        <f t="shared" si="14"/>
        <v>0</v>
      </c>
      <c r="EL16" s="63">
        <f t="shared" si="14"/>
        <v>0</v>
      </c>
      <c r="EM16" s="63">
        <f t="shared" si="14"/>
        <v>0</v>
      </c>
      <c r="EN16" s="63">
        <f t="shared" si="14"/>
        <v>0</v>
      </c>
      <c r="EO16" s="64">
        <f t="shared" si="14"/>
        <v>0</v>
      </c>
      <c r="EP16" s="62">
        <f t="shared" si="15"/>
        <v>0</v>
      </c>
      <c r="EQ16" s="63">
        <f t="shared" si="16"/>
        <v>0</v>
      </c>
      <c r="ER16" s="63">
        <f t="shared" si="17"/>
        <v>0</v>
      </c>
      <c r="ES16" s="63">
        <f t="shared" si="18"/>
        <v>0</v>
      </c>
      <c r="ET16" s="63">
        <f t="shared" si="19"/>
        <v>0</v>
      </c>
      <c r="EU16" s="63">
        <f t="shared" si="20"/>
        <v>0</v>
      </c>
      <c r="EV16" s="63">
        <f t="shared" si="21"/>
        <v>0</v>
      </c>
      <c r="EW16" s="63">
        <f t="shared" si="22"/>
        <v>0</v>
      </c>
      <c r="EX16" s="64">
        <f t="shared" si="23"/>
        <v>0</v>
      </c>
      <c r="EY16" s="66">
        <f t="shared" si="24"/>
        <v>0</v>
      </c>
      <c r="EZ16" s="67">
        <f t="shared" si="24"/>
        <v>0</v>
      </c>
      <c r="FA16" s="67">
        <f t="shared" si="24"/>
        <v>0</v>
      </c>
      <c r="FB16" s="67">
        <f t="shared" si="24"/>
        <v>0</v>
      </c>
      <c r="FC16" s="67">
        <f t="shared" si="24"/>
        <v>0</v>
      </c>
      <c r="FD16" s="67">
        <f t="shared" si="24"/>
        <v>0</v>
      </c>
      <c r="FE16" s="67">
        <f t="shared" si="24"/>
        <v>0</v>
      </c>
      <c r="FF16" s="67">
        <f t="shared" si="24"/>
        <v>0</v>
      </c>
      <c r="FG16" s="68">
        <f t="shared" si="24"/>
        <v>0</v>
      </c>
      <c r="FH16" s="73"/>
      <c r="FI16" s="74"/>
      <c r="FJ16" s="74"/>
      <c r="FK16" s="74"/>
      <c r="FL16" s="71"/>
      <c r="FM16" s="71"/>
      <c r="FN16" s="71"/>
      <c r="FO16" s="71"/>
      <c r="FP16" s="75"/>
      <c r="FQ16" s="73"/>
      <c r="FR16" s="74"/>
      <c r="FS16" s="74"/>
      <c r="FT16" s="74"/>
      <c r="FU16" s="71"/>
      <c r="FV16" s="71"/>
      <c r="FW16" s="71"/>
      <c r="FX16" s="71"/>
      <c r="FY16" s="75"/>
      <c r="FZ16" s="62">
        <f t="shared" si="25"/>
        <v>0</v>
      </c>
      <c r="GA16" s="63">
        <f t="shared" si="25"/>
        <v>0</v>
      </c>
      <c r="GB16" s="63">
        <f t="shared" si="25"/>
        <v>0</v>
      </c>
      <c r="GC16" s="63">
        <f t="shared" si="25"/>
        <v>0</v>
      </c>
      <c r="GD16" s="63">
        <f t="shared" si="25"/>
        <v>0</v>
      </c>
      <c r="GE16" s="63">
        <f t="shared" si="25"/>
        <v>0</v>
      </c>
      <c r="GF16" s="63">
        <f t="shared" si="25"/>
        <v>0</v>
      </c>
      <c r="GG16" s="63">
        <f t="shared" si="25"/>
        <v>0</v>
      </c>
      <c r="GH16" s="64">
        <f t="shared" si="25"/>
        <v>0</v>
      </c>
      <c r="GI16" s="62">
        <f t="shared" si="26"/>
        <v>190.18969257329999</v>
      </c>
      <c r="GJ16" s="63">
        <f t="shared" si="26"/>
        <v>377.0156086228036</v>
      </c>
      <c r="GK16" s="63">
        <f t="shared" si="26"/>
        <v>402.75586208635747</v>
      </c>
      <c r="GL16" s="63">
        <f t="shared" si="26"/>
        <v>309.8373266573322</v>
      </c>
      <c r="GM16" s="63">
        <f t="shared" si="26"/>
        <v>104.75</v>
      </c>
      <c r="GN16" s="63">
        <f t="shared" si="26"/>
        <v>106.84500000000003</v>
      </c>
      <c r="GO16" s="63">
        <f t="shared" si="26"/>
        <v>108.98190000000002</v>
      </c>
      <c r="GP16" s="63">
        <f t="shared" si="26"/>
        <v>111.16153800000004</v>
      </c>
      <c r="GQ16" s="64">
        <f t="shared" si="26"/>
        <v>113.38476876000003</v>
      </c>
      <c r="GR16" s="66">
        <f t="shared" si="27"/>
        <v>2.6352773063450248</v>
      </c>
      <c r="GS16" s="67">
        <f t="shared" si="27"/>
        <v>7.8392954411183471</v>
      </c>
      <c r="GT16" s="67">
        <f t="shared" si="27"/>
        <v>2.6515898473942459</v>
      </c>
      <c r="GU16" s="67">
        <f t="shared" si="27"/>
        <v>2.0398499116871953</v>
      </c>
      <c r="GV16" s="67">
        <f t="shared" si="27"/>
        <v>0</v>
      </c>
      <c r="GW16" s="67">
        <f t="shared" si="27"/>
        <v>0</v>
      </c>
      <c r="GX16" s="67">
        <f t="shared" si="27"/>
        <v>0</v>
      </c>
      <c r="GY16" s="67">
        <f t="shared" si="27"/>
        <v>0</v>
      </c>
      <c r="GZ16" s="76">
        <f t="shared" si="27"/>
        <v>0</v>
      </c>
    </row>
    <row r="17" spans="1:208" ht="39.75" customHeight="1" x14ac:dyDescent="0.3">
      <c r="A17" s="83" t="s">
        <v>62</v>
      </c>
      <c r="B17" s="22" t="s">
        <v>37</v>
      </c>
      <c r="C17" s="23" t="s">
        <v>63</v>
      </c>
      <c r="D17" s="54">
        <v>190.35000000000002</v>
      </c>
      <c r="E17" s="35">
        <v>190.35000000000002</v>
      </c>
      <c r="F17" s="35">
        <v>230.55</v>
      </c>
      <c r="G17" s="35">
        <v>230.55</v>
      </c>
      <c r="H17" s="55">
        <f t="shared" si="36"/>
        <v>230.55</v>
      </c>
      <c r="I17" s="55">
        <f t="shared" si="36"/>
        <v>230.55</v>
      </c>
      <c r="J17" s="55">
        <f t="shared" si="36"/>
        <v>230.55</v>
      </c>
      <c r="K17" s="55">
        <f t="shared" si="36"/>
        <v>230.55</v>
      </c>
      <c r="L17" s="56">
        <f t="shared" si="36"/>
        <v>230.55</v>
      </c>
      <c r="M17" s="57">
        <f t="shared" si="1"/>
        <v>0.8</v>
      </c>
      <c r="N17" s="58">
        <v>0.80807927489582532</v>
      </c>
      <c r="O17" s="59">
        <v>0.95743320364503992</v>
      </c>
      <c r="P17" s="59">
        <v>0.92596537611746677</v>
      </c>
      <c r="Q17" s="59">
        <v>0.86822924579518612</v>
      </c>
      <c r="R17" s="60">
        <v>0.87244762572018497</v>
      </c>
      <c r="S17" s="60">
        <v>0.87244762572018497</v>
      </c>
      <c r="T17" s="60">
        <v>0.87244762572018497</v>
      </c>
      <c r="U17" s="60">
        <v>0.87244762572018497</v>
      </c>
      <c r="V17" s="61">
        <v>0.87244762572018497</v>
      </c>
      <c r="W17" s="57">
        <v>0.8</v>
      </c>
      <c r="X17" s="58">
        <v>0.73939253652968018</v>
      </c>
      <c r="Y17" s="59">
        <v>0.87605138133521154</v>
      </c>
      <c r="Z17" s="59">
        <v>0.84725831914748218</v>
      </c>
      <c r="AA17" s="59">
        <v>0.84725831914748218</v>
      </c>
      <c r="AB17" s="60">
        <v>0</v>
      </c>
      <c r="AC17" s="60">
        <v>0</v>
      </c>
      <c r="AD17" s="60">
        <v>0</v>
      </c>
      <c r="AE17" s="60">
        <v>0</v>
      </c>
      <c r="AF17" s="61">
        <v>0</v>
      </c>
      <c r="AG17" s="33">
        <v>2450</v>
      </c>
      <c r="AH17" s="34"/>
      <c r="AI17" s="35"/>
      <c r="AJ17" s="35"/>
      <c r="AK17" s="35"/>
      <c r="AL17" s="36"/>
      <c r="AM17" s="36"/>
      <c r="AN17" s="36"/>
      <c r="AO17" s="36"/>
      <c r="AP17" s="36"/>
      <c r="AQ17" s="62">
        <f t="shared" si="28"/>
        <v>1232.911915317</v>
      </c>
      <c r="AR17" s="63">
        <f t="shared" si="2"/>
        <v>1460.7858926295</v>
      </c>
      <c r="AS17" s="63">
        <f t="shared" si="2"/>
        <v>1711.1381519999998</v>
      </c>
      <c r="AT17" s="63">
        <f t="shared" si="2"/>
        <v>1711.1381519999998</v>
      </c>
      <c r="AU17" s="63">
        <f t="shared" si="2"/>
        <v>0</v>
      </c>
      <c r="AV17" s="63">
        <f t="shared" si="2"/>
        <v>0</v>
      </c>
      <c r="AW17" s="63">
        <f t="shared" si="2"/>
        <v>0</v>
      </c>
      <c r="AX17" s="63">
        <f t="shared" si="2"/>
        <v>0</v>
      </c>
      <c r="AY17" s="64">
        <f t="shared" si="2"/>
        <v>0</v>
      </c>
      <c r="AZ17" s="54">
        <v>8506.28195429472</v>
      </c>
      <c r="BA17" s="35">
        <v>13612.095313615924</v>
      </c>
      <c r="BB17" s="35">
        <v>11579.938720653128</v>
      </c>
      <c r="BC17" s="35">
        <v>6756.545471770075</v>
      </c>
      <c r="BD17" s="55">
        <v>10930.383864671438</v>
      </c>
      <c r="BE17" s="65">
        <f t="shared" si="33"/>
        <v>0.05</v>
      </c>
      <c r="BF17" s="62">
        <f t="shared" si="3"/>
        <v>8506.28195429472</v>
      </c>
      <c r="BG17" s="63">
        <f t="shared" si="3"/>
        <v>13612.095313615924</v>
      </c>
      <c r="BH17" s="63">
        <f t="shared" si="3"/>
        <v>11579.938720653128</v>
      </c>
      <c r="BI17" s="63">
        <f t="shared" si="3"/>
        <v>6756.545471770075</v>
      </c>
      <c r="BJ17" s="63">
        <f t="shared" si="3"/>
        <v>10930.383864671438</v>
      </c>
      <c r="BK17" s="63">
        <f t="shared" si="4"/>
        <v>11476.90305790501</v>
      </c>
      <c r="BL17" s="63">
        <f t="shared" si="4"/>
        <v>12050.748210800262</v>
      </c>
      <c r="BM17" s="63">
        <f t="shared" si="4"/>
        <v>12653.285621340276</v>
      </c>
      <c r="BN17" s="64">
        <f t="shared" si="4"/>
        <v>13285.94990240729</v>
      </c>
      <c r="BO17" s="62">
        <f t="shared" si="5"/>
        <v>161.91707700000003</v>
      </c>
      <c r="BP17" s="63">
        <f t="shared" si="5"/>
        <v>259.10623429467915</v>
      </c>
      <c r="BQ17" s="63">
        <f t="shared" si="5"/>
        <v>266.9754872046579</v>
      </c>
      <c r="BR17" s="63">
        <f t="shared" si="5"/>
        <v>155.77215585165908</v>
      </c>
      <c r="BS17" s="63">
        <f t="shared" si="5"/>
        <v>252</v>
      </c>
      <c r="BT17" s="63">
        <f t="shared" si="5"/>
        <v>264.60000000000002</v>
      </c>
      <c r="BU17" s="63">
        <f t="shared" si="5"/>
        <v>277.83000000000004</v>
      </c>
      <c r="BV17" s="63">
        <f t="shared" si="5"/>
        <v>291.72150000000005</v>
      </c>
      <c r="BW17" s="64">
        <f t="shared" si="5"/>
        <v>306.3075750000001</v>
      </c>
      <c r="BX17" s="62">
        <f t="shared" si="6"/>
        <v>161.91707700000003</v>
      </c>
      <c r="BY17" s="63">
        <f t="shared" si="6"/>
        <v>259.10623429467915</v>
      </c>
      <c r="BZ17" s="63">
        <f t="shared" si="6"/>
        <v>266.9754872046579</v>
      </c>
      <c r="CA17" s="63">
        <f t="shared" si="6"/>
        <v>155.77215585165908</v>
      </c>
      <c r="CB17" s="63">
        <f t="shared" si="6"/>
        <v>252</v>
      </c>
      <c r="CC17" s="63">
        <f t="shared" si="6"/>
        <v>264.60000000000002</v>
      </c>
      <c r="CD17" s="63">
        <f t="shared" si="6"/>
        <v>277.83000000000004</v>
      </c>
      <c r="CE17" s="63">
        <f t="shared" si="6"/>
        <v>291.72150000000005</v>
      </c>
      <c r="CF17" s="64">
        <f t="shared" si="6"/>
        <v>306.3075750000001</v>
      </c>
      <c r="CG17" s="66">
        <f t="shared" si="7"/>
        <v>1.3132899032642471</v>
      </c>
      <c r="CH17" s="67">
        <f t="shared" si="7"/>
        <v>1.7737454585372041</v>
      </c>
      <c r="CI17" s="67">
        <f t="shared" si="7"/>
        <v>1.5602216974276073</v>
      </c>
      <c r="CJ17" s="67">
        <f t="shared" si="7"/>
        <v>0.91034236873037178</v>
      </c>
      <c r="CK17" s="67">
        <f t="shared" si="7"/>
        <v>0</v>
      </c>
      <c r="CL17" s="67">
        <f t="shared" si="7"/>
        <v>0</v>
      </c>
      <c r="CM17" s="67">
        <f t="shared" si="7"/>
        <v>0</v>
      </c>
      <c r="CN17" s="67">
        <f t="shared" si="7"/>
        <v>0</v>
      </c>
      <c r="CO17" s="68">
        <f t="shared" si="7"/>
        <v>0</v>
      </c>
      <c r="CP17" s="69">
        <v>2.3799637651261172</v>
      </c>
      <c r="CQ17" s="70">
        <v>3.0262046148482602</v>
      </c>
      <c r="CR17" s="70">
        <v>2.5647998704415844</v>
      </c>
      <c r="CS17" s="70">
        <v>2.1933535953010432</v>
      </c>
      <c r="CT17" s="71">
        <v>2.0199846176747878</v>
      </c>
      <c r="CU17" s="72">
        <f t="shared" si="8"/>
        <v>0.04</v>
      </c>
      <c r="CV17" s="66">
        <f t="shared" si="29"/>
        <v>2.3799637651261172</v>
      </c>
      <c r="CW17" s="67">
        <f t="shared" si="9"/>
        <v>3.0262046148482602</v>
      </c>
      <c r="CX17" s="67">
        <f t="shared" si="9"/>
        <v>2.5647998704415844</v>
      </c>
      <c r="CY17" s="67">
        <f t="shared" si="9"/>
        <v>2.1933535953010432</v>
      </c>
      <c r="CZ17" s="67">
        <f t="shared" si="9"/>
        <v>2.0199846176747878</v>
      </c>
      <c r="DA17" s="67">
        <f t="shared" si="10"/>
        <v>2.1007840023817792</v>
      </c>
      <c r="DB17" s="67">
        <f t="shared" si="10"/>
        <v>2.1848153624770505</v>
      </c>
      <c r="DC17" s="67">
        <f t="shared" si="10"/>
        <v>2.2722079769761327</v>
      </c>
      <c r="DD17" s="68">
        <f t="shared" si="10"/>
        <v>2.3630962960551782</v>
      </c>
      <c r="DE17" s="62">
        <f t="shared" si="11"/>
        <v>293.42856840466999</v>
      </c>
      <c r="DF17" s="63">
        <f t="shared" si="11"/>
        <v>442.06370095806278</v>
      </c>
      <c r="DG17" s="63">
        <f t="shared" si="11"/>
        <v>438.87269105572511</v>
      </c>
      <c r="DH17" s="63">
        <f t="shared" si="11"/>
        <v>375.31310177459824</v>
      </c>
      <c r="DI17" s="63">
        <f t="shared" si="12"/>
        <v>0</v>
      </c>
      <c r="DJ17" s="63">
        <f t="shared" si="12"/>
        <v>0</v>
      </c>
      <c r="DK17" s="63">
        <f t="shared" si="12"/>
        <v>0</v>
      </c>
      <c r="DL17" s="63">
        <f t="shared" si="12"/>
        <v>0</v>
      </c>
      <c r="DM17" s="64">
        <f t="shared" si="12"/>
        <v>0</v>
      </c>
      <c r="DN17" s="48">
        <v>0</v>
      </c>
      <c r="DO17" s="54"/>
      <c r="DP17" s="35"/>
      <c r="DQ17" s="35"/>
      <c r="DR17" s="35"/>
      <c r="DS17" s="67">
        <f t="shared" si="30"/>
        <v>0</v>
      </c>
      <c r="DT17" s="67">
        <f t="shared" si="30"/>
        <v>0</v>
      </c>
      <c r="DU17" s="67">
        <f t="shared" si="30"/>
        <v>0</v>
      </c>
      <c r="DV17" s="67">
        <f t="shared" si="30"/>
        <v>0</v>
      </c>
      <c r="DW17" s="68">
        <f t="shared" si="30"/>
        <v>0</v>
      </c>
      <c r="DX17" s="66">
        <f t="shared" si="31"/>
        <v>2.3799637651261172</v>
      </c>
      <c r="DY17" s="67">
        <f t="shared" si="13"/>
        <v>3.0262046148482602</v>
      </c>
      <c r="DZ17" s="67">
        <f t="shared" si="13"/>
        <v>2.5647998704415844</v>
      </c>
      <c r="EA17" s="67">
        <f t="shared" si="13"/>
        <v>2.1933535953010432</v>
      </c>
      <c r="EB17" s="67">
        <f t="shared" si="13"/>
        <v>2.0199846176747878</v>
      </c>
      <c r="EC17" s="67">
        <f t="shared" si="13"/>
        <v>2.1007840023817792</v>
      </c>
      <c r="ED17" s="67">
        <f t="shared" si="13"/>
        <v>2.1848153624770505</v>
      </c>
      <c r="EE17" s="67">
        <f t="shared" si="13"/>
        <v>2.2722079769761327</v>
      </c>
      <c r="EF17" s="68">
        <f t="shared" si="13"/>
        <v>2.3630962960551782</v>
      </c>
      <c r="EG17" s="62">
        <f t="shared" si="32"/>
        <v>293.42856840466999</v>
      </c>
      <c r="EH17" s="63">
        <f t="shared" si="14"/>
        <v>442.06370095806278</v>
      </c>
      <c r="EI17" s="63">
        <f t="shared" si="14"/>
        <v>438.87269105572511</v>
      </c>
      <c r="EJ17" s="63">
        <f t="shared" si="14"/>
        <v>375.31310177459824</v>
      </c>
      <c r="EK17" s="63">
        <f t="shared" si="14"/>
        <v>0</v>
      </c>
      <c r="EL17" s="63">
        <f t="shared" si="14"/>
        <v>0</v>
      </c>
      <c r="EM17" s="63">
        <f t="shared" si="14"/>
        <v>0</v>
      </c>
      <c r="EN17" s="63">
        <f t="shared" si="14"/>
        <v>0</v>
      </c>
      <c r="EO17" s="64">
        <f t="shared" si="14"/>
        <v>0</v>
      </c>
      <c r="EP17" s="62">
        <f t="shared" si="15"/>
        <v>0</v>
      </c>
      <c r="EQ17" s="63">
        <f t="shared" si="16"/>
        <v>3.1703273157374947</v>
      </c>
      <c r="ER17" s="63">
        <f t="shared" si="17"/>
        <v>2.3860937999999892</v>
      </c>
      <c r="ES17" s="63">
        <f t="shared" si="18"/>
        <v>2.3860937999999892</v>
      </c>
      <c r="ET17" s="63">
        <f t="shared" si="19"/>
        <v>0</v>
      </c>
      <c r="EU17" s="63">
        <f t="shared" si="20"/>
        <v>0</v>
      </c>
      <c r="EV17" s="63">
        <f t="shared" si="21"/>
        <v>0</v>
      </c>
      <c r="EW17" s="63">
        <f t="shared" si="22"/>
        <v>0</v>
      </c>
      <c r="EX17" s="64">
        <f t="shared" si="23"/>
        <v>0</v>
      </c>
      <c r="EY17" s="66">
        <f t="shared" si="24"/>
        <v>0</v>
      </c>
      <c r="EZ17" s="67">
        <f t="shared" si="24"/>
        <v>2.170288836806002E-2</v>
      </c>
      <c r="FA17" s="67">
        <f t="shared" si="24"/>
        <v>1.3944483659668815E-2</v>
      </c>
      <c r="FB17" s="67">
        <f t="shared" si="24"/>
        <v>1.3944483659668815E-2</v>
      </c>
      <c r="FC17" s="67">
        <f t="shared" si="24"/>
        <v>0</v>
      </c>
      <c r="FD17" s="67">
        <f t="shared" si="24"/>
        <v>0</v>
      </c>
      <c r="FE17" s="67">
        <f t="shared" si="24"/>
        <v>0</v>
      </c>
      <c r="FF17" s="67">
        <f t="shared" si="24"/>
        <v>0</v>
      </c>
      <c r="FG17" s="68">
        <f t="shared" si="24"/>
        <v>0</v>
      </c>
      <c r="FH17" s="73"/>
      <c r="FI17" s="74"/>
      <c r="FJ17" s="74"/>
      <c r="FK17" s="74"/>
      <c r="FL17" s="71"/>
      <c r="FM17" s="71"/>
      <c r="FN17" s="71"/>
      <c r="FO17" s="71"/>
      <c r="FP17" s="75"/>
      <c r="FQ17" s="73"/>
      <c r="FR17" s="74"/>
      <c r="FS17" s="74"/>
      <c r="FT17" s="74"/>
      <c r="FU17" s="71"/>
      <c r="FV17" s="71"/>
      <c r="FW17" s="71"/>
      <c r="FX17" s="71"/>
      <c r="FY17" s="75"/>
      <c r="FZ17" s="62">
        <f t="shared" si="25"/>
        <v>0</v>
      </c>
      <c r="GA17" s="63">
        <f t="shared" si="25"/>
        <v>3.1703273157374947</v>
      </c>
      <c r="GB17" s="63">
        <f t="shared" si="25"/>
        <v>2.3860937999999892</v>
      </c>
      <c r="GC17" s="63">
        <f t="shared" si="25"/>
        <v>2.3860937999999892</v>
      </c>
      <c r="GD17" s="63">
        <f t="shared" si="25"/>
        <v>0</v>
      </c>
      <c r="GE17" s="63">
        <f t="shared" si="25"/>
        <v>0</v>
      </c>
      <c r="GF17" s="63">
        <f t="shared" si="25"/>
        <v>0</v>
      </c>
      <c r="GG17" s="63">
        <f t="shared" si="25"/>
        <v>0</v>
      </c>
      <c r="GH17" s="64">
        <f t="shared" si="25"/>
        <v>0</v>
      </c>
      <c r="GI17" s="62">
        <f t="shared" si="26"/>
        <v>455.34564540466999</v>
      </c>
      <c r="GJ17" s="63">
        <f t="shared" si="26"/>
        <v>704.34026256847937</v>
      </c>
      <c r="GK17" s="63">
        <f t="shared" si="26"/>
        <v>708.23427206038309</v>
      </c>
      <c r="GL17" s="63">
        <f t="shared" si="26"/>
        <v>533.47135142625734</v>
      </c>
      <c r="GM17" s="63">
        <f t="shared" si="26"/>
        <v>252</v>
      </c>
      <c r="GN17" s="63">
        <f t="shared" si="26"/>
        <v>264.60000000000002</v>
      </c>
      <c r="GO17" s="63">
        <f t="shared" si="26"/>
        <v>277.83000000000004</v>
      </c>
      <c r="GP17" s="63">
        <f t="shared" si="26"/>
        <v>291.72150000000005</v>
      </c>
      <c r="GQ17" s="64">
        <f t="shared" si="26"/>
        <v>306.3075750000001</v>
      </c>
      <c r="GR17" s="66">
        <f t="shared" si="27"/>
        <v>3.6932536683903638</v>
      </c>
      <c r="GS17" s="67">
        <f t="shared" si="27"/>
        <v>4.8216529617535233</v>
      </c>
      <c r="GT17" s="67">
        <f t="shared" si="27"/>
        <v>4.1389660515288611</v>
      </c>
      <c r="GU17" s="67">
        <f t="shared" si="27"/>
        <v>3.1176404476910839</v>
      </c>
      <c r="GV17" s="67">
        <f t="shared" si="27"/>
        <v>0</v>
      </c>
      <c r="GW17" s="67">
        <f t="shared" si="27"/>
        <v>0</v>
      </c>
      <c r="GX17" s="67">
        <f t="shared" si="27"/>
        <v>0</v>
      </c>
      <c r="GY17" s="67">
        <f t="shared" si="27"/>
        <v>0</v>
      </c>
      <c r="GZ17" s="76">
        <f t="shared" si="27"/>
        <v>0</v>
      </c>
    </row>
    <row r="18" spans="1:208" ht="39.75" customHeight="1" x14ac:dyDescent="0.3">
      <c r="A18" s="83" t="s">
        <v>64</v>
      </c>
      <c r="B18" s="22" t="s">
        <v>37</v>
      </c>
      <c r="C18" s="23" t="s">
        <v>65</v>
      </c>
      <c r="D18" s="54">
        <v>23.793750000000003</v>
      </c>
      <c r="E18" s="35">
        <v>23.793750000000003</v>
      </c>
      <c r="F18" s="35">
        <v>28.818750000000001</v>
      </c>
      <c r="G18" s="35">
        <v>28.818750000000001</v>
      </c>
      <c r="H18" s="55">
        <f>63*TSGENCO_Share</f>
        <v>29.049300000000002</v>
      </c>
      <c r="I18" s="55">
        <f>63*TSGENCO_Share</f>
        <v>29.049300000000002</v>
      </c>
      <c r="J18" s="55">
        <f>63*TSGENCO_Share</f>
        <v>29.049300000000002</v>
      </c>
      <c r="K18" s="55">
        <f>63*TSGENCO_Share</f>
        <v>29.049300000000002</v>
      </c>
      <c r="L18" s="56">
        <f>63*TSGENCO_Share</f>
        <v>29.049300000000002</v>
      </c>
      <c r="M18" s="57">
        <f t="shared" si="1"/>
        <v>0.8</v>
      </c>
      <c r="N18" s="58">
        <v>0.79989155076477758</v>
      </c>
      <c r="O18" s="59">
        <v>0.38971976927078883</v>
      </c>
      <c r="P18" s="59">
        <v>0.68233254758175399</v>
      </c>
      <c r="Q18" s="59">
        <v>0.85617432376312552</v>
      </c>
      <c r="R18" s="60">
        <v>0.81067107821347606</v>
      </c>
      <c r="S18" s="60">
        <v>0.81067107821347606</v>
      </c>
      <c r="T18" s="60">
        <v>0.81067107821347606</v>
      </c>
      <c r="U18" s="60">
        <v>0.81067107821347606</v>
      </c>
      <c r="V18" s="61">
        <v>0.81067107821347606</v>
      </c>
      <c r="W18" s="57">
        <v>0.8</v>
      </c>
      <c r="X18" s="58">
        <v>0.73190076894977152</v>
      </c>
      <c r="Y18" s="59">
        <v>0.35659358888277182</v>
      </c>
      <c r="Z18" s="59">
        <v>0.62433428103730493</v>
      </c>
      <c r="AA18" s="59">
        <v>0.5</v>
      </c>
      <c r="AB18" s="60">
        <v>0</v>
      </c>
      <c r="AC18" s="60">
        <v>0</v>
      </c>
      <c r="AD18" s="60">
        <v>0</v>
      </c>
      <c r="AE18" s="60">
        <v>0</v>
      </c>
      <c r="AF18" s="61">
        <v>0</v>
      </c>
      <c r="AG18" s="33">
        <v>2500</v>
      </c>
      <c r="AH18" s="34"/>
      <c r="AI18" s="35"/>
      <c r="AJ18" s="35"/>
      <c r="AK18" s="35"/>
      <c r="AL18" s="36"/>
      <c r="AM18" s="36"/>
      <c r="AN18" s="36"/>
      <c r="AO18" s="36"/>
      <c r="AP18" s="36"/>
      <c r="AQ18" s="62">
        <f t="shared" si="28"/>
        <v>152.55245594969998</v>
      </c>
      <c r="AR18" s="63">
        <f t="shared" si="2"/>
        <v>74.325960660000007</v>
      </c>
      <c r="AS18" s="63">
        <f t="shared" si="2"/>
        <v>157.61459399999995</v>
      </c>
      <c r="AT18" s="63">
        <f t="shared" si="2"/>
        <v>126.226125</v>
      </c>
      <c r="AU18" s="63">
        <f t="shared" si="2"/>
        <v>0</v>
      </c>
      <c r="AV18" s="63">
        <f t="shared" si="2"/>
        <v>0</v>
      </c>
      <c r="AW18" s="63">
        <f t="shared" si="2"/>
        <v>0</v>
      </c>
      <c r="AX18" s="63">
        <f t="shared" si="2"/>
        <v>0</v>
      </c>
      <c r="AY18" s="64">
        <f t="shared" si="2"/>
        <v>0</v>
      </c>
      <c r="AZ18" s="54">
        <v>8439.9999999999982</v>
      </c>
      <c r="BA18" s="35">
        <v>9278.626200935636</v>
      </c>
      <c r="BB18" s="35">
        <v>6228.0094326268072</v>
      </c>
      <c r="BC18" s="35">
        <v>6339.6226415094334</v>
      </c>
      <c r="BD18" s="55">
        <v>8130.123617436564</v>
      </c>
      <c r="BE18" s="65">
        <f>Fixed_Cost_Esc_Post_Loan_Repayment</f>
        <v>0.02</v>
      </c>
      <c r="BF18" s="62">
        <f t="shared" si="3"/>
        <v>8439.9999999999982</v>
      </c>
      <c r="BG18" s="63">
        <f t="shared" si="3"/>
        <v>9278.626200935636</v>
      </c>
      <c r="BH18" s="63">
        <f t="shared" si="3"/>
        <v>6228.0094326268072</v>
      </c>
      <c r="BI18" s="63">
        <f t="shared" si="3"/>
        <v>6339.6226415094334</v>
      </c>
      <c r="BJ18" s="63">
        <f t="shared" si="3"/>
        <v>8130.123617436564</v>
      </c>
      <c r="BK18" s="63">
        <f t="shared" si="4"/>
        <v>8292.7260897852957</v>
      </c>
      <c r="BL18" s="63">
        <f t="shared" si="4"/>
        <v>8458.580611581001</v>
      </c>
      <c r="BM18" s="63">
        <f t="shared" si="4"/>
        <v>8627.7522238126203</v>
      </c>
      <c r="BN18" s="64">
        <f t="shared" si="4"/>
        <v>8800.3072682888724</v>
      </c>
      <c r="BO18" s="62">
        <f t="shared" si="5"/>
        <v>20.081924999999998</v>
      </c>
      <c r="BP18" s="63">
        <f t="shared" si="5"/>
        <v>22.077331216851231</v>
      </c>
      <c r="BQ18" s="63">
        <f t="shared" si="5"/>
        <v>17.948344683651381</v>
      </c>
      <c r="BR18" s="63">
        <f t="shared" si="5"/>
        <v>18.27</v>
      </c>
      <c r="BS18" s="63">
        <f t="shared" si="5"/>
        <v>23.617439999999998</v>
      </c>
      <c r="BT18" s="63">
        <f t="shared" si="5"/>
        <v>24.089788800000001</v>
      </c>
      <c r="BU18" s="63">
        <f t="shared" si="5"/>
        <v>24.571584575999999</v>
      </c>
      <c r="BV18" s="63">
        <f t="shared" si="5"/>
        <v>25.063016267519998</v>
      </c>
      <c r="BW18" s="64">
        <f t="shared" si="5"/>
        <v>25.564276592870396</v>
      </c>
      <c r="BX18" s="62">
        <f t="shared" si="6"/>
        <v>20.079202663239943</v>
      </c>
      <c r="BY18" s="63">
        <f t="shared" si="6"/>
        <v>10.754965534932555</v>
      </c>
      <c r="BZ18" s="63">
        <f t="shared" si="6"/>
        <v>15.308424691089098</v>
      </c>
      <c r="CA18" s="63">
        <f t="shared" si="6"/>
        <v>18.27</v>
      </c>
      <c r="CB18" s="63">
        <f t="shared" si="6"/>
        <v>23.617439999999998</v>
      </c>
      <c r="CC18" s="63">
        <f t="shared" si="6"/>
        <v>24.089788800000001</v>
      </c>
      <c r="CD18" s="63">
        <f t="shared" si="6"/>
        <v>24.571584575999999</v>
      </c>
      <c r="CE18" s="63">
        <f t="shared" si="6"/>
        <v>25.063016267519998</v>
      </c>
      <c r="CF18" s="64">
        <f t="shared" si="6"/>
        <v>25.564276592870396</v>
      </c>
      <c r="CG18" s="66">
        <f t="shared" si="7"/>
        <v>1.3162162836539659</v>
      </c>
      <c r="CH18" s="67">
        <f t="shared" si="7"/>
        <v>1.4469998691480825</v>
      </c>
      <c r="CI18" s="67">
        <f t="shared" si="7"/>
        <v>0.97125680449927765</v>
      </c>
      <c r="CJ18" s="67">
        <f t="shared" si="7"/>
        <v>1.4474024295683638</v>
      </c>
      <c r="CK18" s="67">
        <f t="shared" si="7"/>
        <v>0</v>
      </c>
      <c r="CL18" s="67">
        <f t="shared" si="7"/>
        <v>0</v>
      </c>
      <c r="CM18" s="67">
        <f t="shared" si="7"/>
        <v>0</v>
      </c>
      <c r="CN18" s="67">
        <f t="shared" si="7"/>
        <v>0</v>
      </c>
      <c r="CO18" s="68">
        <f t="shared" si="7"/>
        <v>0</v>
      </c>
      <c r="CP18" s="69">
        <v>2.4548288030392498</v>
      </c>
      <c r="CQ18" s="70">
        <v>5.28561471303271</v>
      </c>
      <c r="CR18" s="70">
        <v>2.6206461857771544</v>
      </c>
      <c r="CS18" s="70">
        <v>3.0999999999999983</v>
      </c>
      <c r="CT18" s="71">
        <v>3.099657246329949</v>
      </c>
      <c r="CU18" s="72">
        <f t="shared" si="8"/>
        <v>0.04</v>
      </c>
      <c r="CV18" s="66">
        <f t="shared" si="29"/>
        <v>2.4548288030392498</v>
      </c>
      <c r="CW18" s="67">
        <f t="shared" si="9"/>
        <v>5.28561471303271</v>
      </c>
      <c r="CX18" s="67">
        <f t="shared" si="9"/>
        <v>2.6206461857771544</v>
      </c>
      <c r="CY18" s="67">
        <f t="shared" si="9"/>
        <v>3.0999999999999983</v>
      </c>
      <c r="CZ18" s="67">
        <f t="shared" si="9"/>
        <v>3.099657246329949</v>
      </c>
      <c r="DA18" s="67">
        <f t="shared" si="10"/>
        <v>3.2236435361831473</v>
      </c>
      <c r="DB18" s="67">
        <f t="shared" si="10"/>
        <v>3.3525892776304733</v>
      </c>
      <c r="DC18" s="67">
        <f t="shared" si="10"/>
        <v>3.4866928487356925</v>
      </c>
      <c r="DD18" s="68">
        <f t="shared" si="10"/>
        <v>3.6261605626851203</v>
      </c>
      <c r="DE18" s="62">
        <f t="shared" si="11"/>
        <v>37.449016283969982</v>
      </c>
      <c r="DF18" s="63">
        <f t="shared" si="11"/>
        <v>39.285839122478642</v>
      </c>
      <c r="DG18" s="63">
        <f t="shared" si="11"/>
        <v>41.305208458891464</v>
      </c>
      <c r="DH18" s="63">
        <f t="shared" si="11"/>
        <v>39.130098749999981</v>
      </c>
      <c r="DI18" s="63">
        <f t="shared" si="12"/>
        <v>0</v>
      </c>
      <c r="DJ18" s="63">
        <f t="shared" si="12"/>
        <v>0</v>
      </c>
      <c r="DK18" s="63">
        <f t="shared" si="12"/>
        <v>0</v>
      </c>
      <c r="DL18" s="63">
        <f t="shared" si="12"/>
        <v>0</v>
      </c>
      <c r="DM18" s="64">
        <f t="shared" si="12"/>
        <v>0</v>
      </c>
      <c r="DN18" s="48">
        <v>0</v>
      </c>
      <c r="DO18" s="54"/>
      <c r="DP18" s="35"/>
      <c r="DQ18" s="35"/>
      <c r="DR18" s="35"/>
      <c r="DS18" s="67">
        <f t="shared" si="30"/>
        <v>0</v>
      </c>
      <c r="DT18" s="67">
        <f t="shared" si="30"/>
        <v>0</v>
      </c>
      <c r="DU18" s="67">
        <f t="shared" si="30"/>
        <v>0</v>
      </c>
      <c r="DV18" s="67">
        <f t="shared" si="30"/>
        <v>0</v>
      </c>
      <c r="DW18" s="68">
        <f t="shared" si="30"/>
        <v>0</v>
      </c>
      <c r="DX18" s="66">
        <f t="shared" si="31"/>
        <v>2.4548288030392498</v>
      </c>
      <c r="DY18" s="67">
        <f t="shared" si="13"/>
        <v>5.28561471303271</v>
      </c>
      <c r="DZ18" s="67">
        <f t="shared" si="13"/>
        <v>2.6206461857771544</v>
      </c>
      <c r="EA18" s="67">
        <f t="shared" si="13"/>
        <v>3.0999999999999983</v>
      </c>
      <c r="EB18" s="67">
        <f t="shared" si="13"/>
        <v>3.099657246329949</v>
      </c>
      <c r="EC18" s="67">
        <f t="shared" si="13"/>
        <v>3.2236435361831473</v>
      </c>
      <c r="ED18" s="67">
        <f t="shared" si="13"/>
        <v>3.3525892776304733</v>
      </c>
      <c r="EE18" s="67">
        <f t="shared" si="13"/>
        <v>3.4866928487356925</v>
      </c>
      <c r="EF18" s="68">
        <f t="shared" si="13"/>
        <v>3.6261605626851203</v>
      </c>
      <c r="EG18" s="62">
        <f t="shared" si="32"/>
        <v>37.449016283969982</v>
      </c>
      <c r="EH18" s="63">
        <f t="shared" si="14"/>
        <v>39.285839122478642</v>
      </c>
      <c r="EI18" s="63">
        <f t="shared" si="14"/>
        <v>41.305208458891464</v>
      </c>
      <c r="EJ18" s="63">
        <f t="shared" si="14"/>
        <v>39.130098749999981</v>
      </c>
      <c r="EK18" s="63">
        <f t="shared" si="14"/>
        <v>0</v>
      </c>
      <c r="EL18" s="63">
        <f t="shared" si="14"/>
        <v>0</v>
      </c>
      <c r="EM18" s="63">
        <f t="shared" si="14"/>
        <v>0</v>
      </c>
      <c r="EN18" s="63">
        <f t="shared" si="14"/>
        <v>0</v>
      </c>
      <c r="EO18" s="64">
        <f t="shared" si="14"/>
        <v>0</v>
      </c>
      <c r="EP18" s="62">
        <f t="shared" si="15"/>
        <v>0</v>
      </c>
      <c r="EQ18" s="63">
        <f t="shared" si="16"/>
        <v>0</v>
      </c>
      <c r="ER18" s="63">
        <f t="shared" si="17"/>
        <v>0</v>
      </c>
      <c r="ES18" s="63">
        <f t="shared" si="18"/>
        <v>0</v>
      </c>
      <c r="ET18" s="63">
        <f t="shared" si="19"/>
        <v>0</v>
      </c>
      <c r="EU18" s="63">
        <f t="shared" si="20"/>
        <v>0</v>
      </c>
      <c r="EV18" s="63">
        <f t="shared" si="21"/>
        <v>0</v>
      </c>
      <c r="EW18" s="63">
        <f t="shared" si="22"/>
        <v>0</v>
      </c>
      <c r="EX18" s="64">
        <f t="shared" si="23"/>
        <v>0</v>
      </c>
      <c r="EY18" s="66">
        <f t="shared" si="24"/>
        <v>0</v>
      </c>
      <c r="EZ18" s="67">
        <f t="shared" si="24"/>
        <v>0</v>
      </c>
      <c r="FA18" s="67">
        <f t="shared" si="24"/>
        <v>0</v>
      </c>
      <c r="FB18" s="67">
        <f t="shared" si="24"/>
        <v>0</v>
      </c>
      <c r="FC18" s="67">
        <f t="shared" si="24"/>
        <v>0</v>
      </c>
      <c r="FD18" s="67">
        <f t="shared" si="24"/>
        <v>0</v>
      </c>
      <c r="FE18" s="67">
        <f t="shared" si="24"/>
        <v>0</v>
      </c>
      <c r="FF18" s="67">
        <f t="shared" si="24"/>
        <v>0</v>
      </c>
      <c r="FG18" s="68">
        <f t="shared" si="24"/>
        <v>0</v>
      </c>
      <c r="FH18" s="73"/>
      <c r="FI18" s="74"/>
      <c r="FJ18" s="74"/>
      <c r="FK18" s="74"/>
      <c r="FL18" s="71"/>
      <c r="FM18" s="71"/>
      <c r="FN18" s="71"/>
      <c r="FO18" s="71"/>
      <c r="FP18" s="75"/>
      <c r="FQ18" s="73"/>
      <c r="FR18" s="74"/>
      <c r="FS18" s="74"/>
      <c r="FT18" s="74"/>
      <c r="FU18" s="71"/>
      <c r="FV18" s="71"/>
      <c r="FW18" s="71"/>
      <c r="FX18" s="71"/>
      <c r="FY18" s="75"/>
      <c r="FZ18" s="62">
        <f t="shared" si="25"/>
        <v>0</v>
      </c>
      <c r="GA18" s="63">
        <f t="shared" si="25"/>
        <v>0</v>
      </c>
      <c r="GB18" s="63">
        <f t="shared" si="25"/>
        <v>0</v>
      </c>
      <c r="GC18" s="63">
        <f t="shared" si="25"/>
        <v>0</v>
      </c>
      <c r="GD18" s="63">
        <f t="shared" si="25"/>
        <v>0</v>
      </c>
      <c r="GE18" s="63">
        <f t="shared" si="25"/>
        <v>0</v>
      </c>
      <c r="GF18" s="63">
        <f t="shared" si="25"/>
        <v>0</v>
      </c>
      <c r="GG18" s="63">
        <f t="shared" si="25"/>
        <v>0</v>
      </c>
      <c r="GH18" s="64">
        <f t="shared" si="25"/>
        <v>0</v>
      </c>
      <c r="GI18" s="62">
        <f t="shared" si="26"/>
        <v>57.528218947209922</v>
      </c>
      <c r="GJ18" s="63">
        <f t="shared" si="26"/>
        <v>50.040804657411201</v>
      </c>
      <c r="GK18" s="63">
        <f t="shared" si="26"/>
        <v>56.613633149980558</v>
      </c>
      <c r="GL18" s="63">
        <f t="shared" si="26"/>
        <v>57.400098749999984</v>
      </c>
      <c r="GM18" s="63">
        <f t="shared" si="26"/>
        <v>23.617439999999998</v>
      </c>
      <c r="GN18" s="63">
        <f t="shared" si="26"/>
        <v>24.089788800000001</v>
      </c>
      <c r="GO18" s="63">
        <f t="shared" si="26"/>
        <v>24.571584575999999</v>
      </c>
      <c r="GP18" s="63">
        <f t="shared" si="26"/>
        <v>25.063016267519998</v>
      </c>
      <c r="GQ18" s="64">
        <f t="shared" si="26"/>
        <v>25.564276592870396</v>
      </c>
      <c r="GR18" s="66">
        <f t="shared" si="27"/>
        <v>3.7710450866932148</v>
      </c>
      <c r="GS18" s="67">
        <f t="shared" si="27"/>
        <v>6.7326145821807923</v>
      </c>
      <c r="GT18" s="67">
        <f t="shared" si="27"/>
        <v>3.5919029902764317</v>
      </c>
      <c r="GU18" s="67">
        <f t="shared" si="27"/>
        <v>4.547402429568363</v>
      </c>
      <c r="GV18" s="67">
        <f t="shared" si="27"/>
        <v>0</v>
      </c>
      <c r="GW18" s="67">
        <f t="shared" si="27"/>
        <v>0</v>
      </c>
      <c r="GX18" s="67">
        <f t="shared" si="27"/>
        <v>0</v>
      </c>
      <c r="GY18" s="67">
        <f t="shared" si="27"/>
        <v>0</v>
      </c>
      <c r="GZ18" s="76">
        <f t="shared" si="27"/>
        <v>0</v>
      </c>
    </row>
    <row r="19" spans="1:208" ht="39.75" customHeight="1" x14ac:dyDescent="0.3">
      <c r="A19" s="83" t="s">
        <v>66</v>
      </c>
      <c r="B19" s="22" t="s">
        <v>37</v>
      </c>
      <c r="C19" s="23" t="s">
        <v>67</v>
      </c>
      <c r="D19" s="54">
        <v>190.35000000000002</v>
      </c>
      <c r="E19" s="35">
        <v>190.35000000000002</v>
      </c>
      <c r="F19" s="35">
        <v>230.55</v>
      </c>
      <c r="G19" s="35">
        <v>230.55</v>
      </c>
      <c r="H19" s="55">
        <f>500*TSGENCO_Share</f>
        <v>230.55</v>
      </c>
      <c r="I19" s="55">
        <f>500*TSGENCO_Share</f>
        <v>230.55</v>
      </c>
      <c r="J19" s="55">
        <f>500*TSGENCO_Share</f>
        <v>230.55</v>
      </c>
      <c r="K19" s="55">
        <f>500*TSGENCO_Share</f>
        <v>230.55</v>
      </c>
      <c r="L19" s="56">
        <f>500*TSGENCO_Share</f>
        <v>230.55</v>
      </c>
      <c r="M19" s="57">
        <f t="shared" si="1"/>
        <v>0.8</v>
      </c>
      <c r="N19" s="58">
        <v>0.73315662349976274</v>
      </c>
      <c r="O19" s="59">
        <v>1.1297901062126012</v>
      </c>
      <c r="P19" s="59">
        <v>0.86960811292739892</v>
      </c>
      <c r="Q19" s="59">
        <v>0.38182170082512429</v>
      </c>
      <c r="R19" s="60">
        <v>0.85997975908953872</v>
      </c>
      <c r="S19" s="60">
        <v>0.85997975908953872</v>
      </c>
      <c r="T19" s="60">
        <v>0.85997975908953872</v>
      </c>
      <c r="U19" s="60">
        <v>0.85997975908953872</v>
      </c>
      <c r="V19" s="61">
        <v>0.85997975908953872</v>
      </c>
      <c r="W19" s="57">
        <v>0.8</v>
      </c>
      <c r="X19" s="58">
        <v>0.67083831050228293</v>
      </c>
      <c r="Y19" s="59">
        <v>1.0337579471845302</v>
      </c>
      <c r="Z19" s="59">
        <v>0.79569142332857001</v>
      </c>
      <c r="AA19" s="59">
        <v>0.79569142332857001</v>
      </c>
      <c r="AB19" s="60">
        <v>0</v>
      </c>
      <c r="AC19" s="60">
        <v>0</v>
      </c>
      <c r="AD19" s="60">
        <v>0</v>
      </c>
      <c r="AE19" s="60">
        <v>0</v>
      </c>
      <c r="AF19" s="61">
        <v>0</v>
      </c>
      <c r="AG19" s="33">
        <v>2450</v>
      </c>
      <c r="AH19" s="34"/>
      <c r="AI19" s="35"/>
      <c r="AJ19" s="35"/>
      <c r="AK19" s="35"/>
      <c r="AL19" s="36"/>
      <c r="AM19" s="36"/>
      <c r="AN19" s="36"/>
      <c r="AO19" s="36"/>
      <c r="AP19" s="36"/>
      <c r="AQ19" s="62">
        <f t="shared" si="28"/>
        <v>1118.6000742599999</v>
      </c>
      <c r="AR19" s="63">
        <f t="shared" si="2"/>
        <v>1723.75622916</v>
      </c>
      <c r="AS19" s="63">
        <f t="shared" si="2"/>
        <v>1606.9927210000001</v>
      </c>
      <c r="AT19" s="63">
        <f t="shared" si="2"/>
        <v>1606.9927210000001</v>
      </c>
      <c r="AU19" s="63">
        <f t="shared" si="2"/>
        <v>0</v>
      </c>
      <c r="AV19" s="63">
        <f t="shared" si="2"/>
        <v>0</v>
      </c>
      <c r="AW19" s="63">
        <f t="shared" si="2"/>
        <v>0</v>
      </c>
      <c r="AX19" s="63">
        <f t="shared" si="2"/>
        <v>0</v>
      </c>
      <c r="AY19" s="64">
        <f t="shared" si="2"/>
        <v>0</v>
      </c>
      <c r="AZ19" s="54">
        <v>13240.6</v>
      </c>
      <c r="BA19" s="35">
        <v>14679.728159160048</v>
      </c>
      <c r="BB19" s="35">
        <v>11622.123513608112</v>
      </c>
      <c r="BC19" s="35">
        <v>4574.7051242206435</v>
      </c>
      <c r="BD19" s="55">
        <v>10923.443938408154</v>
      </c>
      <c r="BE19" s="65">
        <f t="shared" si="33"/>
        <v>0.05</v>
      </c>
      <c r="BF19" s="62">
        <f t="shared" si="3"/>
        <v>13240.6</v>
      </c>
      <c r="BG19" s="63">
        <f t="shared" si="3"/>
        <v>14679.728159160048</v>
      </c>
      <c r="BH19" s="63">
        <f t="shared" si="3"/>
        <v>11622.123513608112</v>
      </c>
      <c r="BI19" s="63">
        <f t="shared" si="3"/>
        <v>4574.7051242206435</v>
      </c>
      <c r="BJ19" s="63">
        <f t="shared" si="3"/>
        <v>10923.443938408154</v>
      </c>
      <c r="BK19" s="63">
        <f t="shared" ref="BK19:BN21" si="37">BJ19*(1+$BE19)</f>
        <v>11469.616135328562</v>
      </c>
      <c r="BL19" s="63">
        <f t="shared" si="37"/>
        <v>12043.096942094991</v>
      </c>
      <c r="BM19" s="63">
        <f t="shared" si="37"/>
        <v>12645.251789199741</v>
      </c>
      <c r="BN19" s="64">
        <f t="shared" si="37"/>
        <v>13277.514378659729</v>
      </c>
      <c r="BO19" s="62">
        <f t="shared" si="5"/>
        <v>252.03482100000005</v>
      </c>
      <c r="BP19" s="63">
        <f t="shared" si="5"/>
        <v>279.42862550961149</v>
      </c>
      <c r="BQ19" s="63">
        <f t="shared" si="5"/>
        <v>267.94805760623507</v>
      </c>
      <c r="BR19" s="63">
        <f t="shared" si="5"/>
        <v>105.46982663890694</v>
      </c>
      <c r="BS19" s="63">
        <f t="shared" si="5"/>
        <v>251.84</v>
      </c>
      <c r="BT19" s="63">
        <f t="shared" si="5"/>
        <v>264.43200000000002</v>
      </c>
      <c r="BU19" s="63">
        <f t="shared" si="5"/>
        <v>277.65360000000004</v>
      </c>
      <c r="BV19" s="63">
        <f t="shared" si="5"/>
        <v>291.53628000000003</v>
      </c>
      <c r="BW19" s="64">
        <f t="shared" si="5"/>
        <v>306.1130940000001</v>
      </c>
      <c r="BX19" s="62">
        <f t="shared" si="6"/>
        <v>230.97624796090889</v>
      </c>
      <c r="BY19" s="63">
        <f t="shared" si="6"/>
        <v>279.42862550961149</v>
      </c>
      <c r="BZ19" s="63">
        <f t="shared" si="6"/>
        <v>267.94805760623507</v>
      </c>
      <c r="CA19" s="63">
        <f t="shared" si="6"/>
        <v>50.338335741248059</v>
      </c>
      <c r="CB19" s="63">
        <f t="shared" si="6"/>
        <v>251.84</v>
      </c>
      <c r="CC19" s="63">
        <f t="shared" si="6"/>
        <v>264.43200000000002</v>
      </c>
      <c r="CD19" s="63">
        <f t="shared" si="6"/>
        <v>277.65360000000004</v>
      </c>
      <c r="CE19" s="63">
        <f t="shared" si="6"/>
        <v>291.53628000000003</v>
      </c>
      <c r="CF19" s="64">
        <f t="shared" si="6"/>
        <v>306.1130940000001</v>
      </c>
      <c r="CG19" s="66">
        <f t="shared" si="7"/>
        <v>2.0648688774109836</v>
      </c>
      <c r="CH19" s="67">
        <f t="shared" si="7"/>
        <v>1.6210449063657875</v>
      </c>
      <c r="CI19" s="67">
        <f t="shared" si="7"/>
        <v>1.6673881225765368</v>
      </c>
      <c r="CJ19" s="67">
        <f t="shared" si="7"/>
        <v>0.31324557406783704</v>
      </c>
      <c r="CK19" s="67">
        <f t="shared" si="7"/>
        <v>0</v>
      </c>
      <c r="CL19" s="67">
        <f t="shared" si="7"/>
        <v>0</v>
      </c>
      <c r="CM19" s="67">
        <f t="shared" si="7"/>
        <v>0</v>
      </c>
      <c r="CN19" s="67">
        <f t="shared" si="7"/>
        <v>0</v>
      </c>
      <c r="CO19" s="68">
        <f t="shared" si="7"/>
        <v>0</v>
      </c>
      <c r="CP19" s="69">
        <v>2.1009569046675667</v>
      </c>
      <c r="CQ19" s="70">
        <v>2.0100600510877822</v>
      </c>
      <c r="CR19" s="70">
        <v>2.3995831306687889</v>
      </c>
      <c r="CS19" s="70">
        <v>2.5446943681178631</v>
      </c>
      <c r="CT19" s="71">
        <v>2.1199974830103194</v>
      </c>
      <c r="CU19" s="72">
        <f t="shared" si="8"/>
        <v>0.04</v>
      </c>
      <c r="CV19" s="66">
        <f t="shared" si="29"/>
        <v>2.1009569046675667</v>
      </c>
      <c r="CW19" s="67">
        <f t="shared" si="9"/>
        <v>2.0100600510877822</v>
      </c>
      <c r="CX19" s="67">
        <f t="shared" si="9"/>
        <v>2.3995831306687889</v>
      </c>
      <c r="CY19" s="67">
        <f t="shared" si="9"/>
        <v>2.5446943681178631</v>
      </c>
      <c r="CZ19" s="67">
        <f t="shared" si="9"/>
        <v>2.1199974830103194</v>
      </c>
      <c r="DA19" s="67">
        <f t="shared" si="10"/>
        <v>2.2047973823307321</v>
      </c>
      <c r="DB19" s="67">
        <f t="shared" si="10"/>
        <v>2.2929892776239615</v>
      </c>
      <c r="DC19" s="67">
        <f t="shared" si="10"/>
        <v>2.3847088487289203</v>
      </c>
      <c r="DD19" s="68">
        <f t="shared" si="10"/>
        <v>2.4800972026780772</v>
      </c>
      <c r="DE19" s="62">
        <f t="shared" si="11"/>
        <v>235.01305495781997</v>
      </c>
      <c r="DF19" s="63">
        <f t="shared" si="11"/>
        <v>346.48535340482323</v>
      </c>
      <c r="DG19" s="63">
        <f t="shared" si="11"/>
        <v>385.6112624419136</v>
      </c>
      <c r="DH19" s="63">
        <f t="shared" si="11"/>
        <v>408.93053267351007</v>
      </c>
      <c r="DI19" s="63">
        <f t="shared" si="12"/>
        <v>0</v>
      </c>
      <c r="DJ19" s="63">
        <f t="shared" si="12"/>
        <v>0</v>
      </c>
      <c r="DK19" s="63">
        <f t="shared" si="12"/>
        <v>0</v>
      </c>
      <c r="DL19" s="63">
        <f t="shared" si="12"/>
        <v>0</v>
      </c>
      <c r="DM19" s="64">
        <f t="shared" si="12"/>
        <v>0</v>
      </c>
      <c r="DN19" s="48">
        <v>0</v>
      </c>
      <c r="DO19" s="54"/>
      <c r="DP19" s="35"/>
      <c r="DQ19" s="35"/>
      <c r="DR19" s="35"/>
      <c r="DS19" s="67">
        <f t="shared" si="30"/>
        <v>0</v>
      </c>
      <c r="DT19" s="67">
        <f t="shared" si="30"/>
        <v>0</v>
      </c>
      <c r="DU19" s="67">
        <f t="shared" si="30"/>
        <v>0</v>
      </c>
      <c r="DV19" s="67">
        <f t="shared" si="30"/>
        <v>0</v>
      </c>
      <c r="DW19" s="68">
        <f t="shared" si="30"/>
        <v>0</v>
      </c>
      <c r="DX19" s="66">
        <f t="shared" si="31"/>
        <v>2.1009569046675667</v>
      </c>
      <c r="DY19" s="67">
        <f t="shared" si="13"/>
        <v>2.0100600510877822</v>
      </c>
      <c r="DZ19" s="67">
        <f t="shared" si="13"/>
        <v>2.3995831306687889</v>
      </c>
      <c r="EA19" s="67">
        <f t="shared" si="13"/>
        <v>2.5446943681178631</v>
      </c>
      <c r="EB19" s="67">
        <f t="shared" si="13"/>
        <v>2.1199974830103194</v>
      </c>
      <c r="EC19" s="67">
        <f t="shared" si="13"/>
        <v>2.2047973823307321</v>
      </c>
      <c r="ED19" s="67">
        <f t="shared" si="13"/>
        <v>2.2929892776239615</v>
      </c>
      <c r="EE19" s="67">
        <f t="shared" si="13"/>
        <v>2.3847088487289203</v>
      </c>
      <c r="EF19" s="68">
        <f t="shared" si="13"/>
        <v>2.4800972026780772</v>
      </c>
      <c r="EG19" s="62">
        <f t="shared" si="32"/>
        <v>235.01305495781997</v>
      </c>
      <c r="EH19" s="63">
        <f t="shared" si="14"/>
        <v>346.48535340482323</v>
      </c>
      <c r="EI19" s="63">
        <f t="shared" si="14"/>
        <v>385.6112624419136</v>
      </c>
      <c r="EJ19" s="63">
        <f t="shared" si="14"/>
        <v>408.93053267351007</v>
      </c>
      <c r="EK19" s="63">
        <f t="shared" si="14"/>
        <v>0</v>
      </c>
      <c r="EL19" s="63">
        <f t="shared" si="14"/>
        <v>0</v>
      </c>
      <c r="EM19" s="63">
        <f t="shared" si="14"/>
        <v>0</v>
      </c>
      <c r="EN19" s="63">
        <f t="shared" si="14"/>
        <v>0</v>
      </c>
      <c r="EO19" s="64">
        <f t="shared" si="14"/>
        <v>0</v>
      </c>
      <c r="EP19" s="62">
        <f t="shared" si="15"/>
        <v>0</v>
      </c>
      <c r="EQ19" s="63">
        <f t="shared" si="16"/>
        <v>9.7445857289999935</v>
      </c>
      <c r="ER19" s="63">
        <f t="shared" si="17"/>
        <v>0</v>
      </c>
      <c r="ES19" s="63">
        <f t="shared" si="18"/>
        <v>0</v>
      </c>
      <c r="ET19" s="63">
        <f t="shared" si="19"/>
        <v>0</v>
      </c>
      <c r="EU19" s="63">
        <f t="shared" si="20"/>
        <v>0</v>
      </c>
      <c r="EV19" s="63">
        <f t="shared" si="21"/>
        <v>0</v>
      </c>
      <c r="EW19" s="63">
        <f t="shared" si="22"/>
        <v>0</v>
      </c>
      <c r="EX19" s="64">
        <f t="shared" si="23"/>
        <v>0</v>
      </c>
      <c r="EY19" s="66">
        <f t="shared" si="24"/>
        <v>0</v>
      </c>
      <c r="EZ19" s="67">
        <f t="shared" si="24"/>
        <v>5.6531112486529533E-2</v>
      </c>
      <c r="FA19" s="67">
        <f t="shared" si="24"/>
        <v>0</v>
      </c>
      <c r="FB19" s="67">
        <f t="shared" si="24"/>
        <v>0</v>
      </c>
      <c r="FC19" s="67">
        <f t="shared" si="24"/>
        <v>0</v>
      </c>
      <c r="FD19" s="67">
        <f t="shared" si="24"/>
        <v>0</v>
      </c>
      <c r="FE19" s="67">
        <f t="shared" si="24"/>
        <v>0</v>
      </c>
      <c r="FF19" s="67">
        <f t="shared" si="24"/>
        <v>0</v>
      </c>
      <c r="FG19" s="68">
        <f t="shared" si="24"/>
        <v>0</v>
      </c>
      <c r="FH19" s="73"/>
      <c r="FI19" s="74"/>
      <c r="FJ19" s="74"/>
      <c r="FK19" s="74"/>
      <c r="FL19" s="71"/>
      <c r="FM19" s="71"/>
      <c r="FN19" s="71"/>
      <c r="FO19" s="71"/>
      <c r="FP19" s="75"/>
      <c r="FQ19" s="73"/>
      <c r="FR19" s="74"/>
      <c r="FS19" s="74"/>
      <c r="FT19" s="74"/>
      <c r="FU19" s="71"/>
      <c r="FV19" s="71"/>
      <c r="FW19" s="71"/>
      <c r="FX19" s="71"/>
      <c r="FY19" s="75"/>
      <c r="FZ19" s="62">
        <f t="shared" si="25"/>
        <v>0</v>
      </c>
      <c r="GA19" s="63">
        <f t="shared" si="25"/>
        <v>9.7445857289999935</v>
      </c>
      <c r="GB19" s="63">
        <f t="shared" si="25"/>
        <v>0</v>
      </c>
      <c r="GC19" s="63">
        <f t="shared" si="25"/>
        <v>0</v>
      </c>
      <c r="GD19" s="63">
        <f t="shared" si="25"/>
        <v>0</v>
      </c>
      <c r="GE19" s="63">
        <f t="shared" si="25"/>
        <v>0</v>
      </c>
      <c r="GF19" s="63">
        <f t="shared" si="25"/>
        <v>0</v>
      </c>
      <c r="GG19" s="63">
        <f t="shared" si="25"/>
        <v>0</v>
      </c>
      <c r="GH19" s="64">
        <f t="shared" si="25"/>
        <v>0</v>
      </c>
      <c r="GI19" s="62">
        <f t="shared" si="26"/>
        <v>465.98930291872887</v>
      </c>
      <c r="GJ19" s="63">
        <f t="shared" si="26"/>
        <v>635.6585646434346</v>
      </c>
      <c r="GK19" s="63">
        <f t="shared" si="26"/>
        <v>653.55932004814872</v>
      </c>
      <c r="GL19" s="63">
        <f t="shared" si="26"/>
        <v>459.26886841475812</v>
      </c>
      <c r="GM19" s="63">
        <f t="shared" si="26"/>
        <v>251.84</v>
      </c>
      <c r="GN19" s="63">
        <f t="shared" si="26"/>
        <v>264.43200000000002</v>
      </c>
      <c r="GO19" s="63">
        <f t="shared" si="26"/>
        <v>277.65360000000004</v>
      </c>
      <c r="GP19" s="63">
        <f t="shared" si="26"/>
        <v>291.53628000000003</v>
      </c>
      <c r="GQ19" s="64">
        <f t="shared" si="26"/>
        <v>306.1130940000001</v>
      </c>
      <c r="GR19" s="66">
        <f t="shared" si="27"/>
        <v>4.1658257820785503</v>
      </c>
      <c r="GS19" s="67">
        <f t="shared" si="27"/>
        <v>3.6876360699400985</v>
      </c>
      <c r="GT19" s="67">
        <f t="shared" si="27"/>
        <v>4.0669712532453257</v>
      </c>
      <c r="GU19" s="67">
        <f t="shared" si="27"/>
        <v>2.8579399421857001</v>
      </c>
      <c r="GV19" s="67">
        <f t="shared" si="27"/>
        <v>0</v>
      </c>
      <c r="GW19" s="67">
        <f t="shared" si="27"/>
        <v>0</v>
      </c>
      <c r="GX19" s="67">
        <f t="shared" si="27"/>
        <v>0</v>
      </c>
      <c r="GY19" s="67">
        <f t="shared" si="27"/>
        <v>0</v>
      </c>
      <c r="GZ19" s="76">
        <f t="shared" si="27"/>
        <v>0</v>
      </c>
    </row>
    <row r="20" spans="1:208" ht="39.75" customHeight="1" x14ac:dyDescent="0.3">
      <c r="A20" s="21" t="s">
        <v>68</v>
      </c>
      <c r="B20" s="22" t="s">
        <v>37</v>
      </c>
      <c r="C20" s="23" t="s">
        <v>69</v>
      </c>
      <c r="D20" s="54"/>
      <c r="E20" s="35"/>
      <c r="F20" s="35"/>
      <c r="G20" s="35"/>
      <c r="H20" s="55"/>
      <c r="I20" s="55"/>
      <c r="J20" s="55">
        <v>800</v>
      </c>
      <c r="K20" s="55">
        <v>800</v>
      </c>
      <c r="L20" s="56">
        <v>800</v>
      </c>
      <c r="M20" s="57">
        <f t="shared" si="1"/>
        <v>0.8</v>
      </c>
      <c r="N20" s="58"/>
      <c r="O20" s="59"/>
      <c r="P20" s="59"/>
      <c r="Q20" s="59"/>
      <c r="R20" s="60"/>
      <c r="S20" s="60">
        <v>0.85</v>
      </c>
      <c r="T20" s="60">
        <v>0.85</v>
      </c>
      <c r="U20" s="60">
        <v>0.85</v>
      </c>
      <c r="V20" s="61">
        <v>0.85</v>
      </c>
      <c r="W20" s="57">
        <v>0.8</v>
      </c>
      <c r="X20" s="58">
        <v>0</v>
      </c>
      <c r="Y20" s="59">
        <v>0</v>
      </c>
      <c r="Z20" s="59">
        <v>0</v>
      </c>
      <c r="AA20" s="59">
        <v>0</v>
      </c>
      <c r="AB20" s="60">
        <v>0.8</v>
      </c>
      <c r="AC20" s="60">
        <v>0.8</v>
      </c>
      <c r="AD20" s="60">
        <v>0.8</v>
      </c>
      <c r="AE20" s="60">
        <v>0.8</v>
      </c>
      <c r="AF20" s="61">
        <v>0.8</v>
      </c>
      <c r="AG20" s="35"/>
      <c r="AH20" s="35"/>
      <c r="AI20" s="35"/>
      <c r="AJ20" s="35"/>
      <c r="AK20" s="35"/>
      <c r="AL20" s="36"/>
      <c r="AM20" s="36"/>
      <c r="AN20" s="36"/>
      <c r="AO20" s="36"/>
      <c r="AP20" s="36"/>
      <c r="AQ20" s="62">
        <f t="shared" si="28"/>
        <v>0</v>
      </c>
      <c r="AR20" s="63">
        <f t="shared" si="2"/>
        <v>0</v>
      </c>
      <c r="AS20" s="63">
        <f t="shared" si="2"/>
        <v>0</v>
      </c>
      <c r="AT20" s="63">
        <f t="shared" si="2"/>
        <v>0</v>
      </c>
      <c r="AU20" s="63">
        <f t="shared" si="2"/>
        <v>0</v>
      </c>
      <c r="AV20" s="63">
        <f t="shared" si="2"/>
        <v>0</v>
      </c>
      <c r="AW20" s="63">
        <f t="shared" si="2"/>
        <v>5606.4</v>
      </c>
      <c r="AX20" s="63">
        <f t="shared" si="2"/>
        <v>5606.4</v>
      </c>
      <c r="AY20" s="64">
        <f t="shared" si="2"/>
        <v>5606.4</v>
      </c>
      <c r="AZ20" s="54"/>
      <c r="BA20" s="35"/>
      <c r="BB20" s="35"/>
      <c r="BC20" s="35"/>
      <c r="BD20" s="55">
        <v>7345</v>
      </c>
      <c r="BE20" s="65">
        <f t="shared" si="33"/>
        <v>0.05</v>
      </c>
      <c r="BF20" s="62">
        <f t="shared" ref="BF20:BJ21" si="38">AZ20</f>
        <v>0</v>
      </c>
      <c r="BG20" s="63">
        <f t="shared" si="38"/>
        <v>0</v>
      </c>
      <c r="BH20" s="63">
        <f t="shared" si="38"/>
        <v>0</v>
      </c>
      <c r="BI20" s="63">
        <f t="shared" si="38"/>
        <v>0</v>
      </c>
      <c r="BJ20" s="63">
        <f t="shared" si="38"/>
        <v>7345</v>
      </c>
      <c r="BK20" s="63">
        <f t="shared" si="37"/>
        <v>7712.25</v>
      </c>
      <c r="BL20" s="63">
        <f t="shared" si="37"/>
        <v>8097.8625000000002</v>
      </c>
      <c r="BM20" s="63">
        <f t="shared" si="37"/>
        <v>8502.7556249999998</v>
      </c>
      <c r="BN20" s="64">
        <f t="shared" si="37"/>
        <v>8927.8934062499993</v>
      </c>
      <c r="BO20" s="62">
        <f t="shared" si="5"/>
        <v>0</v>
      </c>
      <c r="BP20" s="63">
        <f t="shared" si="5"/>
        <v>0</v>
      </c>
      <c r="BQ20" s="63">
        <f t="shared" si="5"/>
        <v>0</v>
      </c>
      <c r="BR20" s="63">
        <f t="shared" si="5"/>
        <v>0</v>
      </c>
      <c r="BS20" s="63">
        <f t="shared" si="5"/>
        <v>0</v>
      </c>
      <c r="BT20" s="63">
        <f t="shared" si="5"/>
        <v>0</v>
      </c>
      <c r="BU20" s="63">
        <f t="shared" si="5"/>
        <v>647.82899999999995</v>
      </c>
      <c r="BV20" s="63">
        <f t="shared" si="5"/>
        <v>680.22045000000003</v>
      </c>
      <c r="BW20" s="64">
        <f t="shared" si="5"/>
        <v>714.2314725</v>
      </c>
      <c r="BX20" s="62">
        <f t="shared" si="6"/>
        <v>0</v>
      </c>
      <c r="BY20" s="63">
        <f t="shared" si="6"/>
        <v>0</v>
      </c>
      <c r="BZ20" s="63">
        <f t="shared" si="6"/>
        <v>0</v>
      </c>
      <c r="CA20" s="63">
        <f t="shared" si="6"/>
        <v>0</v>
      </c>
      <c r="CB20" s="63">
        <f t="shared" si="6"/>
        <v>0</v>
      </c>
      <c r="CC20" s="63">
        <f t="shared" si="6"/>
        <v>0</v>
      </c>
      <c r="CD20" s="63">
        <f t="shared" si="6"/>
        <v>647.82899999999995</v>
      </c>
      <c r="CE20" s="63">
        <f t="shared" si="6"/>
        <v>680.22045000000003</v>
      </c>
      <c r="CF20" s="64">
        <f t="shared" si="6"/>
        <v>714.2314725</v>
      </c>
      <c r="CG20" s="66">
        <f t="shared" ref="CG20:CO21" si="39">IF(AQ20&gt;0,BX20/AQ20*10,0)</f>
        <v>0</v>
      </c>
      <c r="CH20" s="67">
        <f t="shared" si="39"/>
        <v>0</v>
      </c>
      <c r="CI20" s="67">
        <f t="shared" si="39"/>
        <v>0</v>
      </c>
      <c r="CJ20" s="67">
        <f t="shared" si="39"/>
        <v>0</v>
      </c>
      <c r="CK20" s="67">
        <f t="shared" si="39"/>
        <v>0</v>
      </c>
      <c r="CL20" s="67">
        <f t="shared" si="39"/>
        <v>0</v>
      </c>
      <c r="CM20" s="67">
        <f t="shared" si="39"/>
        <v>1.1555169092465754</v>
      </c>
      <c r="CN20" s="67">
        <f t="shared" si="39"/>
        <v>1.2132927547089043</v>
      </c>
      <c r="CO20" s="68">
        <f t="shared" si="39"/>
        <v>1.2739573924443495</v>
      </c>
      <c r="CP20" s="69"/>
      <c r="CQ20" s="70"/>
      <c r="CR20" s="70"/>
      <c r="CS20" s="70"/>
      <c r="CT20" s="71">
        <v>2.17</v>
      </c>
      <c r="CU20" s="72">
        <f t="shared" si="8"/>
        <v>0.04</v>
      </c>
      <c r="CV20" s="66">
        <f t="shared" si="29"/>
        <v>0</v>
      </c>
      <c r="CW20" s="67">
        <f t="shared" si="29"/>
        <v>0</v>
      </c>
      <c r="CX20" s="67">
        <f t="shared" si="29"/>
        <v>0</v>
      </c>
      <c r="CY20" s="67">
        <f t="shared" si="29"/>
        <v>0</v>
      </c>
      <c r="CZ20" s="67">
        <f t="shared" si="29"/>
        <v>2.17</v>
      </c>
      <c r="DA20" s="67">
        <f t="shared" si="10"/>
        <v>2.2568000000000001</v>
      </c>
      <c r="DB20" s="67">
        <f t="shared" si="10"/>
        <v>2.3470720000000003</v>
      </c>
      <c r="DC20" s="67">
        <f t="shared" si="10"/>
        <v>2.4409548800000005</v>
      </c>
      <c r="DD20" s="68">
        <f t="shared" si="10"/>
        <v>2.5385930752000005</v>
      </c>
      <c r="DE20" s="62">
        <f t="shared" ref="DE20:DH21" si="40">CP20*AQ20/10</f>
        <v>0</v>
      </c>
      <c r="DF20" s="63">
        <f t="shared" si="40"/>
        <v>0</v>
      </c>
      <c r="DG20" s="63">
        <f t="shared" si="40"/>
        <v>0</v>
      </c>
      <c r="DH20" s="63">
        <f t="shared" si="40"/>
        <v>0</v>
      </c>
      <c r="DI20" s="63">
        <f t="shared" ref="DI20:DM21" si="41">CZ20*AU20/10</f>
        <v>0</v>
      </c>
      <c r="DJ20" s="63">
        <f t="shared" si="41"/>
        <v>0</v>
      </c>
      <c r="DK20" s="63">
        <f t="shared" si="41"/>
        <v>1315.8624460800002</v>
      </c>
      <c r="DL20" s="63">
        <f t="shared" si="41"/>
        <v>1368.4969439232002</v>
      </c>
      <c r="DM20" s="64">
        <f t="shared" si="41"/>
        <v>1423.2368216801283</v>
      </c>
      <c r="DN20" s="48">
        <v>0</v>
      </c>
      <c r="DO20" s="54"/>
      <c r="DP20" s="35"/>
      <c r="DQ20" s="35"/>
      <c r="DR20" s="35"/>
      <c r="DS20" s="67">
        <f t="shared" si="30"/>
        <v>0</v>
      </c>
      <c r="DT20" s="67">
        <f t="shared" si="30"/>
        <v>0</v>
      </c>
      <c r="DU20" s="67">
        <f t="shared" si="30"/>
        <v>0</v>
      </c>
      <c r="DV20" s="67">
        <f t="shared" si="30"/>
        <v>0</v>
      </c>
      <c r="DW20" s="68">
        <f t="shared" si="30"/>
        <v>0</v>
      </c>
      <c r="DX20" s="66">
        <f t="shared" si="31"/>
        <v>0</v>
      </c>
      <c r="DY20" s="67">
        <f t="shared" si="13"/>
        <v>0</v>
      </c>
      <c r="DZ20" s="67">
        <f t="shared" si="13"/>
        <v>0</v>
      </c>
      <c r="EA20" s="67">
        <f t="shared" si="13"/>
        <v>0</v>
      </c>
      <c r="EB20" s="67">
        <f t="shared" si="13"/>
        <v>2.17</v>
      </c>
      <c r="EC20" s="67">
        <f t="shared" si="13"/>
        <v>2.2568000000000001</v>
      </c>
      <c r="ED20" s="67">
        <f t="shared" si="13"/>
        <v>2.3470720000000003</v>
      </c>
      <c r="EE20" s="67">
        <f t="shared" si="13"/>
        <v>2.4409548800000005</v>
      </c>
      <c r="EF20" s="68">
        <f t="shared" si="13"/>
        <v>2.5385930752000005</v>
      </c>
      <c r="EG20" s="62">
        <f t="shared" si="32"/>
        <v>0</v>
      </c>
      <c r="EH20" s="63">
        <f t="shared" si="14"/>
        <v>0</v>
      </c>
      <c r="EI20" s="63">
        <f t="shared" si="14"/>
        <v>0</v>
      </c>
      <c r="EJ20" s="63">
        <f t="shared" si="14"/>
        <v>0</v>
      </c>
      <c r="EK20" s="63">
        <f t="shared" si="14"/>
        <v>0</v>
      </c>
      <c r="EL20" s="63">
        <f t="shared" si="14"/>
        <v>0</v>
      </c>
      <c r="EM20" s="63">
        <f t="shared" si="14"/>
        <v>1315.8624460800002</v>
      </c>
      <c r="EN20" s="63">
        <f t="shared" si="14"/>
        <v>1368.4969439232002</v>
      </c>
      <c r="EO20" s="64">
        <f t="shared" si="14"/>
        <v>1423.2368216801283</v>
      </c>
      <c r="EP20" s="62">
        <f t="shared" si="15"/>
        <v>0</v>
      </c>
      <c r="EQ20" s="63">
        <f t="shared" si="16"/>
        <v>0</v>
      </c>
      <c r="ER20" s="63">
        <f t="shared" si="17"/>
        <v>0</v>
      </c>
      <c r="ES20" s="63">
        <f t="shared" si="18"/>
        <v>0</v>
      </c>
      <c r="ET20" s="63">
        <f t="shared" si="19"/>
        <v>0</v>
      </c>
      <c r="EU20" s="63">
        <f t="shared" si="20"/>
        <v>0</v>
      </c>
      <c r="EV20" s="63">
        <f t="shared" si="21"/>
        <v>0</v>
      </c>
      <c r="EW20" s="63">
        <f t="shared" si="22"/>
        <v>0</v>
      </c>
      <c r="EX20" s="64">
        <f t="shared" si="23"/>
        <v>0</v>
      </c>
      <c r="EY20" s="66">
        <f t="shared" si="24"/>
        <v>0</v>
      </c>
      <c r="EZ20" s="67">
        <f t="shared" si="24"/>
        <v>0</v>
      </c>
      <c r="FA20" s="67">
        <f t="shared" si="24"/>
        <v>0</v>
      </c>
      <c r="FB20" s="67">
        <f t="shared" si="24"/>
        <v>0</v>
      </c>
      <c r="FC20" s="67">
        <f t="shared" si="24"/>
        <v>0</v>
      </c>
      <c r="FD20" s="67">
        <f t="shared" si="24"/>
        <v>0</v>
      </c>
      <c r="FE20" s="67">
        <f t="shared" si="24"/>
        <v>0</v>
      </c>
      <c r="FF20" s="67">
        <f t="shared" si="24"/>
        <v>0</v>
      </c>
      <c r="FG20" s="68">
        <f t="shared" si="24"/>
        <v>0</v>
      </c>
      <c r="FH20" s="73"/>
      <c r="FI20" s="74"/>
      <c r="FJ20" s="74"/>
      <c r="FK20" s="74"/>
      <c r="FL20" s="71"/>
      <c r="FM20" s="71"/>
      <c r="FN20" s="71"/>
      <c r="FO20" s="71"/>
      <c r="FP20" s="75"/>
      <c r="FQ20" s="73"/>
      <c r="FR20" s="74"/>
      <c r="FS20" s="74"/>
      <c r="FT20" s="74"/>
      <c r="FU20" s="71"/>
      <c r="FV20" s="71"/>
      <c r="FW20" s="71"/>
      <c r="FX20" s="71"/>
      <c r="FY20" s="75"/>
      <c r="FZ20" s="62">
        <f t="shared" si="25"/>
        <v>0</v>
      </c>
      <c r="GA20" s="63">
        <f t="shared" si="25"/>
        <v>0</v>
      </c>
      <c r="GB20" s="63">
        <f t="shared" si="25"/>
        <v>0</v>
      </c>
      <c r="GC20" s="63">
        <f t="shared" si="25"/>
        <v>0</v>
      </c>
      <c r="GD20" s="63">
        <f t="shared" si="25"/>
        <v>0</v>
      </c>
      <c r="GE20" s="63">
        <f t="shared" si="25"/>
        <v>0</v>
      </c>
      <c r="GF20" s="63">
        <f t="shared" si="25"/>
        <v>0</v>
      </c>
      <c r="GG20" s="63">
        <f t="shared" si="25"/>
        <v>0</v>
      </c>
      <c r="GH20" s="64">
        <f t="shared" si="25"/>
        <v>0</v>
      </c>
      <c r="GI20" s="62">
        <f t="shared" si="26"/>
        <v>0</v>
      </c>
      <c r="GJ20" s="63">
        <f t="shared" si="26"/>
        <v>0</v>
      </c>
      <c r="GK20" s="63">
        <f t="shared" si="26"/>
        <v>0</v>
      </c>
      <c r="GL20" s="63">
        <f t="shared" si="26"/>
        <v>0</v>
      </c>
      <c r="GM20" s="63">
        <f t="shared" si="26"/>
        <v>0</v>
      </c>
      <c r="GN20" s="63">
        <f t="shared" si="26"/>
        <v>0</v>
      </c>
      <c r="GO20" s="63">
        <f t="shared" si="26"/>
        <v>1963.6914460800001</v>
      </c>
      <c r="GP20" s="63">
        <f t="shared" si="26"/>
        <v>2048.7173939232002</v>
      </c>
      <c r="GQ20" s="64">
        <f t="shared" si="26"/>
        <v>2137.4682941801284</v>
      </c>
      <c r="GR20" s="66">
        <f t="shared" si="27"/>
        <v>0</v>
      </c>
      <c r="GS20" s="67">
        <f t="shared" si="27"/>
        <v>0</v>
      </c>
      <c r="GT20" s="67">
        <f t="shared" si="27"/>
        <v>0</v>
      </c>
      <c r="GU20" s="67">
        <f t="shared" si="27"/>
        <v>0</v>
      </c>
      <c r="GV20" s="67">
        <f t="shared" si="27"/>
        <v>0</v>
      </c>
      <c r="GW20" s="67">
        <f t="shared" si="27"/>
        <v>0</v>
      </c>
      <c r="GX20" s="67">
        <f t="shared" si="27"/>
        <v>3.5025889092465756</v>
      </c>
      <c r="GY20" s="67">
        <f t="shared" si="27"/>
        <v>3.6542476347089048</v>
      </c>
      <c r="GZ20" s="76">
        <f t="shared" si="27"/>
        <v>3.8125504676443498</v>
      </c>
    </row>
    <row r="21" spans="1:208" ht="39.75" customHeight="1" thickBot="1" x14ac:dyDescent="0.35">
      <c r="A21" s="84" t="s">
        <v>70</v>
      </c>
      <c r="B21" s="85" t="s">
        <v>37</v>
      </c>
      <c r="C21" s="86" t="s">
        <v>69</v>
      </c>
      <c r="D21" s="87"/>
      <c r="E21" s="88"/>
      <c r="F21" s="88"/>
      <c r="G21" s="88"/>
      <c r="H21" s="89"/>
      <c r="I21" s="89"/>
      <c r="J21" s="89">
        <v>800</v>
      </c>
      <c r="K21" s="89">
        <v>800</v>
      </c>
      <c r="L21" s="90">
        <v>800</v>
      </c>
      <c r="M21" s="91">
        <f t="shared" si="1"/>
        <v>0.8</v>
      </c>
      <c r="N21" s="92"/>
      <c r="O21" s="93"/>
      <c r="P21" s="93"/>
      <c r="Q21" s="93"/>
      <c r="R21" s="94"/>
      <c r="S21" s="94">
        <v>0.85</v>
      </c>
      <c r="T21" s="94">
        <v>0.85</v>
      </c>
      <c r="U21" s="94">
        <v>0.85</v>
      </c>
      <c r="V21" s="95">
        <v>0.85</v>
      </c>
      <c r="W21" s="91">
        <v>0.8</v>
      </c>
      <c r="X21" s="92">
        <v>0</v>
      </c>
      <c r="Y21" s="93">
        <v>0</v>
      </c>
      <c r="Z21" s="93">
        <v>0</v>
      </c>
      <c r="AA21" s="93">
        <v>0</v>
      </c>
      <c r="AB21" s="94">
        <v>0.8</v>
      </c>
      <c r="AC21" s="94">
        <v>0.8</v>
      </c>
      <c r="AD21" s="94">
        <v>0.5</v>
      </c>
      <c r="AE21" s="94">
        <v>0.8</v>
      </c>
      <c r="AF21" s="95">
        <v>0.8</v>
      </c>
      <c r="AG21" s="88"/>
      <c r="AH21" s="88"/>
      <c r="AI21" s="88"/>
      <c r="AJ21" s="88"/>
      <c r="AK21" s="88"/>
      <c r="AL21" s="96"/>
      <c r="AM21" s="96"/>
      <c r="AN21" s="96"/>
      <c r="AO21" s="96"/>
      <c r="AP21" s="96"/>
      <c r="AQ21" s="97">
        <f t="shared" si="28"/>
        <v>0</v>
      </c>
      <c r="AR21" s="98">
        <f t="shared" si="2"/>
        <v>0</v>
      </c>
      <c r="AS21" s="98">
        <f t="shared" si="2"/>
        <v>0</v>
      </c>
      <c r="AT21" s="98">
        <f t="shared" si="2"/>
        <v>0</v>
      </c>
      <c r="AU21" s="98">
        <f t="shared" si="2"/>
        <v>0</v>
      </c>
      <c r="AV21" s="98">
        <f t="shared" si="2"/>
        <v>0</v>
      </c>
      <c r="AW21" s="98">
        <f t="shared" si="2"/>
        <v>3504</v>
      </c>
      <c r="AX21" s="98">
        <f t="shared" si="2"/>
        <v>5606.4</v>
      </c>
      <c r="AY21" s="99">
        <f t="shared" si="2"/>
        <v>5606.4</v>
      </c>
      <c r="AZ21" s="87"/>
      <c r="BA21" s="88"/>
      <c r="BB21" s="88"/>
      <c r="BC21" s="88"/>
      <c r="BD21" s="89">
        <v>9133</v>
      </c>
      <c r="BE21" s="100">
        <f t="shared" si="33"/>
        <v>0.05</v>
      </c>
      <c r="BF21" s="97">
        <f t="shared" si="38"/>
        <v>0</v>
      </c>
      <c r="BG21" s="98">
        <f t="shared" si="38"/>
        <v>0</v>
      </c>
      <c r="BH21" s="98">
        <f t="shared" si="38"/>
        <v>0</v>
      </c>
      <c r="BI21" s="98">
        <f t="shared" si="38"/>
        <v>0</v>
      </c>
      <c r="BJ21" s="98">
        <f t="shared" si="38"/>
        <v>9133</v>
      </c>
      <c r="BK21" s="98">
        <f t="shared" si="37"/>
        <v>9589.65</v>
      </c>
      <c r="BL21" s="98">
        <f t="shared" si="37"/>
        <v>10069.1325</v>
      </c>
      <c r="BM21" s="98">
        <f t="shared" si="37"/>
        <v>10572.589125</v>
      </c>
      <c r="BN21" s="99">
        <f t="shared" si="37"/>
        <v>11101.218581250001</v>
      </c>
      <c r="BO21" s="97">
        <f t="shared" si="5"/>
        <v>0</v>
      </c>
      <c r="BP21" s="98">
        <f t="shared" si="5"/>
        <v>0</v>
      </c>
      <c r="BQ21" s="98">
        <f t="shared" si="5"/>
        <v>0</v>
      </c>
      <c r="BR21" s="98">
        <f t="shared" si="5"/>
        <v>0</v>
      </c>
      <c r="BS21" s="98">
        <f t="shared" si="5"/>
        <v>0</v>
      </c>
      <c r="BT21" s="98">
        <f t="shared" si="5"/>
        <v>0</v>
      </c>
      <c r="BU21" s="98">
        <f t="shared" si="5"/>
        <v>805.53060000000005</v>
      </c>
      <c r="BV21" s="98">
        <f t="shared" si="5"/>
        <v>845.80713000000003</v>
      </c>
      <c r="BW21" s="99">
        <f t="shared" si="5"/>
        <v>888.09748650000006</v>
      </c>
      <c r="BX21" s="97">
        <f t="shared" si="6"/>
        <v>0</v>
      </c>
      <c r="BY21" s="98">
        <f t="shared" si="6"/>
        <v>0</v>
      </c>
      <c r="BZ21" s="98">
        <f t="shared" si="6"/>
        <v>0</v>
      </c>
      <c r="CA21" s="98">
        <f t="shared" si="6"/>
        <v>0</v>
      </c>
      <c r="CB21" s="98">
        <f t="shared" si="6"/>
        <v>0</v>
      </c>
      <c r="CC21" s="98">
        <f t="shared" si="6"/>
        <v>0</v>
      </c>
      <c r="CD21" s="98">
        <f t="shared" si="6"/>
        <v>805.53060000000005</v>
      </c>
      <c r="CE21" s="98">
        <f t="shared" si="6"/>
        <v>845.80713000000003</v>
      </c>
      <c r="CF21" s="99">
        <f t="shared" si="6"/>
        <v>888.09748650000006</v>
      </c>
      <c r="CG21" s="101">
        <f t="shared" si="39"/>
        <v>0</v>
      </c>
      <c r="CH21" s="102">
        <f t="shared" si="39"/>
        <v>0</v>
      </c>
      <c r="CI21" s="102">
        <f t="shared" si="39"/>
        <v>0</v>
      </c>
      <c r="CJ21" s="102">
        <f t="shared" si="39"/>
        <v>0</v>
      </c>
      <c r="CK21" s="102">
        <f t="shared" si="39"/>
        <v>0</v>
      </c>
      <c r="CL21" s="102">
        <f t="shared" si="39"/>
        <v>0</v>
      </c>
      <c r="CM21" s="102">
        <f t="shared" si="39"/>
        <v>2.2988886986301371</v>
      </c>
      <c r="CN21" s="102">
        <f t="shared" si="39"/>
        <v>1.5086457084760274</v>
      </c>
      <c r="CO21" s="103">
        <f t="shared" si="39"/>
        <v>1.5840779938998288</v>
      </c>
      <c r="CP21" s="104"/>
      <c r="CQ21" s="105"/>
      <c r="CR21" s="105"/>
      <c r="CS21" s="105"/>
      <c r="CT21" s="106">
        <v>2.3400284891424019</v>
      </c>
      <c r="CU21" s="107">
        <f t="shared" si="8"/>
        <v>0.04</v>
      </c>
      <c r="CV21" s="101">
        <f t="shared" ref="CV21:CZ22" si="42">CP21</f>
        <v>0</v>
      </c>
      <c r="CW21" s="102">
        <f t="shared" si="42"/>
        <v>0</v>
      </c>
      <c r="CX21" s="102">
        <f t="shared" si="42"/>
        <v>0</v>
      </c>
      <c r="CY21" s="102">
        <f t="shared" si="42"/>
        <v>0</v>
      </c>
      <c r="CZ21" s="102">
        <f t="shared" si="42"/>
        <v>2.3400284891424019</v>
      </c>
      <c r="DA21" s="102">
        <f t="shared" si="10"/>
        <v>2.4336296287080983</v>
      </c>
      <c r="DB21" s="102">
        <f t="shared" si="10"/>
        <v>2.5309748138564223</v>
      </c>
      <c r="DC21" s="102">
        <f t="shared" si="10"/>
        <v>2.6322138064106793</v>
      </c>
      <c r="DD21" s="103">
        <f t="shared" si="10"/>
        <v>2.7375023586671063</v>
      </c>
      <c r="DE21" s="97">
        <f t="shared" si="40"/>
        <v>0</v>
      </c>
      <c r="DF21" s="98">
        <f t="shared" si="40"/>
        <v>0</v>
      </c>
      <c r="DG21" s="98">
        <f t="shared" si="40"/>
        <v>0</v>
      </c>
      <c r="DH21" s="98">
        <f t="shared" si="40"/>
        <v>0</v>
      </c>
      <c r="DI21" s="98">
        <f t="shared" si="41"/>
        <v>0</v>
      </c>
      <c r="DJ21" s="98">
        <f t="shared" si="41"/>
        <v>0</v>
      </c>
      <c r="DK21" s="98">
        <f t="shared" si="41"/>
        <v>886.85357477529033</v>
      </c>
      <c r="DL21" s="98">
        <f t="shared" si="41"/>
        <v>1475.724348426083</v>
      </c>
      <c r="DM21" s="99">
        <f t="shared" si="41"/>
        <v>1534.7533223631265</v>
      </c>
      <c r="DN21" s="108">
        <v>0</v>
      </c>
      <c r="DO21" s="87"/>
      <c r="DP21" s="88"/>
      <c r="DQ21" s="88"/>
      <c r="DR21" s="88"/>
      <c r="DS21" s="102">
        <f t="shared" si="30"/>
        <v>0</v>
      </c>
      <c r="DT21" s="102">
        <f t="shared" si="30"/>
        <v>0</v>
      </c>
      <c r="DU21" s="102">
        <f t="shared" si="30"/>
        <v>0</v>
      </c>
      <c r="DV21" s="102">
        <f t="shared" si="30"/>
        <v>0</v>
      </c>
      <c r="DW21" s="103">
        <f t="shared" si="30"/>
        <v>0</v>
      </c>
      <c r="DX21" s="101">
        <f t="shared" si="31"/>
        <v>0</v>
      </c>
      <c r="DY21" s="102">
        <f t="shared" si="13"/>
        <v>0</v>
      </c>
      <c r="DZ21" s="102">
        <f t="shared" si="13"/>
        <v>0</v>
      </c>
      <c r="EA21" s="102">
        <f t="shared" si="13"/>
        <v>0</v>
      </c>
      <c r="EB21" s="102">
        <f t="shared" si="13"/>
        <v>2.3400284891424019</v>
      </c>
      <c r="EC21" s="102">
        <f t="shared" si="13"/>
        <v>2.4336296287080983</v>
      </c>
      <c r="ED21" s="102">
        <f t="shared" si="13"/>
        <v>2.5309748138564223</v>
      </c>
      <c r="EE21" s="102">
        <f t="shared" si="13"/>
        <v>2.6322138064106793</v>
      </c>
      <c r="EF21" s="103">
        <f t="shared" si="13"/>
        <v>2.7375023586671063</v>
      </c>
      <c r="EG21" s="97">
        <f t="shared" si="32"/>
        <v>0</v>
      </c>
      <c r="EH21" s="98">
        <f t="shared" si="14"/>
        <v>0</v>
      </c>
      <c r="EI21" s="98">
        <f t="shared" si="14"/>
        <v>0</v>
      </c>
      <c r="EJ21" s="98">
        <f t="shared" si="14"/>
        <v>0</v>
      </c>
      <c r="EK21" s="98">
        <f t="shared" si="14"/>
        <v>0</v>
      </c>
      <c r="EL21" s="98">
        <f t="shared" si="14"/>
        <v>0</v>
      </c>
      <c r="EM21" s="98">
        <f t="shared" si="14"/>
        <v>886.85357477529033</v>
      </c>
      <c r="EN21" s="98">
        <f t="shared" si="14"/>
        <v>1475.724348426083</v>
      </c>
      <c r="EO21" s="99">
        <f t="shared" si="14"/>
        <v>1534.7533223631265</v>
      </c>
      <c r="EP21" s="97">
        <f t="shared" si="15"/>
        <v>0</v>
      </c>
      <c r="EQ21" s="98">
        <f t="shared" si="16"/>
        <v>0</v>
      </c>
      <c r="ER21" s="98">
        <f t="shared" si="17"/>
        <v>0</v>
      </c>
      <c r="ES21" s="98">
        <f t="shared" si="18"/>
        <v>0</v>
      </c>
      <c r="ET21" s="98">
        <f t="shared" si="19"/>
        <v>0</v>
      </c>
      <c r="EU21" s="98">
        <f t="shared" si="20"/>
        <v>0</v>
      </c>
      <c r="EV21" s="98">
        <f t="shared" si="21"/>
        <v>0</v>
      </c>
      <c r="EW21" s="98">
        <f t="shared" si="22"/>
        <v>0</v>
      </c>
      <c r="EX21" s="99">
        <f t="shared" si="23"/>
        <v>0</v>
      </c>
      <c r="EY21" s="101">
        <f t="shared" si="24"/>
        <v>0</v>
      </c>
      <c r="EZ21" s="102">
        <f t="shared" si="24"/>
        <v>0</v>
      </c>
      <c r="FA21" s="102">
        <f t="shared" si="24"/>
        <v>0</v>
      </c>
      <c r="FB21" s="102">
        <f t="shared" si="24"/>
        <v>0</v>
      </c>
      <c r="FC21" s="102">
        <f t="shared" si="24"/>
        <v>0</v>
      </c>
      <c r="FD21" s="102">
        <f t="shared" si="24"/>
        <v>0</v>
      </c>
      <c r="FE21" s="102">
        <f t="shared" si="24"/>
        <v>0</v>
      </c>
      <c r="FF21" s="102">
        <f t="shared" si="24"/>
        <v>0</v>
      </c>
      <c r="FG21" s="103">
        <f t="shared" si="24"/>
        <v>0</v>
      </c>
      <c r="FH21" s="109"/>
      <c r="FI21" s="110"/>
      <c r="FJ21" s="110"/>
      <c r="FK21" s="110"/>
      <c r="FL21" s="106"/>
      <c r="FM21" s="106"/>
      <c r="FN21" s="106"/>
      <c r="FO21" s="106"/>
      <c r="FP21" s="111"/>
      <c r="FQ21" s="109"/>
      <c r="FR21" s="110"/>
      <c r="FS21" s="110"/>
      <c r="FT21" s="110"/>
      <c r="FU21" s="106"/>
      <c r="FV21" s="106"/>
      <c r="FW21" s="106"/>
      <c r="FX21" s="106"/>
      <c r="FY21" s="111"/>
      <c r="FZ21" s="97">
        <f t="shared" si="25"/>
        <v>0</v>
      </c>
      <c r="GA21" s="98">
        <f t="shared" si="25"/>
        <v>0</v>
      </c>
      <c r="GB21" s="98">
        <f t="shared" si="25"/>
        <v>0</v>
      </c>
      <c r="GC21" s="98">
        <f t="shared" si="25"/>
        <v>0</v>
      </c>
      <c r="GD21" s="98">
        <f t="shared" si="25"/>
        <v>0</v>
      </c>
      <c r="GE21" s="98">
        <f t="shared" si="25"/>
        <v>0</v>
      </c>
      <c r="GF21" s="98">
        <f t="shared" si="25"/>
        <v>0</v>
      </c>
      <c r="GG21" s="98">
        <f t="shared" si="25"/>
        <v>0</v>
      </c>
      <c r="GH21" s="99">
        <f t="shared" si="25"/>
        <v>0</v>
      </c>
      <c r="GI21" s="97">
        <f t="shared" si="26"/>
        <v>0</v>
      </c>
      <c r="GJ21" s="98">
        <f t="shared" si="26"/>
        <v>0</v>
      </c>
      <c r="GK21" s="98">
        <f t="shared" si="26"/>
        <v>0</v>
      </c>
      <c r="GL21" s="98">
        <f t="shared" si="26"/>
        <v>0</v>
      </c>
      <c r="GM21" s="98">
        <f t="shared" si="26"/>
        <v>0</v>
      </c>
      <c r="GN21" s="98">
        <f t="shared" si="26"/>
        <v>0</v>
      </c>
      <c r="GO21" s="98">
        <f t="shared" si="26"/>
        <v>1692.3841747752904</v>
      </c>
      <c r="GP21" s="98">
        <f t="shared" si="26"/>
        <v>2321.5314784260831</v>
      </c>
      <c r="GQ21" s="99">
        <f t="shared" si="26"/>
        <v>2422.8508088631265</v>
      </c>
      <c r="GR21" s="101">
        <f t="shared" si="27"/>
        <v>0</v>
      </c>
      <c r="GS21" s="102">
        <f t="shared" si="27"/>
        <v>0</v>
      </c>
      <c r="GT21" s="102">
        <f t="shared" si="27"/>
        <v>0</v>
      </c>
      <c r="GU21" s="102">
        <f t="shared" si="27"/>
        <v>0</v>
      </c>
      <c r="GV21" s="102">
        <f t="shared" si="27"/>
        <v>0</v>
      </c>
      <c r="GW21" s="102">
        <f t="shared" si="27"/>
        <v>0</v>
      </c>
      <c r="GX21" s="102">
        <f t="shared" si="27"/>
        <v>4.8298635124865594</v>
      </c>
      <c r="GY21" s="102">
        <f t="shared" si="27"/>
        <v>4.1408595148867064</v>
      </c>
      <c r="GZ21" s="112">
        <f t="shared" si="27"/>
        <v>4.3215803525669356</v>
      </c>
    </row>
    <row r="22" spans="1:208" x14ac:dyDescent="0.3">
      <c r="A22" s="113"/>
      <c r="B22" s="113"/>
      <c r="C22" s="114"/>
      <c r="D22" s="115"/>
      <c r="E22" s="115"/>
      <c r="F22" s="115"/>
      <c r="G22" s="115"/>
      <c r="H22" s="115"/>
      <c r="I22" s="115"/>
      <c r="J22" s="115"/>
      <c r="K22" s="115"/>
      <c r="L22" s="115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63" t="s">
        <v>71</v>
      </c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117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48"/>
      <c r="BU22" s="63"/>
      <c r="BV22" s="63"/>
      <c r="BW22" s="63"/>
      <c r="BX22" s="63"/>
      <c r="BY22" s="63"/>
      <c r="BZ22" s="63"/>
      <c r="CA22" s="63"/>
      <c r="CB22" s="63"/>
      <c r="CC22" s="63"/>
      <c r="CD22" s="63"/>
      <c r="CE22" s="63"/>
      <c r="CF22" s="63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3"/>
      <c r="DF22" s="63"/>
      <c r="DG22" s="63"/>
      <c r="DH22" s="63"/>
      <c r="DI22" s="63"/>
      <c r="DJ22" s="63"/>
      <c r="DK22" s="63"/>
      <c r="DL22" s="63"/>
      <c r="DM22" s="63"/>
      <c r="DN22" s="48"/>
      <c r="DO22" s="63"/>
      <c r="DP22" s="63"/>
      <c r="DQ22" s="63"/>
      <c r="DR22" s="63"/>
      <c r="DS22" s="63"/>
      <c r="DT22" s="63"/>
      <c r="DU22" s="63"/>
      <c r="DV22" s="63"/>
      <c r="DW22" s="63"/>
      <c r="DX22" s="67"/>
      <c r="DY22" s="67"/>
      <c r="DZ22" s="67"/>
      <c r="EA22" s="67"/>
      <c r="EB22" s="67"/>
      <c r="EC22" s="67"/>
      <c r="ED22" s="67"/>
      <c r="EE22" s="67"/>
      <c r="EF22" s="67"/>
      <c r="EG22" s="63"/>
      <c r="EH22" s="63"/>
      <c r="EI22" s="63"/>
      <c r="EJ22" s="63"/>
      <c r="EK22" s="63"/>
      <c r="EL22" s="63"/>
      <c r="EM22" s="63"/>
      <c r="EN22" s="63"/>
      <c r="EO22" s="63"/>
      <c r="EP22" s="63"/>
      <c r="EQ22" s="63"/>
      <c r="ER22" s="63"/>
      <c r="ES22" s="63"/>
      <c r="ET22" s="63"/>
      <c r="EU22" s="63"/>
      <c r="EV22" s="63"/>
      <c r="EW22" s="63"/>
      <c r="EX22" s="63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67"/>
      <c r="GC22" s="67"/>
      <c r="GD22" s="67"/>
      <c r="GE22" s="67"/>
      <c r="GF22" s="67"/>
      <c r="GG22" s="67"/>
      <c r="GH22" s="67"/>
      <c r="GI22" s="63"/>
      <c r="GJ22" s="63"/>
      <c r="GK22" s="63"/>
      <c r="GL22" s="63"/>
      <c r="GM22" s="63"/>
      <c r="GN22" s="63"/>
      <c r="GO22" s="63"/>
      <c r="GP22" s="63"/>
      <c r="GQ22" s="63"/>
      <c r="GR22" s="67"/>
      <c r="GS22" s="67"/>
      <c r="GT22" s="67"/>
      <c r="GU22" s="67"/>
      <c r="GV22" s="67"/>
      <c r="GW22" s="67"/>
      <c r="GX22" s="67"/>
      <c r="GY22" s="67"/>
      <c r="GZ22" s="67"/>
    </row>
    <row r="23" spans="1:208" x14ac:dyDescent="0.3">
      <c r="A23" s="113"/>
      <c r="B23" s="113"/>
      <c r="C23" s="114"/>
      <c r="D23" s="115"/>
      <c r="E23" s="115"/>
      <c r="F23" s="115"/>
      <c r="G23" s="115"/>
      <c r="H23" s="115"/>
      <c r="I23" s="115"/>
      <c r="J23" s="115"/>
      <c r="K23" s="115"/>
      <c r="L23" s="115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8"/>
      <c r="AH23" s="63"/>
      <c r="AI23" s="63"/>
      <c r="AJ23" s="63"/>
      <c r="AK23" s="63"/>
      <c r="AL23" s="119"/>
      <c r="AM23" s="119"/>
      <c r="AN23" s="119"/>
      <c r="AO23" s="119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7"/>
      <c r="BB23" s="63"/>
      <c r="BC23" s="67"/>
      <c r="BD23" s="67"/>
      <c r="BE23" s="117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  <c r="CR23" s="67"/>
      <c r="CS23" s="67"/>
      <c r="CT23" s="67"/>
      <c r="CU23" s="67"/>
      <c r="CV23" s="67"/>
      <c r="CW23" s="67"/>
      <c r="CX23" s="67"/>
      <c r="CY23" s="67"/>
      <c r="CZ23" s="67"/>
      <c r="DA23" s="67"/>
      <c r="DB23" s="67"/>
      <c r="DC23" s="67"/>
      <c r="DD23" s="67"/>
      <c r="DE23" s="63"/>
      <c r="DF23" s="63"/>
      <c r="DG23" s="63"/>
      <c r="DH23" s="63"/>
      <c r="DI23" s="63"/>
      <c r="DJ23" s="63"/>
      <c r="DK23" s="63"/>
      <c r="DL23" s="63"/>
      <c r="DM23" s="63"/>
      <c r="DN23" s="48"/>
      <c r="DO23" s="63"/>
      <c r="DP23" s="63"/>
      <c r="DQ23" s="63"/>
      <c r="DR23" s="63"/>
      <c r="DS23" s="63"/>
      <c r="DT23" s="63"/>
      <c r="DU23" s="63"/>
      <c r="DV23" s="63"/>
      <c r="DW23" s="63"/>
      <c r="DX23" s="67"/>
      <c r="DY23" s="67"/>
      <c r="DZ23" s="67"/>
      <c r="EA23" s="67"/>
      <c r="EB23" s="67"/>
      <c r="EC23" s="67"/>
      <c r="ED23" s="67"/>
      <c r="EE23" s="67"/>
      <c r="EF23" s="67"/>
      <c r="EG23" s="63"/>
      <c r="EH23" s="63"/>
      <c r="EI23" s="63"/>
      <c r="EJ23" s="63"/>
      <c r="EK23" s="63"/>
      <c r="EL23" s="63"/>
      <c r="EM23" s="63"/>
      <c r="EN23" s="63"/>
      <c r="EO23" s="63"/>
      <c r="EP23" s="63"/>
      <c r="EQ23" s="63"/>
      <c r="ER23" s="63"/>
      <c r="ES23" s="63"/>
      <c r="ET23" s="63"/>
      <c r="EU23" s="63"/>
      <c r="EV23" s="63"/>
      <c r="EW23" s="63"/>
      <c r="EX23" s="63"/>
      <c r="EY23" s="67"/>
      <c r="EZ23" s="67"/>
      <c r="FA23" s="67"/>
      <c r="FB23" s="67"/>
      <c r="FC23" s="67"/>
      <c r="FD23" s="67"/>
      <c r="FE23" s="67"/>
      <c r="FF23" s="67"/>
      <c r="FG23" s="67"/>
      <c r="FH23" s="67"/>
      <c r="FI23" s="67"/>
      <c r="FJ23" s="67"/>
      <c r="FK23" s="67"/>
      <c r="FL23" s="67"/>
      <c r="FM23" s="67"/>
      <c r="FN23" s="67"/>
      <c r="FO23" s="67"/>
      <c r="FP23" s="67"/>
      <c r="FQ23" s="67"/>
      <c r="FR23" s="67"/>
      <c r="FS23" s="67"/>
      <c r="FT23" s="67"/>
      <c r="FU23" s="67"/>
      <c r="FV23" s="67"/>
      <c r="FW23" s="67"/>
      <c r="FX23" s="67"/>
      <c r="FY23" s="67"/>
      <c r="FZ23" s="67"/>
      <c r="GA23" s="67"/>
      <c r="GB23" s="67"/>
      <c r="GC23" s="67"/>
      <c r="GD23" s="67"/>
      <c r="GE23" s="67"/>
      <c r="GF23" s="67"/>
      <c r="GG23" s="67"/>
      <c r="GH23" s="67"/>
      <c r="GI23" s="63"/>
      <c r="GJ23" s="63"/>
      <c r="GK23" s="63"/>
      <c r="GL23" s="63"/>
      <c r="GM23" s="63"/>
      <c r="GN23" s="63"/>
      <c r="GO23" s="63"/>
      <c r="GP23" s="63"/>
      <c r="GQ23" s="63"/>
      <c r="GR23" s="67"/>
      <c r="GS23" s="67"/>
      <c r="GT23" s="67"/>
      <c r="GU23" s="67"/>
      <c r="GV23" s="67"/>
      <c r="GW23" s="67"/>
      <c r="GX23" s="67"/>
      <c r="GY23" s="67"/>
      <c r="GZ23" s="67"/>
    </row>
    <row r="24" spans="1:208" x14ac:dyDescent="0.3">
      <c r="A24" s="113"/>
      <c r="B24" s="113"/>
      <c r="C24" s="114"/>
      <c r="D24" s="115"/>
      <c r="E24" s="115"/>
      <c r="F24" s="115"/>
      <c r="G24" s="115"/>
      <c r="H24" s="115"/>
      <c r="I24" s="115"/>
      <c r="J24" s="115"/>
      <c r="K24" s="115"/>
      <c r="L24" s="115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48"/>
      <c r="X24" s="48"/>
      <c r="Y24" s="48"/>
      <c r="Z24" s="116"/>
      <c r="AA24" s="116"/>
      <c r="AB24" s="116"/>
      <c r="AC24" s="116"/>
      <c r="AD24" s="116"/>
      <c r="AE24" s="116"/>
      <c r="AF24" s="116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7"/>
      <c r="BB24" s="63"/>
      <c r="BC24" s="67"/>
      <c r="BD24" s="67"/>
      <c r="BE24" s="117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  <c r="DB24" s="67"/>
      <c r="DC24" s="67"/>
      <c r="DD24" s="67"/>
      <c r="DE24" s="63"/>
      <c r="DF24" s="63"/>
      <c r="DG24" s="63"/>
      <c r="DH24" s="63"/>
      <c r="DI24" s="63"/>
      <c r="DJ24" s="63"/>
      <c r="DK24" s="63"/>
      <c r="DL24" s="63"/>
      <c r="DM24" s="63"/>
      <c r="DN24" s="48"/>
      <c r="DO24" s="63"/>
      <c r="DP24" s="63"/>
      <c r="DQ24" s="63"/>
      <c r="DR24" s="63"/>
      <c r="DS24" s="63"/>
      <c r="DT24" s="63"/>
      <c r="DU24" s="63"/>
      <c r="DV24" s="63"/>
      <c r="DW24" s="63"/>
      <c r="DX24" s="67"/>
      <c r="DY24" s="67"/>
      <c r="DZ24" s="67"/>
      <c r="EA24" s="67"/>
      <c r="EB24" s="67"/>
      <c r="EC24" s="67"/>
      <c r="ED24" s="67"/>
      <c r="EE24" s="67"/>
      <c r="EF24" s="67"/>
      <c r="EG24" s="63"/>
      <c r="EH24" s="63"/>
      <c r="EI24" s="63"/>
      <c r="EJ24" s="63"/>
      <c r="EK24" s="63"/>
      <c r="EL24" s="63"/>
      <c r="EM24" s="63"/>
      <c r="EN24" s="63"/>
      <c r="EO24" s="63"/>
      <c r="EP24" s="63"/>
      <c r="EQ24" s="63"/>
      <c r="ER24" s="63"/>
      <c r="ES24" s="63"/>
      <c r="ET24" s="63"/>
      <c r="EU24" s="63"/>
      <c r="EV24" s="63"/>
      <c r="EW24" s="63"/>
      <c r="EX24" s="63"/>
      <c r="EY24" s="67"/>
      <c r="EZ24" s="67"/>
      <c r="FA24" s="67"/>
      <c r="FB24" s="67"/>
      <c r="FC24" s="67"/>
      <c r="FD24" s="67"/>
      <c r="FE24" s="67"/>
      <c r="FF24" s="67"/>
      <c r="FG24" s="67"/>
      <c r="FH24" s="67"/>
      <c r="FI24" s="67"/>
      <c r="FJ24" s="67"/>
      <c r="FK24" s="67"/>
      <c r="FL24" s="67"/>
      <c r="FM24" s="67"/>
      <c r="FN24" s="67"/>
      <c r="FO24" s="67"/>
      <c r="FP24" s="67"/>
      <c r="FQ24" s="67"/>
      <c r="FR24" s="67"/>
      <c r="FS24" s="67"/>
      <c r="FT24" s="67"/>
      <c r="FU24" s="67"/>
      <c r="FV24" s="67"/>
      <c r="FW24" s="67"/>
      <c r="FX24" s="67"/>
      <c r="FY24" s="67"/>
      <c r="FZ24" s="67"/>
      <c r="GA24" s="67"/>
      <c r="GB24" s="67"/>
      <c r="GC24" s="67"/>
      <c r="GD24" s="67"/>
      <c r="GE24" s="67"/>
      <c r="GF24" s="67"/>
      <c r="GG24" s="67"/>
      <c r="GH24" s="67"/>
      <c r="GI24" s="63"/>
      <c r="GJ24" s="63"/>
      <c r="GK24" s="63"/>
      <c r="GL24" s="63"/>
      <c r="GM24" s="63"/>
      <c r="GN24" s="63"/>
      <c r="GO24" s="63"/>
      <c r="GP24" s="63"/>
      <c r="GQ24" s="63"/>
      <c r="GR24" s="67"/>
      <c r="GS24" s="67"/>
      <c r="GT24" s="67"/>
      <c r="GU24" s="67"/>
      <c r="GV24" s="67"/>
      <c r="GW24" s="67"/>
      <c r="GX24" s="67"/>
      <c r="GY24" s="67"/>
      <c r="GZ24" s="67"/>
    </row>
    <row r="25" spans="1:208" x14ac:dyDescent="0.3">
      <c r="A25" s="113"/>
      <c r="B25" s="113"/>
      <c r="C25" s="114"/>
      <c r="D25" s="115"/>
      <c r="E25" s="115"/>
      <c r="F25" s="115"/>
      <c r="G25" s="115"/>
      <c r="H25" s="115"/>
      <c r="I25" s="115"/>
      <c r="J25" s="115"/>
      <c r="K25" s="115"/>
      <c r="L25" s="115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48"/>
      <c r="X25" s="48"/>
      <c r="Y25" s="48"/>
      <c r="Z25" s="116"/>
      <c r="AA25" s="116"/>
      <c r="AB25" s="116"/>
      <c r="AC25" s="116"/>
      <c r="AD25" s="116"/>
      <c r="AE25" s="116"/>
      <c r="AF25" s="116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7"/>
      <c r="BB25" s="63"/>
      <c r="BC25" s="67"/>
      <c r="BD25" s="67"/>
      <c r="BE25" s="117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  <c r="CR25" s="67"/>
      <c r="CS25" s="67"/>
      <c r="CT25" s="67"/>
      <c r="CU25" s="67"/>
      <c r="CV25" s="67"/>
      <c r="CW25" s="67"/>
      <c r="CX25" s="67"/>
      <c r="CY25" s="67"/>
      <c r="CZ25" s="67"/>
      <c r="DA25" s="67"/>
      <c r="DB25" s="67"/>
      <c r="DC25" s="67"/>
      <c r="DD25" s="67"/>
      <c r="DE25" s="63"/>
      <c r="DF25" s="63"/>
      <c r="DG25" s="63"/>
      <c r="DH25" s="63"/>
      <c r="DI25" s="63"/>
      <c r="DJ25" s="63"/>
      <c r="DK25" s="63"/>
      <c r="DL25" s="63"/>
      <c r="DM25" s="63"/>
      <c r="DN25" s="48"/>
      <c r="DO25" s="63"/>
      <c r="DP25" s="63"/>
      <c r="DQ25" s="63"/>
      <c r="DR25" s="63"/>
      <c r="DS25" s="63"/>
      <c r="DT25" s="63"/>
      <c r="DU25" s="63"/>
      <c r="DV25" s="63"/>
      <c r="DW25" s="63"/>
      <c r="DX25" s="67"/>
      <c r="DY25" s="67"/>
      <c r="DZ25" s="67"/>
      <c r="EA25" s="67"/>
      <c r="EB25" s="67"/>
      <c r="EC25" s="67"/>
      <c r="ED25" s="67"/>
      <c r="EE25" s="67"/>
      <c r="EF25" s="67"/>
      <c r="EG25" s="63"/>
      <c r="EH25" s="63"/>
      <c r="EI25" s="63"/>
      <c r="EJ25" s="63"/>
      <c r="EK25" s="63"/>
      <c r="EL25" s="63"/>
      <c r="EM25" s="63"/>
      <c r="EN25" s="63"/>
      <c r="EO25" s="63"/>
      <c r="EP25" s="63"/>
      <c r="EQ25" s="63"/>
      <c r="ER25" s="63"/>
      <c r="ES25" s="63"/>
      <c r="ET25" s="63"/>
      <c r="EU25" s="63"/>
      <c r="EV25" s="63"/>
      <c r="EW25" s="63"/>
      <c r="EX25" s="63"/>
      <c r="EY25" s="67"/>
      <c r="EZ25" s="67"/>
      <c r="FA25" s="67"/>
      <c r="FB25" s="67"/>
      <c r="FC25" s="67"/>
      <c r="FD25" s="67"/>
      <c r="FE25" s="67"/>
      <c r="FF25" s="67"/>
      <c r="FG25" s="67"/>
      <c r="FH25" s="67"/>
      <c r="FI25" s="67"/>
      <c r="FJ25" s="67"/>
      <c r="FK25" s="67"/>
      <c r="FL25" s="67"/>
      <c r="FM25" s="67"/>
      <c r="FN25" s="67"/>
      <c r="FO25" s="67"/>
      <c r="FP25" s="67"/>
      <c r="FQ25" s="67"/>
      <c r="FR25" s="67"/>
      <c r="FS25" s="67"/>
      <c r="FT25" s="67"/>
      <c r="FU25" s="67"/>
      <c r="FV25" s="67"/>
      <c r="FW25" s="67"/>
      <c r="FX25" s="67"/>
      <c r="FY25" s="67"/>
      <c r="FZ25" s="67"/>
      <c r="GA25" s="67"/>
      <c r="GB25" s="67"/>
      <c r="GC25" s="67"/>
      <c r="GD25" s="67"/>
      <c r="GE25" s="67"/>
      <c r="GF25" s="67"/>
      <c r="GG25" s="67"/>
      <c r="GH25" s="67"/>
      <c r="GI25" s="63"/>
      <c r="GJ25" s="63"/>
      <c r="GK25" s="63"/>
      <c r="GL25" s="63"/>
      <c r="GM25" s="63"/>
      <c r="GN25" s="63"/>
      <c r="GO25" s="63"/>
      <c r="GP25" s="63"/>
      <c r="GQ25" s="63"/>
      <c r="GR25" s="67"/>
      <c r="GS25" s="67"/>
      <c r="GT25" s="67"/>
      <c r="GU25" s="67"/>
      <c r="GV25" s="67"/>
      <c r="GW25" s="67"/>
      <c r="GX25" s="67"/>
      <c r="GY25" s="67"/>
      <c r="GZ25" s="67"/>
    </row>
    <row r="26" spans="1:208" x14ac:dyDescent="0.3">
      <c r="A26" s="113"/>
      <c r="B26" s="113"/>
      <c r="C26" s="114"/>
      <c r="D26" s="115"/>
      <c r="E26" s="115"/>
      <c r="F26" s="115"/>
      <c r="G26" s="115"/>
      <c r="H26" s="115"/>
      <c r="I26" s="115"/>
      <c r="J26" s="115"/>
      <c r="K26" s="115"/>
      <c r="L26" s="115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48"/>
      <c r="X26" s="48"/>
      <c r="Y26" s="48"/>
      <c r="Z26" s="116"/>
      <c r="AA26" s="116"/>
      <c r="AB26" s="116"/>
      <c r="AC26" s="116"/>
      <c r="AD26" s="116"/>
      <c r="AE26" s="116"/>
      <c r="AF26" s="116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7"/>
      <c r="BB26" s="63"/>
      <c r="BC26" s="67"/>
      <c r="BD26" s="67"/>
      <c r="BE26" s="117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  <c r="CR26" s="67"/>
      <c r="CS26" s="67"/>
      <c r="CT26" s="67"/>
      <c r="CU26" s="67"/>
      <c r="CV26" s="67"/>
      <c r="CW26" s="67"/>
      <c r="CX26" s="67"/>
      <c r="CY26" s="67"/>
      <c r="CZ26" s="67"/>
      <c r="DA26" s="67"/>
      <c r="DB26" s="67"/>
      <c r="DC26" s="67"/>
      <c r="DD26" s="67"/>
      <c r="DE26" s="63"/>
      <c r="DF26" s="63"/>
      <c r="DG26" s="63"/>
      <c r="DH26" s="63"/>
      <c r="DI26" s="63"/>
      <c r="DJ26" s="63"/>
      <c r="DK26" s="63"/>
      <c r="DL26" s="63"/>
      <c r="DM26" s="63"/>
      <c r="DN26" s="48"/>
      <c r="DO26" s="63"/>
      <c r="DP26" s="63"/>
      <c r="DQ26" s="63"/>
      <c r="DR26" s="63"/>
      <c r="DS26" s="63"/>
      <c r="DT26" s="63"/>
      <c r="DU26" s="63"/>
      <c r="DV26" s="63"/>
      <c r="DW26" s="63"/>
      <c r="DX26" s="67"/>
      <c r="DY26" s="67"/>
      <c r="DZ26" s="67"/>
      <c r="EA26" s="67"/>
      <c r="EB26" s="67"/>
      <c r="EC26" s="67"/>
      <c r="ED26" s="67"/>
      <c r="EE26" s="67"/>
      <c r="EF26" s="67"/>
      <c r="EG26" s="63"/>
      <c r="EH26" s="63"/>
      <c r="EI26" s="63"/>
      <c r="EJ26" s="63"/>
      <c r="EK26" s="63"/>
      <c r="EL26" s="63"/>
      <c r="EM26" s="63"/>
      <c r="EN26" s="63"/>
      <c r="EO26" s="63"/>
      <c r="EP26" s="63"/>
      <c r="EQ26" s="63"/>
      <c r="ER26" s="63"/>
      <c r="ES26" s="63"/>
      <c r="ET26" s="63"/>
      <c r="EU26" s="63"/>
      <c r="EV26" s="63"/>
      <c r="EW26" s="63"/>
      <c r="EX26" s="63"/>
      <c r="EY26" s="67"/>
      <c r="EZ26" s="67"/>
      <c r="FA26" s="67"/>
      <c r="FB26" s="67"/>
      <c r="FC26" s="67"/>
      <c r="FD26" s="67"/>
      <c r="FE26" s="67"/>
      <c r="FF26" s="67"/>
      <c r="FG26" s="67"/>
      <c r="FH26" s="67"/>
      <c r="FI26" s="67"/>
      <c r="FJ26" s="67"/>
      <c r="FK26" s="67"/>
      <c r="FL26" s="67"/>
      <c r="FM26" s="67"/>
      <c r="FN26" s="67"/>
      <c r="FO26" s="67"/>
      <c r="FP26" s="67"/>
      <c r="FQ26" s="67"/>
      <c r="FR26" s="67"/>
      <c r="FS26" s="67"/>
      <c r="FT26" s="67"/>
      <c r="FU26" s="67"/>
      <c r="FV26" s="67"/>
      <c r="FW26" s="67"/>
      <c r="FX26" s="67"/>
      <c r="FY26" s="67"/>
      <c r="FZ26" s="67"/>
      <c r="GA26" s="67"/>
      <c r="GB26" s="67"/>
      <c r="GC26" s="67"/>
      <c r="GD26" s="67"/>
      <c r="GE26" s="67"/>
      <c r="GF26" s="67"/>
      <c r="GG26" s="67"/>
      <c r="GH26" s="67"/>
      <c r="GI26" s="63"/>
      <c r="GJ26" s="63"/>
      <c r="GK26" s="63"/>
      <c r="GL26" s="63"/>
      <c r="GM26" s="63"/>
      <c r="GN26" s="63"/>
      <c r="GO26" s="63"/>
      <c r="GP26" s="63"/>
      <c r="GQ26" s="63"/>
      <c r="GR26" s="67"/>
      <c r="GS26" s="67"/>
      <c r="GT26" s="67"/>
      <c r="GU26" s="67"/>
      <c r="GV26" s="67"/>
      <c r="GW26" s="67"/>
      <c r="GX26" s="67"/>
      <c r="GY26" s="67"/>
      <c r="GZ26" s="67"/>
    </row>
    <row r="27" spans="1:208" x14ac:dyDescent="0.3">
      <c r="A27" s="113"/>
      <c r="B27" s="113"/>
      <c r="C27" s="120"/>
      <c r="D27" s="115"/>
      <c r="E27" s="115"/>
      <c r="F27" s="115"/>
      <c r="G27" s="115"/>
      <c r="H27" s="115"/>
      <c r="I27" s="115"/>
      <c r="J27" s="115"/>
      <c r="K27" s="115"/>
      <c r="L27" s="115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118"/>
      <c r="BA27" s="67"/>
      <c r="BB27" s="63"/>
      <c r="BC27" s="67"/>
      <c r="BD27" s="67"/>
      <c r="BE27" s="117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7"/>
      <c r="CH27" s="67"/>
      <c r="CI27" s="67"/>
      <c r="CJ27" s="67"/>
      <c r="CK27" s="67"/>
      <c r="CL27" s="67"/>
      <c r="CM27" s="67"/>
      <c r="CN27" s="67"/>
      <c r="CO27" s="67"/>
      <c r="CP27" s="67"/>
      <c r="CQ27" s="67"/>
      <c r="CR27" s="67"/>
      <c r="CS27" s="67"/>
      <c r="CT27" s="67"/>
      <c r="CU27" s="67"/>
      <c r="CV27" s="67"/>
      <c r="CW27" s="67"/>
      <c r="CX27" s="67"/>
      <c r="CY27" s="67"/>
      <c r="CZ27" s="67"/>
      <c r="DA27" s="67"/>
      <c r="DB27" s="67"/>
      <c r="DC27" s="67"/>
      <c r="DD27" s="67"/>
      <c r="DE27" s="63"/>
      <c r="DF27" s="63"/>
      <c r="DG27" s="63"/>
      <c r="DH27" s="63"/>
      <c r="DI27" s="63"/>
      <c r="DJ27" s="63"/>
      <c r="DK27" s="63"/>
      <c r="DL27" s="63"/>
      <c r="DM27" s="63"/>
      <c r="DN27" s="48"/>
      <c r="DO27" s="63"/>
      <c r="DP27" s="63"/>
      <c r="DQ27" s="63"/>
      <c r="DR27" s="63"/>
      <c r="DS27" s="63"/>
      <c r="DT27" s="63"/>
      <c r="DU27" s="63"/>
      <c r="DV27" s="63"/>
      <c r="DW27" s="63"/>
      <c r="DX27" s="67"/>
      <c r="DY27" s="67"/>
      <c r="DZ27" s="67"/>
      <c r="EA27" s="67"/>
      <c r="EB27" s="67"/>
      <c r="EC27" s="67"/>
      <c r="ED27" s="67"/>
      <c r="EE27" s="67"/>
      <c r="EF27" s="67"/>
      <c r="EG27" s="63"/>
      <c r="EH27" s="63"/>
      <c r="EI27" s="63"/>
      <c r="EJ27" s="63"/>
      <c r="EK27" s="63"/>
      <c r="EL27" s="63"/>
      <c r="EM27" s="63"/>
      <c r="EN27" s="63"/>
      <c r="EO27" s="63"/>
      <c r="EP27" s="63"/>
      <c r="EQ27" s="63"/>
      <c r="ER27" s="63"/>
      <c r="ES27" s="63"/>
      <c r="ET27" s="63"/>
      <c r="EU27" s="63"/>
      <c r="EV27" s="63"/>
      <c r="EW27" s="63"/>
      <c r="EX27" s="63"/>
      <c r="EY27" s="67"/>
      <c r="EZ27" s="67"/>
      <c r="FA27" s="67"/>
      <c r="FB27" s="67"/>
      <c r="FC27" s="67"/>
      <c r="FD27" s="67"/>
      <c r="FE27" s="67"/>
      <c r="FF27" s="67"/>
      <c r="FG27" s="67"/>
      <c r="FH27" s="67"/>
      <c r="FI27" s="67"/>
      <c r="FJ27" s="67"/>
      <c r="FK27" s="67"/>
      <c r="FL27" s="67"/>
      <c r="FM27" s="67"/>
      <c r="FN27" s="67"/>
      <c r="FO27" s="67"/>
      <c r="FP27" s="67"/>
      <c r="FQ27" s="67"/>
      <c r="FR27" s="67"/>
      <c r="FS27" s="67"/>
      <c r="FT27" s="67"/>
      <c r="FU27" s="67"/>
      <c r="FV27" s="67"/>
      <c r="FW27" s="67"/>
      <c r="FX27" s="67"/>
      <c r="FY27" s="67"/>
      <c r="FZ27" s="67"/>
      <c r="GA27" s="67"/>
      <c r="GB27" s="67"/>
      <c r="GC27" s="67"/>
      <c r="GD27" s="67"/>
      <c r="GE27" s="67"/>
      <c r="GF27" s="67"/>
      <c r="GG27" s="67"/>
      <c r="GH27" s="67"/>
      <c r="GI27" s="63"/>
      <c r="GJ27" s="63"/>
      <c r="GK27" s="63"/>
      <c r="GL27" s="63"/>
      <c r="GM27" s="63"/>
      <c r="GN27" s="63"/>
      <c r="GO27" s="63"/>
      <c r="GP27" s="63"/>
      <c r="GQ27" s="63"/>
      <c r="GR27" s="67"/>
      <c r="GS27" s="67"/>
      <c r="GT27" s="67"/>
      <c r="GU27" s="67"/>
      <c r="GV27" s="67"/>
      <c r="GW27" s="67"/>
      <c r="GX27" s="67"/>
      <c r="GY27" s="67"/>
      <c r="GZ27" s="67"/>
    </row>
    <row r="28" spans="1:208" x14ac:dyDescent="0.3">
      <c r="A28" s="113"/>
      <c r="B28" s="113"/>
      <c r="C28" s="120"/>
      <c r="D28" s="115"/>
      <c r="E28" s="115"/>
      <c r="F28" s="115"/>
      <c r="G28" s="115"/>
      <c r="H28" s="115"/>
      <c r="I28" s="115"/>
      <c r="J28" s="115"/>
      <c r="K28" s="115"/>
      <c r="L28" s="115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118"/>
      <c r="BA28" s="67"/>
      <c r="BB28" s="118"/>
      <c r="BC28" s="67"/>
      <c r="BD28" s="67"/>
      <c r="BE28" s="117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  <c r="CR28" s="67"/>
      <c r="CS28" s="67"/>
      <c r="CT28" s="67"/>
      <c r="CU28" s="67"/>
      <c r="CV28" s="67"/>
      <c r="CW28" s="67"/>
      <c r="CX28" s="67"/>
      <c r="CY28" s="67"/>
      <c r="CZ28" s="67"/>
      <c r="DA28" s="67"/>
      <c r="DB28" s="67"/>
      <c r="DC28" s="67"/>
      <c r="DD28" s="67"/>
      <c r="DE28" s="63"/>
      <c r="DF28" s="63"/>
      <c r="DG28" s="63"/>
      <c r="DH28" s="63"/>
      <c r="DI28" s="63"/>
      <c r="DJ28" s="63"/>
      <c r="DK28" s="63"/>
      <c r="DL28" s="63"/>
      <c r="DM28" s="63"/>
      <c r="DN28" s="48"/>
      <c r="DO28" s="63"/>
      <c r="DP28" s="63"/>
      <c r="DQ28" s="63"/>
      <c r="DR28" s="63"/>
      <c r="DS28" s="63"/>
      <c r="DT28" s="63"/>
      <c r="DU28" s="63"/>
      <c r="DV28" s="63"/>
      <c r="DW28" s="63"/>
      <c r="DX28" s="67"/>
      <c r="DY28" s="67"/>
      <c r="DZ28" s="67"/>
      <c r="EA28" s="67"/>
      <c r="EB28" s="67"/>
      <c r="EC28" s="67"/>
      <c r="ED28" s="67"/>
      <c r="EE28" s="67"/>
      <c r="EF28" s="67"/>
      <c r="EG28" s="63"/>
      <c r="EH28" s="63"/>
      <c r="EI28" s="63"/>
      <c r="EJ28" s="63"/>
      <c r="EK28" s="63"/>
      <c r="EL28" s="63"/>
      <c r="EM28" s="63"/>
      <c r="EN28" s="63"/>
      <c r="EO28" s="63"/>
      <c r="EP28" s="63"/>
      <c r="EQ28" s="63"/>
      <c r="ER28" s="63"/>
      <c r="ES28" s="63"/>
      <c r="ET28" s="63"/>
      <c r="EU28" s="63"/>
      <c r="EV28" s="63"/>
      <c r="EW28" s="63"/>
      <c r="EX28" s="63"/>
      <c r="EY28" s="67"/>
      <c r="EZ28" s="67"/>
      <c r="FA28" s="67"/>
      <c r="FB28" s="67"/>
      <c r="FC28" s="67"/>
      <c r="FD28" s="67"/>
      <c r="FE28" s="67"/>
      <c r="FF28" s="67"/>
      <c r="FG28" s="67"/>
      <c r="FH28" s="67"/>
      <c r="FI28" s="67"/>
      <c r="FJ28" s="67"/>
      <c r="FK28" s="67"/>
      <c r="FL28" s="67"/>
      <c r="FM28" s="67"/>
      <c r="FN28" s="67"/>
      <c r="FO28" s="67"/>
      <c r="FP28" s="67"/>
      <c r="FQ28" s="67"/>
      <c r="FR28" s="67"/>
      <c r="FS28" s="67"/>
      <c r="FT28" s="67"/>
      <c r="FU28" s="67"/>
      <c r="FV28" s="67"/>
      <c r="FW28" s="67"/>
      <c r="FX28" s="67"/>
      <c r="FY28" s="67"/>
      <c r="FZ28" s="67"/>
      <c r="GA28" s="67"/>
      <c r="GB28" s="67"/>
      <c r="GC28" s="67"/>
      <c r="GD28" s="67"/>
      <c r="GE28" s="67"/>
      <c r="GF28" s="67"/>
      <c r="GG28" s="67"/>
      <c r="GH28" s="67"/>
      <c r="GI28" s="63"/>
      <c r="GJ28" s="63"/>
      <c r="GK28" s="63"/>
      <c r="GL28" s="63"/>
      <c r="GM28" s="63"/>
      <c r="GN28" s="63"/>
      <c r="GO28" s="63"/>
      <c r="GP28" s="63"/>
      <c r="GQ28" s="63"/>
      <c r="GR28" s="67"/>
      <c r="GS28" s="67"/>
      <c r="GT28" s="67"/>
      <c r="GU28" s="67"/>
      <c r="GV28" s="67"/>
      <c r="GW28" s="67"/>
      <c r="GX28" s="67"/>
      <c r="GY28" s="67"/>
      <c r="GZ28" s="67"/>
    </row>
    <row r="29" spans="1:208" x14ac:dyDescent="0.3">
      <c r="A29" s="113"/>
      <c r="B29" s="113"/>
      <c r="C29" s="120"/>
      <c r="D29" s="115"/>
      <c r="E29" s="115"/>
      <c r="F29" s="115"/>
      <c r="G29" s="115"/>
      <c r="H29" s="115"/>
      <c r="I29" s="115"/>
      <c r="J29" s="115"/>
      <c r="K29" s="115"/>
      <c r="L29" s="115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118"/>
      <c r="BA29" s="67"/>
      <c r="BB29" s="118"/>
      <c r="BC29" s="67"/>
      <c r="BD29" s="67"/>
      <c r="BE29" s="117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7"/>
      <c r="CH29" s="67"/>
      <c r="CI29" s="67"/>
      <c r="CJ29" s="67"/>
      <c r="CK29" s="67"/>
      <c r="CL29" s="67"/>
      <c r="CM29" s="67"/>
      <c r="CN29" s="67"/>
      <c r="CO29" s="67"/>
      <c r="CP29" s="67"/>
      <c r="CQ29" s="67"/>
      <c r="CR29" s="67"/>
      <c r="CS29" s="67"/>
      <c r="CT29" s="67"/>
      <c r="CU29" s="67"/>
      <c r="CV29" s="67"/>
      <c r="CW29" s="67"/>
      <c r="CX29" s="67"/>
      <c r="CY29" s="67"/>
      <c r="CZ29" s="67"/>
      <c r="DA29" s="67"/>
      <c r="DB29" s="67"/>
      <c r="DC29" s="67"/>
      <c r="DD29" s="67"/>
      <c r="DE29" s="63"/>
      <c r="DF29" s="63"/>
      <c r="DG29" s="63"/>
      <c r="DH29" s="63"/>
      <c r="DI29" s="63"/>
      <c r="DJ29" s="63"/>
      <c r="DK29" s="63"/>
      <c r="DL29" s="63"/>
      <c r="DM29" s="63"/>
      <c r="DN29" s="48"/>
      <c r="DO29" s="63"/>
      <c r="DP29" s="63"/>
      <c r="DQ29" s="63"/>
      <c r="DR29" s="63"/>
      <c r="DS29" s="63"/>
      <c r="DT29" s="63"/>
      <c r="DU29" s="63"/>
      <c r="DV29" s="63"/>
      <c r="DW29" s="63"/>
      <c r="DX29" s="67"/>
      <c r="DY29" s="67"/>
      <c r="DZ29" s="67"/>
      <c r="EA29" s="67"/>
      <c r="EB29" s="67"/>
      <c r="EC29" s="67"/>
      <c r="ED29" s="67"/>
      <c r="EE29" s="67"/>
      <c r="EF29" s="67"/>
      <c r="EG29" s="63"/>
      <c r="EH29" s="63"/>
      <c r="EI29" s="63"/>
      <c r="EJ29" s="63"/>
      <c r="EK29" s="63"/>
      <c r="EL29" s="63"/>
      <c r="EM29" s="63"/>
      <c r="EN29" s="63"/>
      <c r="EO29" s="63"/>
      <c r="EP29" s="63"/>
      <c r="EQ29" s="63"/>
      <c r="ER29" s="63"/>
      <c r="ES29" s="63"/>
      <c r="ET29" s="63"/>
      <c r="EU29" s="63"/>
      <c r="EV29" s="63"/>
      <c r="EW29" s="63"/>
      <c r="EX29" s="63"/>
      <c r="EY29" s="67"/>
      <c r="EZ29" s="67"/>
      <c r="FA29" s="67"/>
      <c r="FB29" s="67"/>
      <c r="FC29" s="67"/>
      <c r="FD29" s="67"/>
      <c r="FE29" s="67"/>
      <c r="FF29" s="67"/>
      <c r="FG29" s="67"/>
      <c r="FH29" s="67"/>
      <c r="FI29" s="67"/>
      <c r="FJ29" s="67"/>
      <c r="FK29" s="67"/>
      <c r="FL29" s="67"/>
      <c r="FM29" s="67"/>
      <c r="FN29" s="67"/>
      <c r="FO29" s="67"/>
      <c r="FP29" s="67"/>
      <c r="FQ29" s="67"/>
      <c r="FR29" s="67"/>
      <c r="FS29" s="67"/>
      <c r="FT29" s="67"/>
      <c r="FU29" s="67"/>
      <c r="FV29" s="67"/>
      <c r="FW29" s="67"/>
      <c r="FX29" s="67"/>
      <c r="FY29" s="67"/>
      <c r="FZ29" s="67"/>
      <c r="GA29" s="67"/>
      <c r="GB29" s="67"/>
      <c r="GC29" s="67"/>
      <c r="GD29" s="67"/>
      <c r="GE29" s="67"/>
      <c r="GF29" s="67"/>
      <c r="GG29" s="67"/>
      <c r="GH29" s="67"/>
      <c r="GI29" s="63"/>
      <c r="GJ29" s="63"/>
      <c r="GK29" s="63"/>
      <c r="GL29" s="63"/>
      <c r="GM29" s="63"/>
      <c r="GN29" s="63"/>
      <c r="GO29" s="63"/>
      <c r="GP29" s="63"/>
      <c r="GQ29" s="63"/>
      <c r="GR29" s="67"/>
      <c r="GS29" s="67"/>
      <c r="GT29" s="67"/>
      <c r="GU29" s="67"/>
      <c r="GV29" s="67"/>
      <c r="GW29" s="67"/>
      <c r="GX29" s="67"/>
      <c r="GY29" s="67"/>
      <c r="GZ29" s="67"/>
    </row>
    <row r="30" spans="1:208" x14ac:dyDescent="0.3">
      <c r="A30" s="113"/>
      <c r="B30" s="113"/>
      <c r="C30" s="114"/>
      <c r="D30" s="115"/>
      <c r="E30" s="115"/>
      <c r="F30" s="115"/>
      <c r="G30" s="115"/>
      <c r="H30" s="115"/>
      <c r="I30" s="115"/>
      <c r="J30" s="115"/>
      <c r="K30" s="115"/>
      <c r="L30" s="115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48"/>
      <c r="X30" s="48"/>
      <c r="Y30" s="48"/>
      <c r="Z30" s="116"/>
      <c r="AA30" s="116"/>
      <c r="AB30" s="116"/>
      <c r="AC30" s="116"/>
      <c r="AD30" s="116"/>
      <c r="AE30" s="116"/>
      <c r="AF30" s="116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7"/>
      <c r="BB30" s="63"/>
      <c r="BC30" s="67"/>
      <c r="BD30" s="67"/>
      <c r="BE30" s="117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7"/>
      <c r="CH30" s="67"/>
      <c r="CI30" s="67"/>
      <c r="CJ30" s="67"/>
      <c r="CK30" s="67"/>
      <c r="CL30" s="67"/>
      <c r="CM30" s="67"/>
      <c r="CN30" s="67"/>
      <c r="CO30" s="67"/>
      <c r="CP30" s="67"/>
      <c r="CQ30" s="67"/>
      <c r="CR30" s="67"/>
      <c r="CS30" s="67"/>
      <c r="CT30" s="67"/>
      <c r="CU30" s="67"/>
      <c r="CV30" s="67"/>
      <c r="CW30" s="67"/>
      <c r="CX30" s="67"/>
      <c r="CY30" s="67"/>
      <c r="CZ30" s="67"/>
      <c r="DA30" s="67"/>
      <c r="DB30" s="67"/>
      <c r="DC30" s="67"/>
      <c r="DD30" s="67"/>
      <c r="DE30" s="63"/>
      <c r="DF30" s="63"/>
      <c r="DG30" s="63"/>
      <c r="DH30" s="63"/>
      <c r="DI30" s="63"/>
      <c r="DJ30" s="63"/>
      <c r="DK30" s="63"/>
      <c r="DL30" s="63"/>
      <c r="DM30" s="63"/>
      <c r="DN30" s="48"/>
      <c r="DO30" s="63"/>
      <c r="DP30" s="63"/>
      <c r="DQ30" s="63"/>
      <c r="DR30" s="63"/>
      <c r="DS30" s="63"/>
      <c r="DT30" s="63"/>
      <c r="DU30" s="63"/>
      <c r="DV30" s="63"/>
      <c r="DW30" s="63"/>
      <c r="DX30" s="67"/>
      <c r="DY30" s="67"/>
      <c r="DZ30" s="67"/>
      <c r="EA30" s="67"/>
      <c r="EB30" s="67"/>
      <c r="EC30" s="67"/>
      <c r="ED30" s="67"/>
      <c r="EE30" s="67"/>
      <c r="EF30" s="67"/>
      <c r="EG30" s="63"/>
      <c r="EH30" s="63"/>
      <c r="EI30" s="63"/>
      <c r="EJ30" s="63"/>
      <c r="EK30" s="63"/>
      <c r="EL30" s="63"/>
      <c r="EM30" s="63"/>
      <c r="EN30" s="63"/>
      <c r="EO30" s="63"/>
      <c r="EP30" s="63"/>
      <c r="EQ30" s="63"/>
      <c r="ER30" s="63"/>
      <c r="ES30" s="63"/>
      <c r="ET30" s="63"/>
      <c r="EU30" s="63"/>
      <c r="EV30" s="63"/>
      <c r="EW30" s="63"/>
      <c r="EX30" s="63"/>
      <c r="EY30" s="67"/>
      <c r="EZ30" s="67"/>
      <c r="FA30" s="67"/>
      <c r="FB30" s="67"/>
      <c r="FC30" s="67"/>
      <c r="FD30" s="67"/>
      <c r="FE30" s="67"/>
      <c r="FF30" s="67"/>
      <c r="FG30" s="67"/>
      <c r="FH30" s="67"/>
      <c r="FI30" s="67"/>
      <c r="FJ30" s="67"/>
      <c r="FK30" s="67"/>
      <c r="FL30" s="67"/>
      <c r="FM30" s="67"/>
      <c r="FN30" s="67"/>
      <c r="FO30" s="67"/>
      <c r="FP30" s="67"/>
      <c r="FQ30" s="67"/>
      <c r="FR30" s="67"/>
      <c r="FS30" s="67"/>
      <c r="FT30" s="67"/>
      <c r="FU30" s="67"/>
      <c r="FV30" s="67"/>
      <c r="FW30" s="67"/>
      <c r="FX30" s="67"/>
      <c r="FY30" s="67"/>
      <c r="FZ30" s="67"/>
      <c r="GA30" s="67"/>
      <c r="GB30" s="67"/>
      <c r="GC30" s="67"/>
      <c r="GD30" s="67"/>
      <c r="GE30" s="67"/>
      <c r="GF30" s="67"/>
      <c r="GG30" s="67"/>
      <c r="GH30" s="67"/>
      <c r="GI30" s="63"/>
      <c r="GJ30" s="63"/>
      <c r="GK30" s="63"/>
      <c r="GL30" s="63"/>
      <c r="GM30" s="63"/>
      <c r="GN30" s="63"/>
      <c r="GO30" s="63"/>
      <c r="GP30" s="63"/>
      <c r="GQ30" s="63"/>
      <c r="GR30" s="67"/>
      <c r="GS30" s="67"/>
      <c r="GT30" s="67"/>
      <c r="GU30" s="67"/>
      <c r="GV30" s="67"/>
      <c r="GW30" s="67"/>
      <c r="GX30" s="67"/>
      <c r="GY30" s="67"/>
      <c r="GZ30" s="67"/>
    </row>
    <row r="31" spans="1:208" x14ac:dyDescent="0.3">
      <c r="A31" s="113"/>
      <c r="B31" s="113"/>
      <c r="C31" s="114"/>
      <c r="D31" s="115"/>
      <c r="E31" s="115"/>
      <c r="F31" s="115"/>
      <c r="G31" s="115"/>
      <c r="H31" s="115"/>
      <c r="I31" s="115"/>
      <c r="J31" s="115"/>
      <c r="K31" s="115"/>
      <c r="L31" s="115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48"/>
      <c r="X31" s="48"/>
      <c r="Y31" s="48"/>
      <c r="Z31" s="116"/>
      <c r="AA31" s="116"/>
      <c r="AB31" s="116"/>
      <c r="AC31" s="116"/>
      <c r="AD31" s="116"/>
      <c r="AE31" s="116"/>
      <c r="AF31" s="116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7"/>
      <c r="BB31" s="63"/>
      <c r="BC31" s="67"/>
      <c r="BD31" s="67"/>
      <c r="BE31" s="117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7"/>
      <c r="CH31" s="67"/>
      <c r="CI31" s="67"/>
      <c r="CJ31" s="67"/>
      <c r="CK31" s="67"/>
      <c r="CL31" s="67"/>
      <c r="CM31" s="67"/>
      <c r="CN31" s="67"/>
      <c r="CO31" s="67"/>
      <c r="CP31" s="67"/>
      <c r="CQ31" s="67"/>
      <c r="CR31" s="67"/>
      <c r="CS31" s="67"/>
      <c r="CT31" s="67"/>
      <c r="CU31" s="67"/>
      <c r="CV31" s="67"/>
      <c r="CW31" s="67"/>
      <c r="CX31" s="67"/>
      <c r="CY31" s="67"/>
      <c r="CZ31" s="67"/>
      <c r="DA31" s="67"/>
      <c r="DB31" s="67"/>
      <c r="DC31" s="67"/>
      <c r="DD31" s="67"/>
      <c r="DE31" s="63"/>
      <c r="DF31" s="63"/>
      <c r="DG31" s="63"/>
      <c r="DH31" s="63"/>
      <c r="DI31" s="63"/>
      <c r="DJ31" s="63"/>
      <c r="DK31" s="63"/>
      <c r="DL31" s="63"/>
      <c r="DM31" s="63"/>
      <c r="DN31" s="48"/>
      <c r="DO31" s="63"/>
      <c r="DP31" s="63"/>
      <c r="DQ31" s="63"/>
      <c r="DR31" s="63"/>
      <c r="DS31" s="63"/>
      <c r="DT31" s="63"/>
      <c r="DU31" s="63"/>
      <c r="DV31" s="63"/>
      <c r="DW31" s="63"/>
      <c r="DX31" s="67"/>
      <c r="DY31" s="67"/>
      <c r="DZ31" s="67"/>
      <c r="EA31" s="67"/>
      <c r="EB31" s="67"/>
      <c r="EC31" s="67"/>
      <c r="ED31" s="67"/>
      <c r="EE31" s="67"/>
      <c r="EF31" s="67"/>
      <c r="EG31" s="63"/>
      <c r="EH31" s="63"/>
      <c r="EI31" s="63"/>
      <c r="EJ31" s="63"/>
      <c r="EK31" s="63"/>
      <c r="EL31" s="63"/>
      <c r="EM31" s="63"/>
      <c r="EN31" s="63"/>
      <c r="EO31" s="63"/>
      <c r="EP31" s="63"/>
      <c r="EQ31" s="63"/>
      <c r="ER31" s="63"/>
      <c r="ES31" s="63"/>
      <c r="ET31" s="63"/>
      <c r="EU31" s="63"/>
      <c r="EV31" s="63"/>
      <c r="EW31" s="63"/>
      <c r="EX31" s="63"/>
      <c r="EY31" s="67"/>
      <c r="EZ31" s="67"/>
      <c r="FA31" s="67"/>
      <c r="FB31" s="67"/>
      <c r="FC31" s="67"/>
      <c r="FD31" s="67"/>
      <c r="FE31" s="67"/>
      <c r="FF31" s="67"/>
      <c r="FG31" s="67"/>
      <c r="FH31" s="67"/>
      <c r="FI31" s="67"/>
      <c r="FJ31" s="67"/>
      <c r="FK31" s="67"/>
      <c r="FL31" s="67"/>
      <c r="FM31" s="67"/>
      <c r="FN31" s="67"/>
      <c r="FO31" s="67"/>
      <c r="FP31" s="67"/>
      <c r="FQ31" s="67"/>
      <c r="FR31" s="67"/>
      <c r="FS31" s="67"/>
      <c r="FT31" s="67"/>
      <c r="FU31" s="67"/>
      <c r="FV31" s="67"/>
      <c r="FW31" s="67"/>
      <c r="FX31" s="67"/>
      <c r="FY31" s="67"/>
      <c r="FZ31" s="67"/>
      <c r="GA31" s="67"/>
      <c r="GB31" s="67"/>
      <c r="GC31" s="67"/>
      <c r="GD31" s="67"/>
      <c r="GE31" s="67"/>
      <c r="GF31" s="67"/>
      <c r="GG31" s="67"/>
      <c r="GH31" s="67"/>
      <c r="GI31" s="63"/>
      <c r="GJ31" s="63"/>
      <c r="GK31" s="63"/>
      <c r="GL31" s="63"/>
      <c r="GM31" s="63"/>
      <c r="GN31" s="63"/>
      <c r="GO31" s="63"/>
      <c r="GP31" s="63"/>
      <c r="GQ31" s="63"/>
      <c r="GR31" s="67"/>
      <c r="GS31" s="67"/>
      <c r="GT31" s="67"/>
      <c r="GU31" s="67"/>
      <c r="GV31" s="67"/>
      <c r="GW31" s="67"/>
      <c r="GX31" s="67"/>
      <c r="GY31" s="67"/>
      <c r="GZ31" s="67"/>
    </row>
    <row r="32" spans="1:208" x14ac:dyDescent="0.3">
      <c r="A32" s="113"/>
      <c r="B32" s="113"/>
      <c r="C32" s="114"/>
      <c r="D32" s="115"/>
      <c r="E32" s="115"/>
      <c r="F32" s="115"/>
      <c r="G32" s="115"/>
      <c r="H32" s="115"/>
      <c r="I32" s="115"/>
      <c r="J32" s="115"/>
      <c r="K32" s="115"/>
      <c r="L32" s="115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48"/>
      <c r="X32" s="48"/>
      <c r="Y32" s="48"/>
      <c r="Z32" s="116"/>
      <c r="AA32" s="116"/>
      <c r="AB32" s="116"/>
      <c r="AC32" s="116"/>
      <c r="AD32" s="116"/>
      <c r="AE32" s="116"/>
      <c r="AF32" s="116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7"/>
      <c r="BB32" s="63"/>
      <c r="BC32" s="67"/>
      <c r="BD32" s="67"/>
      <c r="BE32" s="117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7"/>
      <c r="CH32" s="67"/>
      <c r="CI32" s="67"/>
      <c r="CJ32" s="67"/>
      <c r="CK32" s="67"/>
      <c r="CL32" s="67"/>
      <c r="CM32" s="67"/>
      <c r="CN32" s="67"/>
      <c r="CO32" s="67"/>
      <c r="CP32" s="67"/>
      <c r="CQ32" s="67"/>
      <c r="CR32" s="67"/>
      <c r="CS32" s="67"/>
      <c r="CT32" s="67"/>
      <c r="CU32" s="67"/>
      <c r="CV32" s="67"/>
      <c r="CW32" s="67"/>
      <c r="CX32" s="67"/>
      <c r="CY32" s="67"/>
      <c r="CZ32" s="67"/>
      <c r="DA32" s="67"/>
      <c r="DB32" s="67"/>
      <c r="DC32" s="67"/>
      <c r="DD32" s="67"/>
      <c r="DE32" s="63"/>
      <c r="DF32" s="63"/>
      <c r="DG32" s="63"/>
      <c r="DH32" s="63"/>
      <c r="DI32" s="63"/>
      <c r="DJ32" s="63"/>
      <c r="DK32" s="63"/>
      <c r="DL32" s="63"/>
      <c r="DM32" s="63"/>
      <c r="DN32" s="48"/>
      <c r="DO32" s="63"/>
      <c r="DP32" s="63"/>
      <c r="DQ32" s="63"/>
      <c r="DR32" s="63"/>
      <c r="DS32" s="63"/>
      <c r="DT32" s="63"/>
      <c r="DU32" s="63"/>
      <c r="DV32" s="63"/>
      <c r="DW32" s="63"/>
      <c r="DX32" s="67"/>
      <c r="DY32" s="67"/>
      <c r="DZ32" s="67"/>
      <c r="EA32" s="67"/>
      <c r="EB32" s="67"/>
      <c r="EC32" s="67"/>
      <c r="ED32" s="67"/>
      <c r="EE32" s="67"/>
      <c r="EF32" s="67"/>
      <c r="EG32" s="63"/>
      <c r="EH32" s="63"/>
      <c r="EI32" s="63"/>
      <c r="EJ32" s="63"/>
      <c r="EK32" s="63"/>
      <c r="EL32" s="63"/>
      <c r="EM32" s="63"/>
      <c r="EN32" s="63"/>
      <c r="EO32" s="63"/>
      <c r="EP32" s="63"/>
      <c r="EQ32" s="63"/>
      <c r="ER32" s="63"/>
      <c r="ES32" s="63"/>
      <c r="ET32" s="63"/>
      <c r="EU32" s="63"/>
      <c r="EV32" s="63"/>
      <c r="EW32" s="63"/>
      <c r="EX32" s="63"/>
      <c r="EY32" s="67"/>
      <c r="EZ32" s="67"/>
      <c r="FA32" s="67"/>
      <c r="FB32" s="67"/>
      <c r="FC32" s="67"/>
      <c r="FD32" s="67"/>
      <c r="FE32" s="67"/>
      <c r="FF32" s="67"/>
      <c r="FG32" s="67"/>
      <c r="FH32" s="67"/>
      <c r="FI32" s="67"/>
      <c r="FJ32" s="67"/>
      <c r="FK32" s="67"/>
      <c r="FL32" s="67"/>
      <c r="FM32" s="67"/>
      <c r="FN32" s="67"/>
      <c r="FO32" s="67"/>
      <c r="FP32" s="67"/>
      <c r="FQ32" s="67"/>
      <c r="FR32" s="67"/>
      <c r="FS32" s="67"/>
      <c r="FT32" s="67"/>
      <c r="FU32" s="67"/>
      <c r="FV32" s="67"/>
      <c r="FW32" s="67"/>
      <c r="FX32" s="67"/>
      <c r="FY32" s="67"/>
      <c r="FZ32" s="67"/>
      <c r="GA32" s="67"/>
      <c r="GB32" s="67"/>
      <c r="GC32" s="67"/>
      <c r="GD32" s="67"/>
      <c r="GE32" s="67"/>
      <c r="GF32" s="67"/>
      <c r="GG32" s="67"/>
      <c r="GH32" s="67"/>
      <c r="GI32" s="63"/>
      <c r="GJ32" s="63"/>
      <c r="GK32" s="63"/>
      <c r="GL32" s="63"/>
      <c r="GM32" s="63"/>
      <c r="GN32" s="63"/>
      <c r="GO32" s="63"/>
      <c r="GP32" s="63"/>
      <c r="GQ32" s="63"/>
      <c r="GR32" s="67"/>
      <c r="GS32" s="67"/>
      <c r="GT32" s="67"/>
      <c r="GU32" s="67"/>
      <c r="GV32" s="67"/>
      <c r="GW32" s="67"/>
      <c r="GX32" s="67"/>
      <c r="GY32" s="67"/>
      <c r="GZ32" s="67"/>
    </row>
    <row r="33" spans="1:208" x14ac:dyDescent="0.3">
      <c r="A33" s="113"/>
      <c r="B33" s="113"/>
      <c r="C33" s="113"/>
      <c r="D33" s="115"/>
      <c r="E33" s="115"/>
      <c r="F33" s="115"/>
      <c r="G33" s="115"/>
      <c r="H33" s="115"/>
      <c r="I33" s="115"/>
      <c r="J33" s="115"/>
      <c r="K33" s="115"/>
      <c r="L33" s="115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118"/>
      <c r="BA33" s="67"/>
      <c r="BB33" s="118"/>
      <c r="BC33" s="67"/>
      <c r="BD33" s="67"/>
      <c r="BE33" s="117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7"/>
      <c r="CH33" s="67"/>
      <c r="CI33" s="67"/>
      <c r="CJ33" s="67"/>
      <c r="CK33" s="67"/>
      <c r="CL33" s="67"/>
      <c r="CM33" s="67"/>
      <c r="CN33" s="67"/>
      <c r="CO33" s="67"/>
      <c r="CP33" s="67"/>
      <c r="CQ33" s="67"/>
      <c r="CR33" s="67"/>
      <c r="CS33" s="67"/>
      <c r="CT33" s="67"/>
      <c r="CU33" s="67"/>
      <c r="CV33" s="67"/>
      <c r="CW33" s="67"/>
      <c r="CX33" s="67"/>
      <c r="CY33" s="67"/>
      <c r="CZ33" s="67"/>
      <c r="DA33" s="67"/>
      <c r="DB33" s="67"/>
      <c r="DC33" s="67"/>
      <c r="DD33" s="67"/>
      <c r="DE33" s="63"/>
      <c r="DF33" s="63"/>
      <c r="DG33" s="63"/>
      <c r="DH33" s="63"/>
      <c r="DI33" s="63"/>
      <c r="DJ33" s="63"/>
      <c r="DK33" s="63"/>
      <c r="DL33" s="63"/>
      <c r="DM33" s="63"/>
      <c r="DN33" s="48"/>
      <c r="DO33" s="63"/>
      <c r="DP33" s="63"/>
      <c r="DQ33" s="63"/>
      <c r="DR33" s="63"/>
      <c r="DS33" s="63"/>
      <c r="DT33" s="63"/>
      <c r="DU33" s="63"/>
      <c r="DV33" s="63"/>
      <c r="DW33" s="63"/>
      <c r="DX33" s="67"/>
      <c r="DY33" s="67"/>
      <c r="DZ33" s="67"/>
      <c r="EA33" s="67"/>
      <c r="EB33" s="67"/>
      <c r="EC33" s="67"/>
      <c r="ED33" s="67"/>
      <c r="EE33" s="67"/>
      <c r="EF33" s="67"/>
      <c r="EG33" s="63"/>
      <c r="EH33" s="63"/>
      <c r="EI33" s="63"/>
      <c r="EJ33" s="63"/>
      <c r="EK33" s="63"/>
      <c r="EL33" s="63"/>
      <c r="EM33" s="63"/>
      <c r="EN33" s="63"/>
      <c r="EO33" s="63"/>
      <c r="EP33" s="63"/>
      <c r="EQ33" s="63"/>
      <c r="ER33" s="63"/>
      <c r="ES33" s="63"/>
      <c r="ET33" s="63"/>
      <c r="EU33" s="63"/>
      <c r="EV33" s="63"/>
      <c r="EW33" s="63"/>
      <c r="EX33" s="63"/>
      <c r="EY33" s="67"/>
      <c r="EZ33" s="67"/>
      <c r="FA33" s="67"/>
      <c r="FB33" s="67"/>
      <c r="FC33" s="67"/>
      <c r="FD33" s="67"/>
      <c r="FE33" s="67"/>
      <c r="FF33" s="67"/>
      <c r="FG33" s="67"/>
      <c r="FH33" s="67"/>
      <c r="FI33" s="67"/>
      <c r="FJ33" s="67"/>
      <c r="FK33" s="67"/>
      <c r="FL33" s="67"/>
      <c r="FM33" s="67"/>
      <c r="FN33" s="67"/>
      <c r="FO33" s="67"/>
      <c r="FP33" s="67"/>
      <c r="FQ33" s="67"/>
      <c r="FR33" s="67"/>
      <c r="FS33" s="67"/>
      <c r="FT33" s="67"/>
      <c r="FU33" s="67"/>
      <c r="FV33" s="67"/>
      <c r="FW33" s="67"/>
      <c r="FX33" s="67"/>
      <c r="FY33" s="67"/>
      <c r="FZ33" s="67"/>
      <c r="GA33" s="67"/>
      <c r="GB33" s="67"/>
      <c r="GC33" s="67"/>
      <c r="GD33" s="67"/>
      <c r="GE33" s="67"/>
      <c r="GF33" s="67"/>
      <c r="GG33" s="67"/>
      <c r="GH33" s="67"/>
      <c r="GI33" s="63"/>
      <c r="GJ33" s="63"/>
      <c r="GK33" s="63"/>
      <c r="GL33" s="63"/>
      <c r="GM33" s="63"/>
      <c r="GN33" s="63"/>
      <c r="GO33" s="63"/>
      <c r="GP33" s="63"/>
      <c r="GQ33" s="63"/>
      <c r="GR33" s="67"/>
      <c r="GS33" s="67"/>
      <c r="GT33" s="67"/>
      <c r="GU33" s="67"/>
      <c r="GV33" s="67"/>
      <c r="GW33" s="67"/>
      <c r="GX33" s="67"/>
      <c r="GY33" s="67"/>
      <c r="GZ33" s="67"/>
    </row>
    <row r="34" spans="1:208" x14ac:dyDescent="0.3">
      <c r="A34" s="113"/>
      <c r="B34" s="113"/>
      <c r="C34" s="114"/>
      <c r="D34" s="115"/>
      <c r="E34" s="115"/>
      <c r="F34" s="115"/>
      <c r="G34" s="115"/>
      <c r="H34" s="115"/>
      <c r="I34" s="115"/>
      <c r="J34" s="115"/>
      <c r="K34" s="115"/>
      <c r="L34" s="115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48"/>
      <c r="X34" s="48"/>
      <c r="Y34" s="48"/>
      <c r="Z34" s="116"/>
      <c r="AA34" s="116"/>
      <c r="AB34" s="116"/>
      <c r="AC34" s="116"/>
      <c r="AD34" s="116"/>
      <c r="AE34" s="116"/>
      <c r="AF34" s="116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118"/>
      <c r="BA34" s="67"/>
      <c r="BB34" s="63"/>
      <c r="BC34" s="67"/>
      <c r="BD34" s="67"/>
      <c r="BE34" s="117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7"/>
      <c r="CH34" s="67"/>
      <c r="CI34" s="67"/>
      <c r="CJ34" s="67"/>
      <c r="CK34" s="67"/>
      <c r="CL34" s="67"/>
      <c r="CM34" s="67"/>
      <c r="CN34" s="67"/>
      <c r="CO34" s="67"/>
      <c r="CP34" s="67"/>
      <c r="CQ34" s="67"/>
      <c r="CR34" s="67"/>
      <c r="CS34" s="67"/>
      <c r="CT34" s="67"/>
      <c r="CU34" s="67"/>
      <c r="CV34" s="67"/>
      <c r="CW34" s="67"/>
      <c r="CX34" s="67"/>
      <c r="CY34" s="67"/>
      <c r="CZ34" s="67"/>
      <c r="DA34" s="67"/>
      <c r="DB34" s="67"/>
      <c r="DC34" s="67"/>
      <c r="DD34" s="67"/>
      <c r="DE34" s="63"/>
      <c r="DF34" s="63"/>
      <c r="DG34" s="63"/>
      <c r="DH34" s="63"/>
      <c r="DI34" s="63"/>
      <c r="DJ34" s="63"/>
      <c r="DK34" s="63"/>
      <c r="DL34" s="63"/>
      <c r="DM34" s="63"/>
      <c r="DN34" s="48"/>
      <c r="DO34" s="63"/>
      <c r="DP34" s="63"/>
      <c r="DQ34" s="63"/>
      <c r="DR34" s="63"/>
      <c r="DS34" s="63"/>
      <c r="DT34" s="63"/>
      <c r="DU34" s="63"/>
      <c r="DV34" s="63"/>
      <c r="DW34" s="63"/>
      <c r="DX34" s="67"/>
      <c r="DY34" s="67"/>
      <c r="DZ34" s="67"/>
      <c r="EA34" s="67"/>
      <c r="EB34" s="67"/>
      <c r="EC34" s="67"/>
      <c r="ED34" s="67"/>
      <c r="EE34" s="67"/>
      <c r="EF34" s="67"/>
      <c r="EG34" s="63"/>
      <c r="EH34" s="63"/>
      <c r="EI34" s="63"/>
      <c r="EJ34" s="63"/>
      <c r="EK34" s="63"/>
      <c r="EL34" s="63"/>
      <c r="EM34" s="63"/>
      <c r="EN34" s="63"/>
      <c r="EO34" s="63"/>
      <c r="EP34" s="63"/>
      <c r="EQ34" s="63"/>
      <c r="ER34" s="63"/>
      <c r="ES34" s="63"/>
      <c r="ET34" s="63"/>
      <c r="EU34" s="63"/>
      <c r="EV34" s="63"/>
      <c r="EW34" s="63"/>
      <c r="EX34" s="63"/>
      <c r="EY34" s="67"/>
      <c r="EZ34" s="67"/>
      <c r="FA34" s="67"/>
      <c r="FB34" s="67"/>
      <c r="FC34" s="67"/>
      <c r="FD34" s="67"/>
      <c r="FE34" s="67"/>
      <c r="FF34" s="67"/>
      <c r="FG34" s="67"/>
      <c r="FH34" s="67"/>
      <c r="FI34" s="67"/>
      <c r="FJ34" s="67"/>
      <c r="FK34" s="67"/>
      <c r="FL34" s="67"/>
      <c r="FM34" s="67"/>
      <c r="FN34" s="67"/>
      <c r="FO34" s="67"/>
      <c r="FP34" s="67"/>
      <c r="FQ34" s="67"/>
      <c r="FR34" s="67"/>
      <c r="FS34" s="67"/>
      <c r="FT34" s="67"/>
      <c r="FU34" s="67"/>
      <c r="FV34" s="67"/>
      <c r="FW34" s="67"/>
      <c r="FX34" s="67"/>
      <c r="FY34" s="67"/>
      <c r="FZ34" s="67"/>
      <c r="GA34" s="67"/>
      <c r="GB34" s="67"/>
      <c r="GC34" s="67"/>
      <c r="GD34" s="67"/>
      <c r="GE34" s="67"/>
      <c r="GF34" s="67"/>
      <c r="GG34" s="67"/>
      <c r="GH34" s="67"/>
      <c r="GI34" s="63"/>
      <c r="GJ34" s="63"/>
      <c r="GK34" s="63"/>
      <c r="GL34" s="63"/>
      <c r="GM34" s="63"/>
      <c r="GN34" s="63"/>
      <c r="GO34" s="63"/>
      <c r="GP34" s="63"/>
      <c r="GQ34" s="63"/>
      <c r="GR34" s="67"/>
      <c r="GS34" s="67"/>
      <c r="GT34" s="67"/>
      <c r="GU34" s="67"/>
      <c r="GV34" s="67"/>
      <c r="GW34" s="67"/>
      <c r="GX34" s="67"/>
      <c r="GY34" s="67"/>
      <c r="GZ34" s="67"/>
    </row>
    <row r="35" spans="1:208" x14ac:dyDescent="0.3">
      <c r="A35" s="113"/>
      <c r="B35" s="113"/>
      <c r="C35" s="114"/>
      <c r="D35" s="115"/>
      <c r="E35" s="115"/>
      <c r="F35" s="115"/>
      <c r="G35" s="115"/>
      <c r="H35" s="115"/>
      <c r="I35" s="115"/>
      <c r="J35" s="115"/>
      <c r="K35" s="115"/>
      <c r="L35" s="115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48"/>
      <c r="X35" s="48"/>
      <c r="Y35" s="48"/>
      <c r="Z35" s="116"/>
      <c r="AA35" s="116"/>
      <c r="AB35" s="116"/>
      <c r="AC35" s="116"/>
      <c r="AD35" s="116"/>
      <c r="AE35" s="116"/>
      <c r="AF35" s="116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118"/>
      <c r="BA35" s="67"/>
      <c r="BB35" s="63"/>
      <c r="BC35" s="67"/>
      <c r="BD35" s="67"/>
      <c r="BE35" s="117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  <c r="CR35" s="67"/>
      <c r="CS35" s="67"/>
      <c r="CT35" s="67"/>
      <c r="CU35" s="67"/>
      <c r="CV35" s="67"/>
      <c r="CW35" s="67"/>
      <c r="CX35" s="67"/>
      <c r="CY35" s="67"/>
      <c r="CZ35" s="67"/>
      <c r="DA35" s="67"/>
      <c r="DB35" s="67"/>
      <c r="DC35" s="67"/>
      <c r="DD35" s="67"/>
      <c r="DE35" s="63"/>
      <c r="DF35" s="63"/>
      <c r="DG35" s="63"/>
      <c r="DH35" s="63"/>
      <c r="DI35" s="63"/>
      <c r="DJ35" s="63"/>
      <c r="DK35" s="63"/>
      <c r="DL35" s="63"/>
      <c r="DM35" s="63"/>
      <c r="DN35" s="48"/>
      <c r="DO35" s="63"/>
      <c r="DP35" s="63"/>
      <c r="DQ35" s="63"/>
      <c r="DR35" s="63"/>
      <c r="DS35" s="63"/>
      <c r="DT35" s="63"/>
      <c r="DU35" s="63"/>
      <c r="DV35" s="63"/>
      <c r="DW35" s="63"/>
      <c r="DX35" s="67"/>
      <c r="DY35" s="67"/>
      <c r="DZ35" s="67"/>
      <c r="EA35" s="67"/>
      <c r="EB35" s="67"/>
      <c r="EC35" s="67"/>
      <c r="ED35" s="67"/>
      <c r="EE35" s="67"/>
      <c r="EF35" s="67"/>
      <c r="EG35" s="63"/>
      <c r="EH35" s="63"/>
      <c r="EI35" s="63"/>
      <c r="EJ35" s="63"/>
      <c r="EK35" s="63"/>
      <c r="EL35" s="63"/>
      <c r="EM35" s="63"/>
      <c r="EN35" s="63"/>
      <c r="EO35" s="63"/>
      <c r="EP35" s="63"/>
      <c r="EQ35" s="63"/>
      <c r="ER35" s="63"/>
      <c r="ES35" s="63"/>
      <c r="ET35" s="63"/>
      <c r="EU35" s="63"/>
      <c r="EV35" s="63"/>
      <c r="EW35" s="63"/>
      <c r="EX35" s="63"/>
      <c r="EY35" s="67"/>
      <c r="EZ35" s="67"/>
      <c r="FA35" s="67"/>
      <c r="FB35" s="67"/>
      <c r="FC35" s="67"/>
      <c r="FD35" s="67"/>
      <c r="FE35" s="67"/>
      <c r="FF35" s="67"/>
      <c r="FG35" s="67"/>
      <c r="FH35" s="67"/>
      <c r="FI35" s="67"/>
      <c r="FJ35" s="67"/>
      <c r="FK35" s="67"/>
      <c r="FL35" s="67"/>
      <c r="FM35" s="67"/>
      <c r="FN35" s="67"/>
      <c r="FO35" s="67"/>
      <c r="FP35" s="67"/>
      <c r="FQ35" s="67"/>
      <c r="FR35" s="67"/>
      <c r="FS35" s="67"/>
      <c r="FT35" s="67"/>
      <c r="FU35" s="67"/>
      <c r="FV35" s="67"/>
      <c r="FW35" s="67"/>
      <c r="FX35" s="67"/>
      <c r="FY35" s="67"/>
      <c r="FZ35" s="67"/>
      <c r="GA35" s="67"/>
      <c r="GB35" s="67"/>
      <c r="GC35" s="67"/>
      <c r="GD35" s="67"/>
      <c r="GE35" s="67"/>
      <c r="GF35" s="67"/>
      <c r="GG35" s="67"/>
      <c r="GH35" s="67"/>
      <c r="GI35" s="63"/>
      <c r="GJ35" s="63"/>
      <c r="GK35" s="63"/>
      <c r="GL35" s="63"/>
      <c r="GM35" s="63"/>
      <c r="GN35" s="63"/>
      <c r="GO35" s="63"/>
      <c r="GP35" s="63"/>
      <c r="GQ35" s="63"/>
      <c r="GR35" s="67"/>
      <c r="GS35" s="67"/>
      <c r="GT35" s="67"/>
      <c r="GU35" s="67"/>
      <c r="GV35" s="67"/>
      <c r="GW35" s="67"/>
      <c r="GX35" s="67"/>
      <c r="GY35" s="67"/>
      <c r="GZ35" s="67"/>
    </row>
    <row r="36" spans="1:208" x14ac:dyDescent="0.3">
      <c r="A36" s="113"/>
      <c r="B36" s="113"/>
      <c r="C36" s="114"/>
      <c r="D36" s="115"/>
      <c r="E36" s="115"/>
      <c r="F36" s="115"/>
      <c r="G36" s="115"/>
      <c r="H36" s="115"/>
      <c r="I36" s="115"/>
      <c r="J36" s="115"/>
      <c r="K36" s="115"/>
      <c r="L36" s="115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48"/>
      <c r="X36" s="116"/>
      <c r="Y36" s="116"/>
      <c r="Z36" s="116"/>
      <c r="AA36" s="116"/>
      <c r="AB36" s="116"/>
      <c r="AC36" s="116"/>
      <c r="AD36" s="116"/>
      <c r="AE36" s="116"/>
      <c r="AF36" s="116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118"/>
      <c r="BA36" s="67"/>
      <c r="BB36" s="118"/>
      <c r="BC36" s="67"/>
      <c r="BD36" s="67"/>
      <c r="BE36" s="117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7"/>
      <c r="CH36" s="67"/>
      <c r="CI36" s="67"/>
      <c r="CJ36" s="67"/>
      <c r="CK36" s="67"/>
      <c r="CL36" s="67"/>
      <c r="CM36" s="67"/>
      <c r="CN36" s="67"/>
      <c r="CO36" s="67"/>
      <c r="CP36" s="67"/>
      <c r="CQ36" s="67"/>
      <c r="CR36" s="67"/>
      <c r="CS36" s="67"/>
      <c r="CT36" s="67"/>
      <c r="CU36" s="67"/>
      <c r="CV36" s="67"/>
      <c r="CW36" s="67"/>
      <c r="CX36" s="67"/>
      <c r="CY36" s="67"/>
      <c r="CZ36" s="67"/>
      <c r="DA36" s="67"/>
      <c r="DB36" s="67"/>
      <c r="DC36" s="67"/>
      <c r="DD36" s="67"/>
      <c r="DE36" s="63"/>
      <c r="DF36" s="63"/>
      <c r="DG36" s="63"/>
      <c r="DH36" s="63"/>
      <c r="DI36" s="63"/>
      <c r="DJ36" s="63"/>
      <c r="DK36" s="63"/>
      <c r="DL36" s="63"/>
      <c r="DM36" s="63"/>
      <c r="DN36" s="48"/>
      <c r="DO36" s="63"/>
      <c r="DP36" s="63"/>
      <c r="DQ36" s="63"/>
      <c r="DR36" s="63"/>
      <c r="DS36" s="63"/>
      <c r="DT36" s="63"/>
      <c r="DU36" s="63"/>
      <c r="DV36" s="63"/>
      <c r="DW36" s="63"/>
      <c r="DX36" s="67"/>
      <c r="DY36" s="67"/>
      <c r="DZ36" s="67"/>
      <c r="EA36" s="67"/>
      <c r="EB36" s="67"/>
      <c r="EC36" s="67"/>
      <c r="ED36" s="67"/>
      <c r="EE36" s="67"/>
      <c r="EF36" s="67"/>
      <c r="EG36" s="63"/>
      <c r="EH36" s="63"/>
      <c r="EI36" s="63"/>
      <c r="EJ36" s="63"/>
      <c r="EK36" s="63"/>
      <c r="EL36" s="63"/>
      <c r="EM36" s="63"/>
      <c r="EN36" s="63"/>
      <c r="EO36" s="63"/>
      <c r="EP36" s="63"/>
      <c r="EQ36" s="63"/>
      <c r="ER36" s="63"/>
      <c r="ES36" s="63"/>
      <c r="ET36" s="63"/>
      <c r="EU36" s="63"/>
      <c r="EV36" s="63"/>
      <c r="EW36" s="63"/>
      <c r="EX36" s="63"/>
      <c r="EY36" s="67"/>
      <c r="EZ36" s="67"/>
      <c r="FA36" s="67"/>
      <c r="FB36" s="67"/>
      <c r="FC36" s="67"/>
      <c r="FD36" s="67"/>
      <c r="FE36" s="67"/>
      <c r="FF36" s="67"/>
      <c r="FG36" s="67"/>
      <c r="FH36" s="67"/>
      <c r="FI36" s="67"/>
      <c r="FJ36" s="67"/>
      <c r="FK36" s="67"/>
      <c r="FL36" s="67"/>
      <c r="FM36" s="67"/>
      <c r="FN36" s="67"/>
      <c r="FO36" s="67"/>
      <c r="FP36" s="67"/>
      <c r="FQ36" s="67"/>
      <c r="FR36" s="67"/>
      <c r="FS36" s="67"/>
      <c r="FT36" s="67"/>
      <c r="FU36" s="67"/>
      <c r="FV36" s="67"/>
      <c r="FW36" s="67"/>
      <c r="FX36" s="67"/>
      <c r="FY36" s="67"/>
      <c r="FZ36" s="67"/>
      <c r="GA36" s="67"/>
      <c r="GB36" s="67"/>
      <c r="GC36" s="67"/>
      <c r="GD36" s="67"/>
      <c r="GE36" s="67"/>
      <c r="GF36" s="67"/>
      <c r="GG36" s="67"/>
      <c r="GH36" s="67"/>
      <c r="GI36" s="63"/>
      <c r="GJ36" s="63"/>
      <c r="GK36" s="63"/>
      <c r="GL36" s="63"/>
      <c r="GM36" s="63"/>
      <c r="GN36" s="63"/>
      <c r="GO36" s="63"/>
      <c r="GP36" s="63"/>
      <c r="GQ36" s="63"/>
      <c r="GR36" s="67"/>
      <c r="GS36" s="67"/>
      <c r="GT36" s="67"/>
      <c r="GU36" s="67"/>
      <c r="GV36" s="67"/>
      <c r="GW36" s="67"/>
      <c r="GX36" s="67"/>
      <c r="GY36" s="67"/>
      <c r="GZ36" s="67"/>
    </row>
    <row r="37" spans="1:208" x14ac:dyDescent="0.3">
      <c r="A37" s="113"/>
      <c r="B37" s="113"/>
      <c r="C37" s="114"/>
      <c r="D37" s="115"/>
      <c r="E37" s="115"/>
      <c r="F37" s="115"/>
      <c r="G37" s="115"/>
      <c r="H37" s="115"/>
      <c r="I37" s="115"/>
      <c r="J37" s="115"/>
      <c r="K37" s="115"/>
      <c r="L37" s="115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7"/>
      <c r="BB37" s="63"/>
      <c r="BC37" s="67"/>
      <c r="BD37" s="67"/>
      <c r="BE37" s="117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7"/>
      <c r="CH37" s="67"/>
      <c r="CI37" s="67"/>
      <c r="CJ37" s="67"/>
      <c r="CK37" s="67"/>
      <c r="CL37" s="67"/>
      <c r="CM37" s="67"/>
      <c r="CN37" s="67"/>
      <c r="CO37" s="67"/>
      <c r="CP37" s="67"/>
      <c r="CQ37" s="67"/>
      <c r="CR37" s="67"/>
      <c r="CS37" s="67"/>
      <c r="CT37" s="67"/>
      <c r="CU37" s="67"/>
      <c r="CV37" s="67"/>
      <c r="CW37" s="67"/>
      <c r="CX37" s="67"/>
      <c r="CY37" s="67"/>
      <c r="CZ37" s="67"/>
      <c r="DA37" s="67"/>
      <c r="DB37" s="67"/>
      <c r="DC37" s="67"/>
      <c r="DD37" s="67"/>
      <c r="DE37" s="63"/>
      <c r="DF37" s="63"/>
      <c r="DG37" s="63"/>
      <c r="DH37" s="63"/>
      <c r="DI37" s="63"/>
      <c r="DJ37" s="63"/>
      <c r="DK37" s="63"/>
      <c r="DL37" s="63"/>
      <c r="DM37" s="63"/>
      <c r="DN37" s="48"/>
      <c r="DO37" s="63"/>
      <c r="DP37" s="63"/>
      <c r="DQ37" s="63"/>
      <c r="DR37" s="63"/>
      <c r="DS37" s="63"/>
      <c r="DT37" s="63"/>
      <c r="DU37" s="63"/>
      <c r="DV37" s="63"/>
      <c r="DW37" s="63"/>
      <c r="DX37" s="67"/>
      <c r="DY37" s="67"/>
      <c r="DZ37" s="67"/>
      <c r="EA37" s="67"/>
      <c r="EB37" s="67"/>
      <c r="EC37" s="67"/>
      <c r="ED37" s="67"/>
      <c r="EE37" s="67"/>
      <c r="EF37" s="67"/>
      <c r="EG37" s="63"/>
      <c r="EH37" s="63"/>
      <c r="EI37" s="63"/>
      <c r="EJ37" s="63"/>
      <c r="EK37" s="63"/>
      <c r="EL37" s="63"/>
      <c r="EM37" s="63"/>
      <c r="EN37" s="63"/>
      <c r="EO37" s="63"/>
      <c r="EP37" s="63"/>
      <c r="EQ37" s="63"/>
      <c r="ER37" s="63"/>
      <c r="ES37" s="63"/>
      <c r="ET37" s="63"/>
      <c r="EU37" s="63"/>
      <c r="EV37" s="63"/>
      <c r="EW37" s="63"/>
      <c r="EX37" s="63"/>
      <c r="EY37" s="67"/>
      <c r="EZ37" s="67"/>
      <c r="FA37" s="67"/>
      <c r="FB37" s="67"/>
      <c r="FC37" s="67"/>
      <c r="FD37" s="67"/>
      <c r="FE37" s="67"/>
      <c r="FF37" s="67"/>
      <c r="FG37" s="67"/>
      <c r="FH37" s="67"/>
      <c r="FI37" s="67"/>
      <c r="FJ37" s="67"/>
      <c r="FK37" s="67"/>
      <c r="FL37" s="67"/>
      <c r="FM37" s="67"/>
      <c r="FN37" s="67"/>
      <c r="FO37" s="67"/>
      <c r="FP37" s="67"/>
      <c r="FQ37" s="67"/>
      <c r="FR37" s="67"/>
      <c r="FS37" s="67"/>
      <c r="FT37" s="67"/>
      <c r="FU37" s="67"/>
      <c r="FV37" s="67"/>
      <c r="FW37" s="67"/>
      <c r="FX37" s="67"/>
      <c r="FY37" s="67"/>
      <c r="FZ37" s="67"/>
      <c r="GA37" s="67"/>
      <c r="GB37" s="67"/>
      <c r="GC37" s="67"/>
      <c r="GD37" s="67"/>
      <c r="GE37" s="67"/>
      <c r="GF37" s="67"/>
      <c r="GG37" s="67"/>
      <c r="GH37" s="67"/>
      <c r="GI37" s="63"/>
      <c r="GJ37" s="63"/>
      <c r="GK37" s="63"/>
      <c r="GL37" s="63"/>
      <c r="GM37" s="63"/>
      <c r="GN37" s="63"/>
      <c r="GO37" s="63"/>
      <c r="GP37" s="63"/>
      <c r="GQ37" s="63"/>
      <c r="GR37" s="67"/>
      <c r="GS37" s="67"/>
      <c r="GT37" s="67"/>
      <c r="GU37" s="67"/>
      <c r="GV37" s="67"/>
      <c r="GW37" s="67"/>
      <c r="GX37" s="67"/>
      <c r="GY37" s="67"/>
      <c r="GZ37" s="67"/>
    </row>
    <row r="38" spans="1:208" x14ac:dyDescent="0.3">
      <c r="A38" s="113"/>
      <c r="B38" s="113"/>
      <c r="C38" s="114"/>
      <c r="D38" s="115"/>
      <c r="E38" s="115"/>
      <c r="F38" s="115"/>
      <c r="G38" s="115"/>
      <c r="H38" s="115"/>
      <c r="I38" s="115"/>
      <c r="J38" s="115"/>
      <c r="K38" s="115"/>
      <c r="L38" s="115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7"/>
      <c r="BB38" s="63"/>
      <c r="BC38" s="67"/>
      <c r="BD38" s="67"/>
      <c r="BE38" s="117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7"/>
      <c r="CH38" s="67"/>
      <c r="CI38" s="67"/>
      <c r="CJ38" s="67"/>
      <c r="CK38" s="67"/>
      <c r="CL38" s="67"/>
      <c r="CM38" s="67"/>
      <c r="CN38" s="67"/>
      <c r="CO38" s="67"/>
      <c r="CP38" s="67"/>
      <c r="CQ38" s="67"/>
      <c r="CR38" s="67"/>
      <c r="CS38" s="67"/>
      <c r="CT38" s="67"/>
      <c r="CU38" s="67"/>
      <c r="CV38" s="67"/>
      <c r="CW38" s="67"/>
      <c r="CX38" s="67"/>
      <c r="CY38" s="67"/>
      <c r="CZ38" s="67"/>
      <c r="DA38" s="67"/>
      <c r="DB38" s="67"/>
      <c r="DC38" s="67"/>
      <c r="DD38" s="67"/>
      <c r="DE38" s="63"/>
      <c r="DF38" s="63"/>
      <c r="DG38" s="63"/>
      <c r="DH38" s="63"/>
      <c r="DI38" s="63"/>
      <c r="DJ38" s="63"/>
      <c r="DK38" s="63"/>
      <c r="DL38" s="63"/>
      <c r="DM38" s="63"/>
      <c r="DN38" s="48"/>
      <c r="DO38" s="63"/>
      <c r="DP38" s="63"/>
      <c r="DQ38" s="63"/>
      <c r="DR38" s="63"/>
      <c r="DS38" s="63"/>
      <c r="DT38" s="63"/>
      <c r="DU38" s="63"/>
      <c r="DV38" s="63"/>
      <c r="DW38" s="63"/>
      <c r="DX38" s="67"/>
      <c r="DY38" s="67"/>
      <c r="DZ38" s="67"/>
      <c r="EA38" s="67"/>
      <c r="EB38" s="67"/>
      <c r="EC38" s="67"/>
      <c r="ED38" s="67"/>
      <c r="EE38" s="67"/>
      <c r="EF38" s="67"/>
      <c r="EG38" s="63"/>
      <c r="EH38" s="63"/>
      <c r="EI38" s="63"/>
      <c r="EJ38" s="63"/>
      <c r="EK38" s="63"/>
      <c r="EL38" s="63"/>
      <c r="EM38" s="63"/>
      <c r="EN38" s="63"/>
      <c r="EO38" s="63"/>
      <c r="EP38" s="63"/>
      <c r="EQ38" s="63"/>
      <c r="ER38" s="63"/>
      <c r="ES38" s="63"/>
      <c r="ET38" s="63"/>
      <c r="EU38" s="63"/>
      <c r="EV38" s="63"/>
      <c r="EW38" s="63"/>
      <c r="EX38" s="63"/>
      <c r="EY38" s="67"/>
      <c r="EZ38" s="67"/>
      <c r="FA38" s="67"/>
      <c r="FB38" s="67"/>
      <c r="FC38" s="67"/>
      <c r="FD38" s="67"/>
      <c r="FE38" s="67"/>
      <c r="FF38" s="67"/>
      <c r="FG38" s="67"/>
      <c r="FH38" s="67"/>
      <c r="FI38" s="67"/>
      <c r="FJ38" s="67"/>
      <c r="FK38" s="67"/>
      <c r="FL38" s="67"/>
      <c r="FM38" s="67"/>
      <c r="FN38" s="67"/>
      <c r="FO38" s="67"/>
      <c r="FP38" s="67"/>
      <c r="FQ38" s="67"/>
      <c r="FR38" s="67"/>
      <c r="FS38" s="67"/>
      <c r="FT38" s="67"/>
      <c r="FU38" s="67"/>
      <c r="FV38" s="67"/>
      <c r="FW38" s="67"/>
      <c r="FX38" s="67"/>
      <c r="FY38" s="67"/>
      <c r="FZ38" s="67"/>
      <c r="GA38" s="67"/>
      <c r="GB38" s="67"/>
      <c r="GC38" s="67"/>
      <c r="GD38" s="67"/>
      <c r="GE38" s="67"/>
      <c r="GF38" s="67"/>
      <c r="GG38" s="67"/>
      <c r="GH38" s="67"/>
      <c r="GI38" s="63"/>
      <c r="GJ38" s="63"/>
      <c r="GK38" s="63"/>
      <c r="GL38" s="63"/>
      <c r="GM38" s="63"/>
      <c r="GN38" s="63"/>
      <c r="GO38" s="63"/>
      <c r="GP38" s="63"/>
      <c r="GQ38" s="63"/>
      <c r="GR38" s="67"/>
      <c r="GS38" s="67"/>
      <c r="GT38" s="67"/>
      <c r="GU38" s="67"/>
      <c r="GV38" s="67"/>
      <c r="GW38" s="67"/>
      <c r="GX38" s="67"/>
      <c r="GY38" s="67"/>
      <c r="GZ38" s="67"/>
    </row>
    <row r="39" spans="1:208" x14ac:dyDescent="0.3">
      <c r="A39" s="113"/>
      <c r="B39" s="113"/>
      <c r="C39" s="114"/>
      <c r="D39" s="115"/>
      <c r="E39" s="115"/>
      <c r="F39" s="115"/>
      <c r="G39" s="115"/>
      <c r="H39" s="115"/>
      <c r="I39" s="115"/>
      <c r="J39" s="115"/>
      <c r="K39" s="115"/>
      <c r="L39" s="115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7"/>
      <c r="BB39" s="63"/>
      <c r="BC39" s="67"/>
      <c r="BD39" s="67"/>
      <c r="BE39" s="117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  <c r="CF39" s="63"/>
      <c r="CG39" s="67"/>
      <c r="CH39" s="67"/>
      <c r="CI39" s="67"/>
      <c r="CJ39" s="67"/>
      <c r="CK39" s="67"/>
      <c r="CL39" s="67"/>
      <c r="CM39" s="67"/>
      <c r="CN39" s="67"/>
      <c r="CO39" s="67"/>
      <c r="CP39" s="67"/>
      <c r="CQ39" s="67"/>
      <c r="CR39" s="67"/>
      <c r="CS39" s="67"/>
      <c r="CT39" s="67"/>
      <c r="CU39" s="67"/>
      <c r="CV39" s="67"/>
      <c r="CW39" s="67"/>
      <c r="CX39" s="67"/>
      <c r="CY39" s="67"/>
      <c r="CZ39" s="67"/>
      <c r="DA39" s="67"/>
      <c r="DB39" s="67"/>
      <c r="DC39" s="67"/>
      <c r="DD39" s="67"/>
      <c r="DE39" s="63"/>
      <c r="DF39" s="63"/>
      <c r="DG39" s="63"/>
      <c r="DH39" s="63"/>
      <c r="DI39" s="63"/>
      <c r="DJ39" s="63"/>
      <c r="DK39" s="63"/>
      <c r="DL39" s="63"/>
      <c r="DM39" s="63"/>
      <c r="DN39" s="48"/>
      <c r="DO39" s="63"/>
      <c r="DP39" s="63"/>
      <c r="DQ39" s="63"/>
      <c r="DR39" s="63"/>
      <c r="DS39" s="63"/>
      <c r="DT39" s="63"/>
      <c r="DU39" s="63"/>
      <c r="DV39" s="63"/>
      <c r="DW39" s="63"/>
      <c r="DX39" s="67"/>
      <c r="DY39" s="67"/>
      <c r="DZ39" s="67"/>
      <c r="EA39" s="67"/>
      <c r="EB39" s="67"/>
      <c r="EC39" s="67"/>
      <c r="ED39" s="67"/>
      <c r="EE39" s="67"/>
      <c r="EF39" s="67"/>
      <c r="EG39" s="63"/>
      <c r="EH39" s="63"/>
      <c r="EI39" s="63"/>
      <c r="EJ39" s="63"/>
      <c r="EK39" s="63"/>
      <c r="EL39" s="63"/>
      <c r="EM39" s="63"/>
      <c r="EN39" s="63"/>
      <c r="EO39" s="63"/>
      <c r="EP39" s="63"/>
      <c r="EQ39" s="63"/>
      <c r="ER39" s="63"/>
      <c r="ES39" s="63"/>
      <c r="ET39" s="63"/>
      <c r="EU39" s="63"/>
      <c r="EV39" s="63"/>
      <c r="EW39" s="63"/>
      <c r="EX39" s="63"/>
      <c r="EY39" s="67"/>
      <c r="EZ39" s="67"/>
      <c r="FA39" s="67"/>
      <c r="FB39" s="67"/>
      <c r="FC39" s="67"/>
      <c r="FD39" s="67"/>
      <c r="FE39" s="67"/>
      <c r="FF39" s="67"/>
      <c r="FG39" s="67"/>
      <c r="FH39" s="67"/>
      <c r="FI39" s="67"/>
      <c r="FJ39" s="67"/>
      <c r="FK39" s="67"/>
      <c r="FL39" s="67"/>
      <c r="FM39" s="67"/>
      <c r="FN39" s="67"/>
      <c r="FO39" s="67"/>
      <c r="FP39" s="67"/>
      <c r="FQ39" s="67"/>
      <c r="FR39" s="67"/>
      <c r="FS39" s="67"/>
      <c r="FT39" s="67"/>
      <c r="FU39" s="67"/>
      <c r="FV39" s="67"/>
      <c r="FW39" s="67"/>
      <c r="FX39" s="67"/>
      <c r="FY39" s="67"/>
      <c r="FZ39" s="67"/>
      <c r="GA39" s="67"/>
      <c r="GB39" s="67"/>
      <c r="GC39" s="67"/>
      <c r="GD39" s="67"/>
      <c r="GE39" s="67"/>
      <c r="GF39" s="67"/>
      <c r="GG39" s="67"/>
      <c r="GH39" s="67"/>
      <c r="GI39" s="63"/>
      <c r="GJ39" s="63"/>
      <c r="GK39" s="63"/>
      <c r="GL39" s="63"/>
      <c r="GM39" s="63"/>
      <c r="GN39" s="63"/>
      <c r="GO39" s="63"/>
      <c r="GP39" s="63"/>
      <c r="GQ39" s="63"/>
      <c r="GR39" s="67"/>
      <c r="GS39" s="67"/>
      <c r="GT39" s="67"/>
      <c r="GU39" s="67"/>
      <c r="GV39" s="67"/>
      <c r="GW39" s="67"/>
      <c r="GX39" s="67"/>
      <c r="GY39" s="67"/>
      <c r="GZ39" s="67"/>
    </row>
    <row r="40" spans="1:208" x14ac:dyDescent="0.3">
      <c r="A40" s="113"/>
      <c r="B40" s="113"/>
      <c r="C40" s="114"/>
      <c r="D40" s="115"/>
      <c r="E40" s="115"/>
      <c r="F40" s="115"/>
      <c r="G40" s="115"/>
      <c r="H40" s="115"/>
      <c r="I40" s="115"/>
      <c r="J40" s="115"/>
      <c r="K40" s="115"/>
      <c r="L40" s="115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118"/>
      <c r="BA40" s="63"/>
      <c r="BB40" s="63"/>
      <c r="BC40" s="67"/>
      <c r="BD40" s="67"/>
      <c r="BE40" s="117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7"/>
      <c r="CH40" s="67"/>
      <c r="CI40" s="67"/>
      <c r="CJ40" s="67"/>
      <c r="CK40" s="67"/>
      <c r="CL40" s="67"/>
      <c r="CM40" s="67"/>
      <c r="CN40" s="67"/>
      <c r="CO40" s="67"/>
      <c r="CP40" s="67"/>
      <c r="CQ40" s="67"/>
      <c r="CR40" s="67"/>
      <c r="CS40" s="67"/>
      <c r="CT40" s="67"/>
      <c r="CU40" s="67"/>
      <c r="CV40" s="67"/>
      <c r="CW40" s="67"/>
      <c r="CX40" s="67"/>
      <c r="CY40" s="67"/>
      <c r="CZ40" s="67"/>
      <c r="DA40" s="67"/>
      <c r="DB40" s="67"/>
      <c r="DC40" s="67"/>
      <c r="DD40" s="67"/>
      <c r="DE40" s="63"/>
      <c r="DF40" s="63"/>
      <c r="DG40" s="63"/>
      <c r="DH40" s="63"/>
      <c r="DI40" s="63"/>
      <c r="DJ40" s="63"/>
      <c r="DK40" s="63"/>
      <c r="DL40" s="63"/>
      <c r="DM40" s="63"/>
      <c r="DN40" s="48"/>
      <c r="DO40" s="63"/>
      <c r="DP40" s="63"/>
      <c r="DQ40" s="63"/>
      <c r="DR40" s="63"/>
      <c r="DS40" s="63"/>
      <c r="DT40" s="63"/>
      <c r="DU40" s="63"/>
      <c r="DV40" s="63"/>
      <c r="DW40" s="63"/>
      <c r="DX40" s="67"/>
      <c r="DY40" s="67"/>
      <c r="DZ40" s="67"/>
      <c r="EA40" s="67"/>
      <c r="EB40" s="67"/>
      <c r="EC40" s="67"/>
      <c r="ED40" s="67"/>
      <c r="EE40" s="67"/>
      <c r="EF40" s="67"/>
      <c r="EG40" s="63"/>
      <c r="EH40" s="63"/>
      <c r="EI40" s="63"/>
      <c r="EJ40" s="63"/>
      <c r="EK40" s="63"/>
      <c r="EL40" s="63"/>
      <c r="EM40" s="63"/>
      <c r="EN40" s="63"/>
      <c r="EO40" s="63"/>
      <c r="EP40" s="63"/>
      <c r="EQ40" s="63"/>
      <c r="ER40" s="63"/>
      <c r="ES40" s="63"/>
      <c r="ET40" s="63"/>
      <c r="EU40" s="63"/>
      <c r="EV40" s="63"/>
      <c r="EW40" s="63"/>
      <c r="EX40" s="63"/>
      <c r="EY40" s="67"/>
      <c r="EZ40" s="67"/>
      <c r="FA40" s="67"/>
      <c r="FB40" s="67"/>
      <c r="FC40" s="67"/>
      <c r="FD40" s="67"/>
      <c r="FE40" s="67"/>
      <c r="FF40" s="67"/>
      <c r="FG40" s="67"/>
      <c r="FH40" s="67"/>
      <c r="FI40" s="67"/>
      <c r="FJ40" s="67"/>
      <c r="FK40" s="67"/>
      <c r="FL40" s="67"/>
      <c r="FM40" s="67"/>
      <c r="FN40" s="67"/>
      <c r="FO40" s="67"/>
      <c r="FP40" s="67"/>
      <c r="FQ40" s="67"/>
      <c r="FR40" s="67"/>
      <c r="FS40" s="67"/>
      <c r="FT40" s="67"/>
      <c r="FU40" s="67"/>
      <c r="FV40" s="67"/>
      <c r="FW40" s="67"/>
      <c r="FX40" s="67"/>
      <c r="FY40" s="67"/>
      <c r="FZ40" s="67"/>
      <c r="GA40" s="67"/>
      <c r="GB40" s="67"/>
      <c r="GC40" s="67"/>
      <c r="GD40" s="67"/>
      <c r="GE40" s="67"/>
      <c r="GF40" s="67"/>
      <c r="GG40" s="67"/>
      <c r="GH40" s="67"/>
      <c r="GI40" s="63"/>
      <c r="GJ40" s="63"/>
      <c r="GK40" s="63"/>
      <c r="GL40" s="63"/>
      <c r="GM40" s="63"/>
      <c r="GN40" s="63"/>
      <c r="GO40" s="63"/>
      <c r="GP40" s="63"/>
      <c r="GQ40" s="63"/>
      <c r="GR40" s="67"/>
      <c r="GS40" s="67"/>
      <c r="GT40" s="67"/>
      <c r="GU40" s="67"/>
      <c r="GV40" s="67"/>
      <c r="GW40" s="67"/>
      <c r="GX40" s="67"/>
      <c r="GY40" s="67"/>
      <c r="GZ40" s="67"/>
    </row>
    <row r="41" spans="1:208" x14ac:dyDescent="0.3">
      <c r="A41" s="113"/>
      <c r="B41" s="113"/>
      <c r="C41" s="114"/>
      <c r="D41" s="115"/>
      <c r="E41" s="115"/>
      <c r="F41" s="115"/>
      <c r="G41" s="115"/>
      <c r="H41" s="115"/>
      <c r="I41" s="115"/>
      <c r="J41" s="115"/>
      <c r="K41" s="115"/>
      <c r="L41" s="115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118"/>
      <c r="BA41" s="63"/>
      <c r="BB41" s="63"/>
      <c r="BC41" s="67"/>
      <c r="BD41" s="67"/>
      <c r="BE41" s="117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  <c r="CA41" s="63"/>
      <c r="CB41" s="63"/>
      <c r="CC41" s="63"/>
      <c r="CD41" s="63"/>
      <c r="CE41" s="63"/>
      <c r="CF41" s="63"/>
      <c r="CG41" s="67"/>
      <c r="CH41" s="67"/>
      <c r="CI41" s="67"/>
      <c r="CJ41" s="67"/>
      <c r="CK41" s="67"/>
      <c r="CL41" s="67"/>
      <c r="CM41" s="67"/>
      <c r="CN41" s="67"/>
      <c r="CO41" s="67"/>
      <c r="CP41" s="67"/>
      <c r="CQ41" s="67"/>
      <c r="CR41" s="67"/>
      <c r="CS41" s="67"/>
      <c r="CT41" s="67"/>
      <c r="CU41" s="67"/>
      <c r="CV41" s="67"/>
      <c r="CW41" s="67"/>
      <c r="CX41" s="67"/>
      <c r="CY41" s="67"/>
      <c r="CZ41" s="67"/>
      <c r="DA41" s="67"/>
      <c r="DB41" s="67"/>
      <c r="DC41" s="67"/>
      <c r="DD41" s="67"/>
      <c r="DE41" s="63"/>
      <c r="DF41" s="63"/>
      <c r="DG41" s="63"/>
      <c r="DH41" s="63"/>
      <c r="DI41" s="63"/>
      <c r="DJ41" s="63"/>
      <c r="DK41" s="63"/>
      <c r="DL41" s="63"/>
      <c r="DM41" s="63"/>
      <c r="DN41" s="48"/>
      <c r="DO41" s="63"/>
      <c r="DP41" s="63"/>
      <c r="DQ41" s="63"/>
      <c r="DR41" s="63"/>
      <c r="DS41" s="63"/>
      <c r="DT41" s="63"/>
      <c r="DU41" s="63"/>
      <c r="DV41" s="63"/>
      <c r="DW41" s="63"/>
      <c r="DX41" s="67"/>
      <c r="DY41" s="67"/>
      <c r="DZ41" s="67"/>
      <c r="EA41" s="67"/>
      <c r="EB41" s="67"/>
      <c r="EC41" s="67"/>
      <c r="ED41" s="67"/>
      <c r="EE41" s="67"/>
      <c r="EF41" s="67"/>
      <c r="EG41" s="63"/>
      <c r="EH41" s="63"/>
      <c r="EI41" s="63"/>
      <c r="EJ41" s="63"/>
      <c r="EK41" s="63"/>
      <c r="EL41" s="63"/>
      <c r="EM41" s="63"/>
      <c r="EN41" s="63"/>
      <c r="EO41" s="63"/>
      <c r="EP41" s="63"/>
      <c r="EQ41" s="63"/>
      <c r="ER41" s="63"/>
      <c r="ES41" s="63"/>
      <c r="ET41" s="63"/>
      <c r="EU41" s="63"/>
      <c r="EV41" s="63"/>
      <c r="EW41" s="63"/>
      <c r="EX41" s="63"/>
      <c r="EY41" s="67"/>
      <c r="EZ41" s="67"/>
      <c r="FA41" s="67"/>
      <c r="FB41" s="67"/>
      <c r="FC41" s="67"/>
      <c r="FD41" s="67"/>
      <c r="FE41" s="67"/>
      <c r="FF41" s="67"/>
      <c r="FG41" s="67"/>
      <c r="FH41" s="67"/>
      <c r="FI41" s="67"/>
      <c r="FJ41" s="67"/>
      <c r="FK41" s="67"/>
      <c r="FL41" s="67"/>
      <c r="FM41" s="67"/>
      <c r="FN41" s="67"/>
      <c r="FO41" s="67"/>
      <c r="FP41" s="67"/>
      <c r="FQ41" s="67"/>
      <c r="FR41" s="67"/>
      <c r="FS41" s="67"/>
      <c r="FT41" s="67"/>
      <c r="FU41" s="67"/>
      <c r="FV41" s="67"/>
      <c r="FW41" s="67"/>
      <c r="FX41" s="67"/>
      <c r="FY41" s="67"/>
      <c r="FZ41" s="67"/>
      <c r="GA41" s="67"/>
      <c r="GB41" s="67"/>
      <c r="GC41" s="67"/>
      <c r="GD41" s="67"/>
      <c r="GE41" s="67"/>
      <c r="GF41" s="67"/>
      <c r="GG41" s="67"/>
      <c r="GH41" s="67"/>
      <c r="GI41" s="63"/>
      <c r="GJ41" s="63"/>
      <c r="GK41" s="63"/>
      <c r="GL41" s="63"/>
      <c r="GM41" s="63"/>
      <c r="GN41" s="63"/>
      <c r="GO41" s="63"/>
      <c r="GP41" s="63"/>
      <c r="GQ41" s="63"/>
      <c r="GR41" s="67"/>
      <c r="GS41" s="67"/>
      <c r="GT41" s="67"/>
      <c r="GU41" s="67"/>
      <c r="GV41" s="67"/>
      <c r="GW41" s="67"/>
      <c r="GX41" s="67"/>
      <c r="GY41" s="67"/>
      <c r="GZ41" s="67"/>
    </row>
    <row r="42" spans="1:208" x14ac:dyDescent="0.3">
      <c r="A42" s="113"/>
      <c r="B42" s="113"/>
      <c r="C42" s="120"/>
      <c r="D42" s="115"/>
      <c r="E42" s="115"/>
      <c r="F42" s="115"/>
      <c r="G42" s="115"/>
      <c r="H42" s="115"/>
      <c r="I42" s="115"/>
      <c r="J42" s="115"/>
      <c r="K42" s="115"/>
      <c r="L42" s="115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118"/>
      <c r="BA42" s="115"/>
      <c r="BB42" s="118"/>
      <c r="BC42" s="67"/>
      <c r="BD42" s="67"/>
      <c r="BE42" s="117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3"/>
      <c r="BR42" s="63"/>
      <c r="BS42" s="63"/>
      <c r="BT42" s="63"/>
      <c r="BU42" s="63"/>
      <c r="BV42" s="63"/>
      <c r="BW42" s="63"/>
      <c r="BX42" s="63"/>
      <c r="BY42" s="63"/>
      <c r="BZ42" s="63"/>
      <c r="CA42" s="63"/>
      <c r="CB42" s="63"/>
      <c r="CC42" s="63"/>
      <c r="CD42" s="63"/>
      <c r="CE42" s="63"/>
      <c r="CF42" s="63"/>
      <c r="CG42" s="67"/>
      <c r="CH42" s="67"/>
      <c r="CI42" s="67"/>
      <c r="CJ42" s="67"/>
      <c r="CK42" s="67"/>
      <c r="CL42" s="67"/>
      <c r="CM42" s="67"/>
      <c r="CN42" s="67"/>
      <c r="CO42" s="67"/>
      <c r="CP42" s="67"/>
      <c r="CQ42" s="67"/>
      <c r="CR42" s="67"/>
      <c r="CS42" s="67"/>
      <c r="CT42" s="67"/>
      <c r="CU42" s="67"/>
      <c r="CV42" s="67"/>
      <c r="CW42" s="67"/>
      <c r="CX42" s="67"/>
      <c r="CY42" s="67"/>
      <c r="CZ42" s="67"/>
      <c r="DA42" s="67"/>
      <c r="DB42" s="67"/>
      <c r="DC42" s="67"/>
      <c r="DD42" s="67"/>
      <c r="DE42" s="63"/>
      <c r="DF42" s="63"/>
      <c r="DG42" s="63"/>
      <c r="DH42" s="63"/>
      <c r="DI42" s="63"/>
      <c r="DJ42" s="63"/>
      <c r="DK42" s="63"/>
      <c r="DL42" s="63"/>
      <c r="DM42" s="63"/>
      <c r="DN42" s="48"/>
      <c r="DO42" s="63"/>
      <c r="DP42" s="63"/>
      <c r="DQ42" s="63"/>
      <c r="DR42" s="63"/>
      <c r="DS42" s="63"/>
      <c r="DT42" s="63"/>
      <c r="DU42" s="63"/>
      <c r="DV42" s="63"/>
      <c r="DW42" s="63"/>
      <c r="DX42" s="67"/>
      <c r="DY42" s="67"/>
      <c r="DZ42" s="67"/>
      <c r="EA42" s="67"/>
      <c r="EB42" s="67"/>
      <c r="EC42" s="67"/>
      <c r="ED42" s="67"/>
      <c r="EE42" s="67"/>
      <c r="EF42" s="67"/>
      <c r="EG42" s="63"/>
      <c r="EH42" s="63"/>
      <c r="EI42" s="63"/>
      <c r="EJ42" s="63"/>
      <c r="EK42" s="63"/>
      <c r="EL42" s="63"/>
      <c r="EM42" s="63"/>
      <c r="EN42" s="63"/>
      <c r="EO42" s="63"/>
      <c r="EP42" s="63"/>
      <c r="EQ42" s="63"/>
      <c r="ER42" s="63"/>
      <c r="ES42" s="63"/>
      <c r="ET42" s="63"/>
      <c r="EU42" s="63"/>
      <c r="EV42" s="63"/>
      <c r="EW42" s="63"/>
      <c r="EX42" s="63"/>
      <c r="EY42" s="67"/>
      <c r="EZ42" s="67"/>
      <c r="FA42" s="67"/>
      <c r="FB42" s="67"/>
      <c r="FC42" s="67"/>
      <c r="FD42" s="67"/>
      <c r="FE42" s="67"/>
      <c r="FF42" s="67"/>
      <c r="FG42" s="67"/>
      <c r="FH42" s="67"/>
      <c r="FI42" s="67"/>
      <c r="FJ42" s="67"/>
      <c r="FK42" s="67"/>
      <c r="FL42" s="67"/>
      <c r="FM42" s="67"/>
      <c r="FN42" s="67"/>
      <c r="FO42" s="67"/>
      <c r="FP42" s="67"/>
      <c r="FQ42" s="67"/>
      <c r="FR42" s="67"/>
      <c r="FS42" s="67"/>
      <c r="FT42" s="67"/>
      <c r="FU42" s="67"/>
      <c r="FV42" s="67"/>
      <c r="FW42" s="67"/>
      <c r="FX42" s="67"/>
      <c r="FY42" s="67"/>
      <c r="FZ42" s="67"/>
      <c r="GA42" s="67"/>
      <c r="GB42" s="67"/>
      <c r="GC42" s="67"/>
      <c r="GD42" s="67"/>
      <c r="GE42" s="67"/>
      <c r="GF42" s="67"/>
      <c r="GG42" s="67"/>
      <c r="GH42" s="67"/>
      <c r="GI42" s="63"/>
      <c r="GJ42" s="63"/>
      <c r="GK42" s="63"/>
      <c r="GL42" s="63"/>
      <c r="GM42" s="63"/>
      <c r="GN42" s="63"/>
      <c r="GO42" s="63"/>
      <c r="GP42" s="63"/>
      <c r="GQ42" s="63"/>
      <c r="GR42" s="67"/>
      <c r="GS42" s="67"/>
      <c r="GT42" s="67"/>
      <c r="GU42" s="67"/>
      <c r="GV42" s="67"/>
      <c r="GW42" s="67"/>
      <c r="GX42" s="67"/>
      <c r="GY42" s="67"/>
      <c r="GZ42" s="67"/>
    </row>
    <row r="43" spans="1:208" x14ac:dyDescent="0.3">
      <c r="A43" s="113"/>
      <c r="B43" s="113"/>
      <c r="C43" s="113"/>
      <c r="D43" s="115"/>
      <c r="E43" s="115"/>
      <c r="F43" s="115"/>
      <c r="G43" s="115"/>
      <c r="H43" s="115"/>
      <c r="I43" s="115"/>
      <c r="J43" s="115"/>
      <c r="K43" s="115"/>
      <c r="L43" s="115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115"/>
      <c r="BB43" s="63"/>
      <c r="BC43" s="67"/>
      <c r="BD43" s="67"/>
      <c r="BE43" s="117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3"/>
      <c r="BR43" s="63"/>
      <c r="BS43" s="63"/>
      <c r="BT43" s="63"/>
      <c r="BU43" s="63"/>
      <c r="BV43" s="63"/>
      <c r="BW43" s="63"/>
      <c r="BX43" s="63"/>
      <c r="BY43" s="63"/>
      <c r="BZ43" s="63"/>
      <c r="CA43" s="63"/>
      <c r="CB43" s="63"/>
      <c r="CC43" s="63"/>
      <c r="CD43" s="63"/>
      <c r="CE43" s="63"/>
      <c r="CF43" s="63"/>
      <c r="CG43" s="67"/>
      <c r="CH43" s="67"/>
      <c r="CI43" s="67"/>
      <c r="CJ43" s="67"/>
      <c r="CK43" s="67"/>
      <c r="CL43" s="67"/>
      <c r="CM43" s="67"/>
      <c r="CN43" s="67"/>
      <c r="CO43" s="67"/>
      <c r="CP43" s="67"/>
      <c r="CQ43" s="67"/>
      <c r="CR43" s="67"/>
      <c r="CS43" s="67"/>
      <c r="CT43" s="67"/>
      <c r="CU43" s="67"/>
      <c r="CV43" s="67"/>
      <c r="CW43" s="67"/>
      <c r="CX43" s="67"/>
      <c r="CY43" s="67"/>
      <c r="CZ43" s="67"/>
      <c r="DA43" s="67"/>
      <c r="DB43" s="67"/>
      <c r="DC43" s="67"/>
      <c r="DD43" s="67"/>
      <c r="DE43" s="115"/>
      <c r="DF43" s="115"/>
      <c r="DG43" s="115"/>
      <c r="DH43" s="115"/>
      <c r="DI43" s="63"/>
      <c r="DJ43" s="63"/>
      <c r="DK43" s="63"/>
      <c r="DL43" s="63"/>
      <c r="DM43" s="63"/>
      <c r="DN43" s="48"/>
      <c r="DO43" s="63"/>
      <c r="DP43" s="63"/>
      <c r="DQ43" s="63"/>
      <c r="DR43" s="63"/>
      <c r="DS43" s="63"/>
      <c r="DT43" s="63"/>
      <c r="DU43" s="63"/>
      <c r="DV43" s="63"/>
      <c r="DW43" s="63"/>
      <c r="DX43" s="67"/>
      <c r="DY43" s="67"/>
      <c r="DZ43" s="67"/>
      <c r="EA43" s="67"/>
      <c r="EB43" s="67"/>
      <c r="EC43" s="67"/>
      <c r="ED43" s="67"/>
      <c r="EE43" s="67"/>
      <c r="EF43" s="67"/>
      <c r="EG43" s="115"/>
      <c r="EH43" s="115"/>
      <c r="EI43" s="115"/>
      <c r="EJ43" s="115"/>
      <c r="EK43" s="63"/>
      <c r="EL43" s="63"/>
      <c r="EM43" s="63"/>
      <c r="EN43" s="63"/>
      <c r="EO43" s="63"/>
      <c r="EP43" s="63"/>
      <c r="EQ43" s="63"/>
      <c r="ER43" s="63"/>
      <c r="ES43" s="63"/>
      <c r="ET43" s="63"/>
      <c r="EU43" s="63"/>
      <c r="EV43" s="63"/>
      <c r="EW43" s="63"/>
      <c r="EX43" s="63"/>
      <c r="EY43" s="67"/>
      <c r="EZ43" s="67"/>
      <c r="FA43" s="67"/>
      <c r="FB43" s="67"/>
      <c r="FC43" s="67"/>
      <c r="FD43" s="67"/>
      <c r="FE43" s="67"/>
      <c r="FF43" s="67"/>
      <c r="FG43" s="67"/>
      <c r="FH43" s="67"/>
      <c r="FI43" s="67"/>
      <c r="FJ43" s="67"/>
      <c r="FK43" s="67"/>
      <c r="FL43" s="67"/>
      <c r="FM43" s="67"/>
      <c r="FN43" s="67"/>
      <c r="FO43" s="67"/>
      <c r="FP43" s="67"/>
      <c r="FQ43" s="67"/>
      <c r="FR43" s="67"/>
      <c r="FS43" s="67"/>
      <c r="FT43" s="67"/>
      <c r="FU43" s="67"/>
      <c r="FV43" s="67"/>
      <c r="FW43" s="67"/>
      <c r="FX43" s="67"/>
      <c r="FY43" s="67"/>
      <c r="FZ43" s="67"/>
      <c r="GA43" s="67"/>
      <c r="GB43" s="67"/>
      <c r="GC43" s="67"/>
      <c r="GD43" s="67"/>
      <c r="GE43" s="67"/>
      <c r="GF43" s="67"/>
      <c r="GG43" s="67"/>
      <c r="GH43" s="67"/>
      <c r="GI43" s="63"/>
      <c r="GJ43" s="63"/>
      <c r="GK43" s="63"/>
      <c r="GL43" s="63"/>
      <c r="GM43" s="63"/>
      <c r="GN43" s="63"/>
      <c r="GO43" s="63"/>
      <c r="GP43" s="63"/>
      <c r="GQ43" s="63"/>
      <c r="GR43" s="67"/>
      <c r="GS43" s="67"/>
      <c r="GT43" s="67"/>
      <c r="GU43" s="67"/>
      <c r="GV43" s="67"/>
      <c r="GW43" s="67"/>
      <c r="GX43" s="67"/>
      <c r="GY43" s="67"/>
      <c r="GZ43" s="67"/>
    </row>
    <row r="44" spans="1:208" x14ac:dyDescent="0.3">
      <c r="A44" s="113"/>
      <c r="B44" s="113"/>
      <c r="C44" s="113"/>
      <c r="D44" s="115"/>
      <c r="E44" s="115"/>
      <c r="F44" s="115"/>
      <c r="G44" s="115"/>
      <c r="H44" s="115"/>
      <c r="I44" s="115"/>
      <c r="J44" s="115"/>
      <c r="K44" s="115"/>
      <c r="L44" s="115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115"/>
      <c r="BB44" s="63"/>
      <c r="BC44" s="63"/>
      <c r="BD44" s="63"/>
      <c r="BE44" s="117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63"/>
      <c r="BR44" s="63"/>
      <c r="BS44" s="63"/>
      <c r="BT44" s="63"/>
      <c r="BU44" s="63"/>
      <c r="BV44" s="63"/>
      <c r="BW44" s="63"/>
      <c r="BX44" s="63"/>
      <c r="BY44" s="63"/>
      <c r="BZ44" s="63"/>
      <c r="CA44" s="63"/>
      <c r="CB44" s="63"/>
      <c r="CC44" s="63"/>
      <c r="CD44" s="63"/>
      <c r="CE44" s="63"/>
      <c r="CF44" s="63"/>
      <c r="CG44" s="67"/>
      <c r="CH44" s="67"/>
      <c r="CI44" s="67"/>
      <c r="CJ44" s="67"/>
      <c r="CK44" s="67"/>
      <c r="CL44" s="67"/>
      <c r="CM44" s="67"/>
      <c r="CN44" s="67"/>
      <c r="CO44" s="67"/>
      <c r="CP44" s="67"/>
      <c r="CQ44" s="67"/>
      <c r="CR44" s="67"/>
      <c r="CS44" s="67"/>
      <c r="CT44" s="67"/>
      <c r="CU44" s="67"/>
      <c r="CV44" s="67"/>
      <c r="CW44" s="67"/>
      <c r="CX44" s="67"/>
      <c r="CY44" s="67"/>
      <c r="CZ44" s="67"/>
      <c r="DA44" s="67"/>
      <c r="DB44" s="67"/>
      <c r="DC44" s="67"/>
      <c r="DD44" s="67"/>
      <c r="DE44" s="115"/>
      <c r="DF44" s="115"/>
      <c r="DG44" s="115"/>
      <c r="DH44" s="115"/>
      <c r="DI44" s="63"/>
      <c r="DJ44" s="63"/>
      <c r="DK44" s="63"/>
      <c r="DL44" s="63"/>
      <c r="DM44" s="63"/>
      <c r="DN44" s="48"/>
      <c r="DO44" s="63"/>
      <c r="DP44" s="63"/>
      <c r="DQ44" s="63"/>
      <c r="DR44" s="63"/>
      <c r="DS44" s="63"/>
      <c r="DT44" s="63"/>
      <c r="DU44" s="63"/>
      <c r="DV44" s="63"/>
      <c r="DW44" s="63"/>
      <c r="DX44" s="67"/>
      <c r="DY44" s="67"/>
      <c r="DZ44" s="67"/>
      <c r="EA44" s="67"/>
      <c r="EB44" s="67"/>
      <c r="EC44" s="67"/>
      <c r="ED44" s="67"/>
      <c r="EE44" s="67"/>
      <c r="EF44" s="67"/>
      <c r="EG44" s="115"/>
      <c r="EH44" s="115"/>
      <c r="EI44" s="115"/>
      <c r="EJ44" s="115"/>
      <c r="EK44" s="63"/>
      <c r="EL44" s="63"/>
      <c r="EM44" s="63"/>
      <c r="EN44" s="63"/>
      <c r="EO44" s="63"/>
      <c r="EP44" s="63"/>
      <c r="EQ44" s="63"/>
      <c r="ER44" s="63"/>
      <c r="ES44" s="63"/>
      <c r="ET44" s="63"/>
      <c r="EU44" s="63"/>
      <c r="EV44" s="63"/>
      <c r="EW44" s="63"/>
      <c r="EX44" s="63"/>
      <c r="EY44" s="67"/>
      <c r="EZ44" s="67"/>
      <c r="FA44" s="67"/>
      <c r="FB44" s="67"/>
      <c r="FC44" s="67"/>
      <c r="FD44" s="67"/>
      <c r="FE44" s="67"/>
      <c r="FF44" s="67"/>
      <c r="FG44" s="67"/>
      <c r="FH44" s="67"/>
      <c r="FI44" s="67"/>
      <c r="FJ44" s="67"/>
      <c r="FK44" s="67"/>
      <c r="FL44" s="67"/>
      <c r="FM44" s="67"/>
      <c r="FN44" s="67"/>
      <c r="FO44" s="67"/>
      <c r="FP44" s="67"/>
      <c r="FQ44" s="67"/>
      <c r="FR44" s="67"/>
      <c r="FS44" s="67"/>
      <c r="FT44" s="67"/>
      <c r="FU44" s="67"/>
      <c r="FV44" s="67"/>
      <c r="FW44" s="67"/>
      <c r="FX44" s="67"/>
      <c r="FY44" s="67"/>
      <c r="FZ44" s="67"/>
      <c r="GA44" s="67"/>
      <c r="GB44" s="67"/>
      <c r="GC44" s="67"/>
      <c r="GD44" s="67"/>
      <c r="GE44" s="67"/>
      <c r="GF44" s="67"/>
      <c r="GG44" s="67"/>
      <c r="GH44" s="67"/>
      <c r="GI44" s="63"/>
      <c r="GJ44" s="63"/>
      <c r="GK44" s="63"/>
      <c r="GL44" s="63"/>
      <c r="GM44" s="63"/>
      <c r="GN44" s="63"/>
      <c r="GO44" s="63"/>
      <c r="GP44" s="63"/>
      <c r="GQ44" s="63"/>
      <c r="GR44" s="67"/>
      <c r="GS44" s="67"/>
      <c r="GT44" s="67"/>
      <c r="GU44" s="67"/>
      <c r="GV44" s="67"/>
      <c r="GW44" s="67"/>
      <c r="GX44" s="67"/>
      <c r="GY44" s="67"/>
      <c r="GZ44" s="67"/>
    </row>
    <row r="45" spans="1:208" x14ac:dyDescent="0.3">
      <c r="A45" s="113"/>
      <c r="B45" s="113"/>
      <c r="C45" s="113"/>
      <c r="D45" s="115"/>
      <c r="E45" s="115"/>
      <c r="F45" s="115"/>
      <c r="G45" s="115"/>
      <c r="H45" s="115"/>
      <c r="I45" s="115"/>
      <c r="J45" s="115"/>
      <c r="K45" s="115"/>
      <c r="L45" s="115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115"/>
      <c r="BB45" s="63"/>
      <c r="BC45" s="63"/>
      <c r="BD45" s="63"/>
      <c r="BE45" s="117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7"/>
      <c r="CH45" s="67"/>
      <c r="CI45" s="67"/>
      <c r="CJ45" s="67"/>
      <c r="CK45" s="67"/>
      <c r="CL45" s="67"/>
      <c r="CM45" s="67"/>
      <c r="CN45" s="67"/>
      <c r="CO45" s="67"/>
      <c r="CP45" s="67"/>
      <c r="CQ45" s="67"/>
      <c r="CR45" s="67"/>
      <c r="CS45" s="67"/>
      <c r="CT45" s="67"/>
      <c r="CU45" s="67"/>
      <c r="CV45" s="67"/>
      <c r="CW45" s="67"/>
      <c r="CX45" s="67"/>
      <c r="CY45" s="67"/>
      <c r="CZ45" s="67"/>
      <c r="DA45" s="67"/>
      <c r="DB45" s="67"/>
      <c r="DC45" s="67"/>
      <c r="DD45" s="67"/>
      <c r="DE45" s="115"/>
      <c r="DF45" s="115"/>
      <c r="DG45" s="115"/>
      <c r="DH45" s="115"/>
      <c r="DI45" s="63"/>
      <c r="DJ45" s="63"/>
      <c r="DK45" s="63"/>
      <c r="DL45" s="63"/>
      <c r="DM45" s="63"/>
      <c r="DN45" s="48"/>
      <c r="DO45" s="63"/>
      <c r="DP45" s="63"/>
      <c r="DQ45" s="63"/>
      <c r="DR45" s="63"/>
      <c r="DS45" s="63"/>
      <c r="DT45" s="63"/>
      <c r="DU45" s="63"/>
      <c r="DV45" s="63"/>
      <c r="DW45" s="63"/>
      <c r="DX45" s="67"/>
      <c r="DY45" s="67"/>
      <c r="DZ45" s="67"/>
      <c r="EA45" s="67"/>
      <c r="EB45" s="67"/>
      <c r="EC45" s="67"/>
      <c r="ED45" s="67"/>
      <c r="EE45" s="67"/>
      <c r="EF45" s="67"/>
      <c r="EG45" s="115"/>
      <c r="EH45" s="115"/>
      <c r="EI45" s="115"/>
      <c r="EJ45" s="115"/>
      <c r="EK45" s="63"/>
      <c r="EL45" s="63"/>
      <c r="EM45" s="63"/>
      <c r="EN45" s="63"/>
      <c r="EO45" s="63"/>
      <c r="EP45" s="63"/>
      <c r="EQ45" s="63"/>
      <c r="ER45" s="63"/>
      <c r="ES45" s="63"/>
      <c r="ET45" s="63"/>
      <c r="EU45" s="63"/>
      <c r="EV45" s="63"/>
      <c r="EW45" s="63"/>
      <c r="EX45" s="63"/>
      <c r="EY45" s="67"/>
      <c r="EZ45" s="67"/>
      <c r="FA45" s="67"/>
      <c r="FB45" s="67"/>
      <c r="FC45" s="67"/>
      <c r="FD45" s="67"/>
      <c r="FE45" s="67"/>
      <c r="FF45" s="67"/>
      <c r="FG45" s="67"/>
      <c r="FH45" s="67"/>
      <c r="FI45" s="67"/>
      <c r="FJ45" s="67"/>
      <c r="FK45" s="67"/>
      <c r="FL45" s="67"/>
      <c r="FM45" s="67"/>
      <c r="FN45" s="67"/>
      <c r="FO45" s="67"/>
      <c r="FP45" s="67"/>
      <c r="FQ45" s="67"/>
      <c r="FR45" s="67"/>
      <c r="FS45" s="67"/>
      <c r="FT45" s="67"/>
      <c r="FU45" s="67"/>
      <c r="FV45" s="67"/>
      <c r="FW45" s="67"/>
      <c r="FX45" s="67"/>
      <c r="FY45" s="67"/>
      <c r="FZ45" s="67"/>
      <c r="GA45" s="67"/>
      <c r="GB45" s="67"/>
      <c r="GC45" s="67"/>
      <c r="GD45" s="67"/>
      <c r="GE45" s="67"/>
      <c r="GF45" s="67"/>
      <c r="GG45" s="67"/>
      <c r="GH45" s="67"/>
      <c r="GI45" s="63"/>
      <c r="GJ45" s="63"/>
      <c r="GK45" s="63"/>
      <c r="GL45" s="63"/>
      <c r="GM45" s="63"/>
      <c r="GN45" s="63"/>
      <c r="GO45" s="63"/>
      <c r="GP45" s="63"/>
      <c r="GQ45" s="63"/>
      <c r="GR45" s="67"/>
      <c r="GS45" s="67"/>
      <c r="GT45" s="67"/>
      <c r="GU45" s="67"/>
      <c r="GV45" s="67"/>
      <c r="GW45" s="67"/>
      <c r="GX45" s="67"/>
      <c r="GY45" s="67"/>
      <c r="GZ45" s="67"/>
    </row>
    <row r="46" spans="1:208" x14ac:dyDescent="0.3">
      <c r="A46" s="113"/>
      <c r="B46" s="113"/>
      <c r="C46" s="113"/>
      <c r="D46" s="115"/>
      <c r="E46" s="115"/>
      <c r="F46" s="115"/>
      <c r="G46" s="115"/>
      <c r="H46" s="115"/>
      <c r="I46" s="115"/>
      <c r="J46" s="115"/>
      <c r="K46" s="115"/>
      <c r="L46" s="115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115"/>
      <c r="BB46" s="63"/>
      <c r="BC46" s="63"/>
      <c r="BD46" s="63"/>
      <c r="BE46" s="117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7"/>
      <c r="CH46" s="67"/>
      <c r="CI46" s="67"/>
      <c r="CJ46" s="67"/>
      <c r="CK46" s="67"/>
      <c r="CL46" s="67"/>
      <c r="CM46" s="67"/>
      <c r="CN46" s="67"/>
      <c r="CO46" s="67"/>
      <c r="CP46" s="67"/>
      <c r="CQ46" s="67"/>
      <c r="CR46" s="67"/>
      <c r="CS46" s="67"/>
      <c r="CT46" s="67"/>
      <c r="CU46" s="67"/>
      <c r="CV46" s="67"/>
      <c r="CW46" s="67"/>
      <c r="CX46" s="67"/>
      <c r="CY46" s="67"/>
      <c r="CZ46" s="67"/>
      <c r="DA46" s="67"/>
      <c r="DB46" s="67"/>
      <c r="DC46" s="67"/>
      <c r="DD46" s="67"/>
      <c r="DE46" s="115"/>
      <c r="DF46" s="115"/>
      <c r="DG46" s="115"/>
      <c r="DH46" s="115"/>
      <c r="DI46" s="63"/>
      <c r="DJ46" s="63"/>
      <c r="DK46" s="63"/>
      <c r="DL46" s="63"/>
      <c r="DM46" s="63"/>
      <c r="DN46" s="48"/>
      <c r="DO46" s="63"/>
      <c r="DP46" s="63"/>
      <c r="DQ46" s="63"/>
      <c r="DR46" s="63"/>
      <c r="DS46" s="63"/>
      <c r="DT46" s="63"/>
      <c r="DU46" s="63"/>
      <c r="DV46" s="63"/>
      <c r="DW46" s="63"/>
      <c r="DX46" s="67"/>
      <c r="DY46" s="67"/>
      <c r="DZ46" s="67"/>
      <c r="EA46" s="67"/>
      <c r="EB46" s="67"/>
      <c r="EC46" s="67"/>
      <c r="ED46" s="67"/>
      <c r="EE46" s="67"/>
      <c r="EF46" s="67"/>
      <c r="EG46" s="115"/>
      <c r="EH46" s="115"/>
      <c r="EI46" s="115"/>
      <c r="EJ46" s="115"/>
      <c r="EK46" s="63"/>
      <c r="EL46" s="63"/>
      <c r="EM46" s="63"/>
      <c r="EN46" s="63"/>
      <c r="EO46" s="63"/>
      <c r="EP46" s="63"/>
      <c r="EQ46" s="63"/>
      <c r="ER46" s="63"/>
      <c r="ES46" s="63"/>
      <c r="ET46" s="63"/>
      <c r="EU46" s="63"/>
      <c r="EV46" s="63"/>
      <c r="EW46" s="63"/>
      <c r="EX46" s="63"/>
      <c r="EY46" s="67"/>
      <c r="EZ46" s="67"/>
      <c r="FA46" s="67"/>
      <c r="FB46" s="67"/>
      <c r="FC46" s="67"/>
      <c r="FD46" s="67"/>
      <c r="FE46" s="67"/>
      <c r="FF46" s="67"/>
      <c r="FG46" s="67"/>
      <c r="FH46" s="67"/>
      <c r="FI46" s="67"/>
      <c r="FJ46" s="67"/>
      <c r="FK46" s="67"/>
      <c r="FL46" s="67"/>
      <c r="FM46" s="67"/>
      <c r="FN46" s="67"/>
      <c r="FO46" s="67"/>
      <c r="FP46" s="67"/>
      <c r="FQ46" s="67"/>
      <c r="FR46" s="67"/>
      <c r="FS46" s="67"/>
      <c r="FT46" s="67"/>
      <c r="FU46" s="67"/>
      <c r="FV46" s="67"/>
      <c r="FW46" s="67"/>
      <c r="FX46" s="67"/>
      <c r="FY46" s="67"/>
      <c r="FZ46" s="67"/>
      <c r="GA46" s="67"/>
      <c r="GB46" s="67"/>
      <c r="GC46" s="67"/>
      <c r="GD46" s="67"/>
      <c r="GE46" s="67"/>
      <c r="GF46" s="67"/>
      <c r="GG46" s="67"/>
      <c r="GH46" s="67"/>
      <c r="GI46" s="63"/>
      <c r="GJ46" s="63"/>
      <c r="GK46" s="63"/>
      <c r="GL46" s="63"/>
      <c r="GM46" s="63"/>
      <c r="GN46" s="63"/>
      <c r="GO46" s="63"/>
      <c r="GP46" s="63"/>
      <c r="GQ46" s="63"/>
      <c r="GR46" s="67"/>
      <c r="GS46" s="67"/>
      <c r="GT46" s="67"/>
      <c r="GU46" s="67"/>
      <c r="GV46" s="67"/>
      <c r="GW46" s="67"/>
      <c r="GX46" s="67"/>
      <c r="GY46" s="67"/>
      <c r="GZ46" s="67"/>
    </row>
    <row r="47" spans="1:208" x14ac:dyDescent="0.3">
      <c r="A47" s="113"/>
      <c r="B47" s="113"/>
      <c r="C47" s="113"/>
      <c r="D47" s="115"/>
      <c r="E47" s="115"/>
      <c r="F47" s="115"/>
      <c r="G47" s="115"/>
      <c r="H47" s="115"/>
      <c r="I47" s="115"/>
      <c r="J47" s="115"/>
      <c r="K47" s="115"/>
      <c r="L47" s="115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5"/>
      <c r="X47" s="116"/>
      <c r="Y47" s="116"/>
      <c r="Z47" s="116"/>
      <c r="AA47" s="116"/>
      <c r="AB47" s="116"/>
      <c r="AC47" s="116"/>
      <c r="AD47" s="116"/>
      <c r="AE47" s="116"/>
      <c r="AF47" s="116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115"/>
      <c r="BB47" s="63"/>
      <c r="BC47" s="63"/>
      <c r="BD47" s="63"/>
      <c r="BE47" s="117"/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  <c r="CE47" s="63"/>
      <c r="CF47" s="63"/>
      <c r="CG47" s="67"/>
      <c r="CH47" s="67"/>
      <c r="CI47" s="67"/>
      <c r="CJ47" s="67"/>
      <c r="CK47" s="67"/>
      <c r="CL47" s="67"/>
      <c r="CM47" s="67"/>
      <c r="CN47" s="67"/>
      <c r="CO47" s="67"/>
      <c r="CP47" s="67"/>
      <c r="CQ47" s="67"/>
      <c r="CR47" s="67"/>
      <c r="CS47" s="67"/>
      <c r="CT47" s="67"/>
      <c r="CU47" s="67"/>
      <c r="CV47" s="67"/>
      <c r="CW47" s="67"/>
      <c r="CX47" s="67"/>
      <c r="CY47" s="67"/>
      <c r="CZ47" s="67"/>
      <c r="DA47" s="67"/>
      <c r="DB47" s="67"/>
      <c r="DC47" s="67"/>
      <c r="DD47" s="67"/>
      <c r="DE47" s="63"/>
      <c r="DF47" s="63"/>
      <c r="DG47" s="63"/>
      <c r="DH47" s="63"/>
      <c r="DI47" s="63"/>
      <c r="DJ47" s="63"/>
      <c r="DK47" s="63"/>
      <c r="DL47" s="63"/>
      <c r="DM47" s="63"/>
      <c r="DN47" s="48"/>
      <c r="DO47" s="63"/>
      <c r="DP47" s="63"/>
      <c r="DQ47" s="63"/>
      <c r="DR47" s="63"/>
      <c r="DS47" s="63"/>
      <c r="DT47" s="63"/>
      <c r="DU47" s="63"/>
      <c r="DV47" s="63"/>
      <c r="DW47" s="63"/>
      <c r="DX47" s="67"/>
      <c r="DY47" s="67"/>
      <c r="DZ47" s="67"/>
      <c r="EA47" s="67"/>
      <c r="EB47" s="67"/>
      <c r="EC47" s="67"/>
      <c r="ED47" s="67"/>
      <c r="EE47" s="67"/>
      <c r="EF47" s="67"/>
      <c r="EG47" s="63"/>
      <c r="EH47" s="63"/>
      <c r="EI47" s="63"/>
      <c r="EJ47" s="63"/>
      <c r="EK47" s="63"/>
      <c r="EL47" s="63"/>
      <c r="EM47" s="63"/>
      <c r="EN47" s="63"/>
      <c r="EO47" s="63"/>
      <c r="EP47" s="63"/>
      <c r="EQ47" s="63"/>
      <c r="ER47" s="63"/>
      <c r="ES47" s="63"/>
      <c r="ET47" s="63"/>
      <c r="EU47" s="63"/>
      <c r="EV47" s="63"/>
      <c r="EW47" s="63"/>
      <c r="EX47" s="63"/>
      <c r="EY47" s="67"/>
      <c r="EZ47" s="67"/>
      <c r="FA47" s="67"/>
      <c r="FB47" s="67"/>
      <c r="FC47" s="67"/>
      <c r="FD47" s="67"/>
      <c r="FE47" s="67"/>
      <c r="FF47" s="67"/>
      <c r="FG47" s="67"/>
      <c r="FH47" s="67"/>
      <c r="FI47" s="67"/>
      <c r="FJ47" s="67"/>
      <c r="FK47" s="67"/>
      <c r="FL47" s="67"/>
      <c r="FM47" s="67"/>
      <c r="FN47" s="67"/>
      <c r="FO47" s="67"/>
      <c r="FP47" s="67"/>
      <c r="FQ47" s="67"/>
      <c r="FR47" s="67"/>
      <c r="FS47" s="67"/>
      <c r="FT47" s="67"/>
      <c r="FU47" s="67"/>
      <c r="FV47" s="67"/>
      <c r="FW47" s="67"/>
      <c r="FX47" s="67"/>
      <c r="FY47" s="67"/>
      <c r="FZ47" s="67"/>
      <c r="GA47" s="67"/>
      <c r="GB47" s="67"/>
      <c r="GC47" s="67"/>
      <c r="GD47" s="67"/>
      <c r="GE47" s="67"/>
      <c r="GF47" s="67"/>
      <c r="GG47" s="67"/>
      <c r="GH47" s="67"/>
      <c r="GI47" s="63"/>
      <c r="GJ47" s="63"/>
      <c r="GK47" s="63"/>
      <c r="GL47" s="63"/>
      <c r="GM47" s="63"/>
      <c r="GN47" s="63"/>
      <c r="GO47" s="63"/>
      <c r="GP47" s="63"/>
      <c r="GQ47" s="63"/>
      <c r="GR47" s="67"/>
      <c r="GS47" s="67"/>
      <c r="GT47" s="67"/>
      <c r="GU47" s="67"/>
      <c r="GV47" s="67"/>
      <c r="GW47" s="67"/>
      <c r="GX47" s="67"/>
      <c r="GY47" s="67"/>
      <c r="GZ47" s="67"/>
    </row>
    <row r="48" spans="1:208" x14ac:dyDescent="0.3">
      <c r="A48" s="113"/>
      <c r="B48" s="113"/>
      <c r="C48" s="113"/>
      <c r="D48" s="115"/>
      <c r="E48" s="115"/>
      <c r="F48" s="115"/>
      <c r="G48" s="115"/>
      <c r="H48" s="115"/>
      <c r="I48" s="115"/>
      <c r="J48" s="115"/>
      <c r="K48" s="115"/>
      <c r="L48" s="115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5"/>
      <c r="X48" s="116"/>
      <c r="Y48" s="116"/>
      <c r="Z48" s="116"/>
      <c r="AA48" s="116"/>
      <c r="AB48" s="116"/>
      <c r="AC48" s="116"/>
      <c r="AD48" s="116"/>
      <c r="AE48" s="116"/>
      <c r="AF48" s="116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115"/>
      <c r="BB48" s="63"/>
      <c r="BC48" s="63"/>
      <c r="BD48" s="63"/>
      <c r="BE48" s="117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3"/>
      <c r="CD48" s="63"/>
      <c r="CE48" s="63"/>
      <c r="CF48" s="63"/>
      <c r="CG48" s="67"/>
      <c r="CH48" s="67"/>
      <c r="CI48" s="67"/>
      <c r="CJ48" s="67"/>
      <c r="CK48" s="67"/>
      <c r="CL48" s="67"/>
      <c r="CM48" s="67"/>
      <c r="CN48" s="67"/>
      <c r="CO48" s="67"/>
      <c r="CP48" s="67"/>
      <c r="CQ48" s="67"/>
      <c r="CR48" s="67"/>
      <c r="CS48" s="67"/>
      <c r="CT48" s="67"/>
      <c r="CU48" s="67"/>
      <c r="CV48" s="67"/>
      <c r="CW48" s="67"/>
      <c r="CX48" s="67"/>
      <c r="CY48" s="67"/>
      <c r="CZ48" s="67"/>
      <c r="DA48" s="67"/>
      <c r="DB48" s="67"/>
      <c r="DC48" s="67"/>
      <c r="DD48" s="67"/>
      <c r="DE48" s="63"/>
      <c r="DF48" s="63"/>
      <c r="DG48" s="63"/>
      <c r="DH48" s="63"/>
      <c r="DI48" s="63"/>
      <c r="DJ48" s="63"/>
      <c r="DK48" s="63"/>
      <c r="DL48" s="63"/>
      <c r="DM48" s="63"/>
      <c r="DN48" s="48"/>
      <c r="DO48" s="63"/>
      <c r="DP48" s="63"/>
      <c r="DQ48" s="63"/>
      <c r="DR48" s="63"/>
      <c r="DS48" s="63"/>
      <c r="DT48" s="63"/>
      <c r="DU48" s="63"/>
      <c r="DV48" s="63"/>
      <c r="DW48" s="63"/>
      <c r="DX48" s="67"/>
      <c r="DY48" s="67"/>
      <c r="DZ48" s="67"/>
      <c r="EA48" s="67"/>
      <c r="EB48" s="67"/>
      <c r="EC48" s="67"/>
      <c r="ED48" s="67"/>
      <c r="EE48" s="67"/>
      <c r="EF48" s="67"/>
      <c r="EG48" s="63"/>
      <c r="EH48" s="63"/>
      <c r="EI48" s="63"/>
      <c r="EJ48" s="63"/>
      <c r="EK48" s="63"/>
      <c r="EL48" s="63"/>
      <c r="EM48" s="63"/>
      <c r="EN48" s="63"/>
      <c r="EO48" s="63"/>
      <c r="EP48" s="63"/>
      <c r="EQ48" s="63"/>
      <c r="ER48" s="63"/>
      <c r="ES48" s="63"/>
      <c r="ET48" s="63"/>
      <c r="EU48" s="63"/>
      <c r="EV48" s="63"/>
      <c r="EW48" s="63"/>
      <c r="EX48" s="63"/>
      <c r="EY48" s="67"/>
      <c r="EZ48" s="67"/>
      <c r="FA48" s="67"/>
      <c r="FB48" s="67"/>
      <c r="FC48" s="67"/>
      <c r="FD48" s="67"/>
      <c r="FE48" s="67"/>
      <c r="FF48" s="67"/>
      <c r="FG48" s="67"/>
      <c r="FH48" s="67"/>
      <c r="FI48" s="67"/>
      <c r="FJ48" s="67"/>
      <c r="FK48" s="67"/>
      <c r="FL48" s="67"/>
      <c r="FM48" s="67"/>
      <c r="FN48" s="67"/>
      <c r="FO48" s="67"/>
      <c r="FP48" s="67"/>
      <c r="FQ48" s="67"/>
      <c r="FR48" s="67"/>
      <c r="FS48" s="67"/>
      <c r="FT48" s="67"/>
      <c r="FU48" s="67"/>
      <c r="FV48" s="67"/>
      <c r="FW48" s="67"/>
      <c r="FX48" s="67"/>
      <c r="FY48" s="67"/>
      <c r="FZ48" s="67"/>
      <c r="GA48" s="67"/>
      <c r="GB48" s="67"/>
      <c r="GC48" s="67"/>
      <c r="GD48" s="67"/>
      <c r="GE48" s="67"/>
      <c r="GF48" s="67"/>
      <c r="GG48" s="67"/>
      <c r="GH48" s="67"/>
      <c r="GI48" s="63"/>
      <c r="GJ48" s="63"/>
      <c r="GK48" s="63"/>
      <c r="GL48" s="63"/>
      <c r="GM48" s="63"/>
      <c r="GN48" s="63"/>
      <c r="GO48" s="63"/>
      <c r="GP48" s="63"/>
      <c r="GQ48" s="63"/>
      <c r="GR48" s="67"/>
      <c r="GS48" s="67"/>
      <c r="GT48" s="67"/>
      <c r="GU48" s="67"/>
      <c r="GV48" s="67"/>
      <c r="GW48" s="67"/>
      <c r="GX48" s="67"/>
      <c r="GY48" s="67"/>
      <c r="GZ48" s="67"/>
    </row>
    <row r="49" spans="1:208" x14ac:dyDescent="0.3">
      <c r="A49" s="113"/>
      <c r="B49" s="113"/>
      <c r="C49" s="113"/>
      <c r="D49" s="115"/>
      <c r="E49" s="115"/>
      <c r="F49" s="115"/>
      <c r="G49" s="115"/>
      <c r="H49" s="115"/>
      <c r="I49" s="115"/>
      <c r="J49" s="115"/>
      <c r="K49" s="115"/>
      <c r="L49" s="115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5"/>
      <c r="X49" s="116"/>
      <c r="Y49" s="116"/>
      <c r="Z49" s="116"/>
      <c r="AA49" s="116"/>
      <c r="AB49" s="116"/>
      <c r="AC49" s="116"/>
      <c r="AD49" s="116"/>
      <c r="AE49" s="116"/>
      <c r="AF49" s="116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115"/>
      <c r="BB49" s="63"/>
      <c r="BC49" s="63"/>
      <c r="BD49" s="63"/>
      <c r="BE49" s="117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  <c r="CX49" s="67"/>
      <c r="CY49" s="67"/>
      <c r="CZ49" s="67"/>
      <c r="DA49" s="67"/>
      <c r="DB49" s="67"/>
      <c r="DC49" s="67"/>
      <c r="DD49" s="67"/>
      <c r="DE49" s="63"/>
      <c r="DF49" s="63"/>
      <c r="DG49" s="63"/>
      <c r="DH49" s="63"/>
      <c r="DI49" s="63"/>
      <c r="DJ49" s="63"/>
      <c r="DK49" s="63"/>
      <c r="DL49" s="63"/>
      <c r="DM49" s="63"/>
      <c r="DN49" s="48"/>
      <c r="DO49" s="63"/>
      <c r="DP49" s="63"/>
      <c r="DQ49" s="63"/>
      <c r="DR49" s="63"/>
      <c r="DS49" s="63"/>
      <c r="DT49" s="63"/>
      <c r="DU49" s="63"/>
      <c r="DV49" s="63"/>
      <c r="DW49" s="63"/>
      <c r="DX49" s="67"/>
      <c r="DY49" s="67"/>
      <c r="DZ49" s="67"/>
      <c r="EA49" s="67"/>
      <c r="EB49" s="67"/>
      <c r="EC49" s="67"/>
      <c r="ED49" s="67"/>
      <c r="EE49" s="67"/>
      <c r="EF49" s="67"/>
      <c r="EG49" s="63"/>
      <c r="EH49" s="63"/>
      <c r="EI49" s="63"/>
      <c r="EJ49" s="63"/>
      <c r="EK49" s="63"/>
      <c r="EL49" s="63"/>
      <c r="EM49" s="63"/>
      <c r="EN49" s="63"/>
      <c r="EO49" s="63"/>
      <c r="EP49" s="63"/>
      <c r="EQ49" s="63"/>
      <c r="ER49" s="63"/>
      <c r="ES49" s="63"/>
      <c r="ET49" s="63"/>
      <c r="EU49" s="63"/>
      <c r="EV49" s="63"/>
      <c r="EW49" s="63"/>
      <c r="EX49" s="63"/>
      <c r="EY49" s="67"/>
      <c r="EZ49" s="67"/>
      <c r="FA49" s="67"/>
      <c r="FB49" s="67"/>
      <c r="FC49" s="67"/>
      <c r="FD49" s="67"/>
      <c r="FE49" s="67"/>
      <c r="FF49" s="67"/>
      <c r="FG49" s="67"/>
      <c r="FH49" s="67"/>
      <c r="FI49" s="67"/>
      <c r="FJ49" s="67"/>
      <c r="FK49" s="67"/>
      <c r="FL49" s="67"/>
      <c r="FM49" s="67"/>
      <c r="FN49" s="67"/>
      <c r="FO49" s="67"/>
      <c r="FP49" s="67"/>
      <c r="FQ49" s="67"/>
      <c r="FR49" s="67"/>
      <c r="FS49" s="67"/>
      <c r="FT49" s="67"/>
      <c r="FU49" s="67"/>
      <c r="FV49" s="67"/>
      <c r="FW49" s="67"/>
      <c r="FX49" s="67"/>
      <c r="FY49" s="67"/>
      <c r="FZ49" s="67"/>
      <c r="GA49" s="67"/>
      <c r="GB49" s="67"/>
      <c r="GC49" s="67"/>
      <c r="GD49" s="67"/>
      <c r="GE49" s="67"/>
      <c r="GF49" s="67"/>
      <c r="GG49" s="67"/>
      <c r="GH49" s="67"/>
      <c r="GI49" s="63"/>
      <c r="GJ49" s="63"/>
      <c r="GK49" s="63"/>
      <c r="GL49" s="63"/>
      <c r="GM49" s="63"/>
      <c r="GN49" s="63"/>
      <c r="GO49" s="63"/>
      <c r="GP49" s="63"/>
      <c r="GQ49" s="63"/>
      <c r="GR49" s="67"/>
      <c r="GS49" s="67"/>
      <c r="GT49" s="67"/>
      <c r="GU49" s="67"/>
      <c r="GV49" s="67"/>
      <c r="GW49" s="67"/>
      <c r="GX49" s="67"/>
      <c r="GY49" s="67"/>
      <c r="GZ49" s="67"/>
    </row>
    <row r="50" spans="1:208" x14ac:dyDescent="0.3">
      <c r="A50" s="113"/>
      <c r="B50" s="113"/>
      <c r="C50" s="113"/>
      <c r="D50" s="115"/>
      <c r="E50" s="115"/>
      <c r="F50" s="115"/>
      <c r="G50" s="115"/>
      <c r="H50" s="115"/>
      <c r="I50" s="115"/>
      <c r="J50" s="115"/>
      <c r="K50" s="115"/>
      <c r="L50" s="115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5"/>
      <c r="X50" s="116"/>
      <c r="Y50" s="116"/>
      <c r="Z50" s="116"/>
      <c r="AA50" s="116"/>
      <c r="AB50" s="116"/>
      <c r="AC50" s="116"/>
      <c r="AD50" s="116"/>
      <c r="AE50" s="116"/>
      <c r="AF50" s="116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115"/>
      <c r="BB50" s="63"/>
      <c r="BC50" s="63"/>
      <c r="BD50" s="63"/>
      <c r="BE50" s="117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63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  <c r="CX50" s="67"/>
      <c r="CY50" s="67"/>
      <c r="CZ50" s="67"/>
      <c r="DA50" s="67"/>
      <c r="DB50" s="67"/>
      <c r="DC50" s="67"/>
      <c r="DD50" s="67"/>
      <c r="DE50" s="63"/>
      <c r="DF50" s="63"/>
      <c r="DG50" s="63"/>
      <c r="DH50" s="63"/>
      <c r="DI50" s="63"/>
      <c r="DJ50" s="63"/>
      <c r="DK50" s="63"/>
      <c r="DL50" s="63"/>
      <c r="DM50" s="63"/>
      <c r="DN50" s="48"/>
      <c r="DO50" s="63"/>
      <c r="DP50" s="63"/>
      <c r="DQ50" s="63"/>
      <c r="DR50" s="63"/>
      <c r="DS50" s="63"/>
      <c r="DT50" s="63"/>
      <c r="DU50" s="63"/>
      <c r="DV50" s="63"/>
      <c r="DW50" s="63"/>
      <c r="DX50" s="67"/>
      <c r="DY50" s="67"/>
      <c r="DZ50" s="67"/>
      <c r="EA50" s="67"/>
      <c r="EB50" s="67"/>
      <c r="EC50" s="67"/>
      <c r="ED50" s="67"/>
      <c r="EE50" s="67"/>
      <c r="EF50" s="67"/>
      <c r="EG50" s="63"/>
      <c r="EH50" s="63"/>
      <c r="EI50" s="63"/>
      <c r="EJ50" s="63"/>
      <c r="EK50" s="63"/>
      <c r="EL50" s="63"/>
      <c r="EM50" s="63"/>
      <c r="EN50" s="63"/>
      <c r="EO50" s="63"/>
      <c r="EP50" s="63"/>
      <c r="EQ50" s="63"/>
      <c r="ER50" s="63"/>
      <c r="ES50" s="63"/>
      <c r="ET50" s="63"/>
      <c r="EU50" s="63"/>
      <c r="EV50" s="63"/>
      <c r="EW50" s="63"/>
      <c r="EX50" s="63"/>
      <c r="EY50" s="67"/>
      <c r="EZ50" s="67"/>
      <c r="FA50" s="67"/>
      <c r="FB50" s="67"/>
      <c r="FC50" s="67"/>
      <c r="FD50" s="67"/>
      <c r="FE50" s="67"/>
      <c r="FF50" s="67"/>
      <c r="FG50" s="67"/>
      <c r="FH50" s="67"/>
      <c r="FI50" s="67"/>
      <c r="FJ50" s="67"/>
      <c r="FK50" s="67"/>
      <c r="FL50" s="67"/>
      <c r="FM50" s="67"/>
      <c r="FN50" s="67"/>
      <c r="FO50" s="67"/>
      <c r="FP50" s="67"/>
      <c r="FQ50" s="67"/>
      <c r="FR50" s="67"/>
      <c r="FS50" s="67"/>
      <c r="FT50" s="67"/>
      <c r="FU50" s="67"/>
      <c r="FV50" s="67"/>
      <c r="FW50" s="67"/>
      <c r="FX50" s="67"/>
      <c r="FY50" s="67"/>
      <c r="FZ50" s="67"/>
      <c r="GA50" s="67"/>
      <c r="GB50" s="67"/>
      <c r="GC50" s="67"/>
      <c r="GD50" s="67"/>
      <c r="GE50" s="67"/>
      <c r="GF50" s="67"/>
      <c r="GG50" s="67"/>
      <c r="GH50" s="67"/>
      <c r="GI50" s="63"/>
      <c r="GJ50" s="63"/>
      <c r="GK50" s="63"/>
      <c r="GL50" s="63"/>
      <c r="GM50" s="63"/>
      <c r="GN50" s="63"/>
      <c r="GO50" s="63"/>
      <c r="GP50" s="63"/>
      <c r="GQ50" s="63"/>
      <c r="GR50" s="67"/>
      <c r="GS50" s="67"/>
      <c r="GT50" s="67"/>
      <c r="GU50" s="67"/>
      <c r="GV50" s="67"/>
      <c r="GW50" s="67"/>
      <c r="GX50" s="67"/>
      <c r="GY50" s="67"/>
      <c r="GZ50" s="67"/>
    </row>
    <row r="51" spans="1:208" x14ac:dyDescent="0.3">
      <c r="A51" s="113"/>
      <c r="B51" s="113"/>
      <c r="C51" s="113"/>
      <c r="D51" s="115"/>
      <c r="E51" s="115"/>
      <c r="F51" s="115"/>
      <c r="G51" s="115"/>
      <c r="H51" s="115"/>
      <c r="I51" s="115"/>
      <c r="J51" s="115"/>
      <c r="K51" s="115"/>
      <c r="L51" s="115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5"/>
      <c r="X51" s="116"/>
      <c r="Y51" s="116"/>
      <c r="Z51" s="116"/>
      <c r="AA51" s="116"/>
      <c r="AB51" s="116"/>
      <c r="AC51" s="116"/>
      <c r="AD51" s="116"/>
      <c r="AE51" s="116"/>
      <c r="AF51" s="116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115"/>
      <c r="BB51" s="63"/>
      <c r="BC51" s="63"/>
      <c r="BD51" s="63"/>
      <c r="BE51" s="117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  <c r="CA51" s="63"/>
      <c r="CB51" s="63"/>
      <c r="CC51" s="63"/>
      <c r="CD51" s="63"/>
      <c r="CE51" s="63"/>
      <c r="CF51" s="63"/>
      <c r="CG51" s="67"/>
      <c r="CH51" s="67"/>
      <c r="CI51" s="67"/>
      <c r="CJ51" s="67"/>
      <c r="CK51" s="67"/>
      <c r="CL51" s="67"/>
      <c r="CM51" s="67"/>
      <c r="CN51" s="67"/>
      <c r="CO51" s="67"/>
      <c r="CP51" s="67"/>
      <c r="CQ51" s="67"/>
      <c r="CR51" s="67"/>
      <c r="CS51" s="67"/>
      <c r="CT51" s="67"/>
      <c r="CU51" s="67"/>
      <c r="CV51" s="67"/>
      <c r="CW51" s="67"/>
      <c r="CX51" s="67"/>
      <c r="CY51" s="67"/>
      <c r="CZ51" s="67"/>
      <c r="DA51" s="67"/>
      <c r="DB51" s="67"/>
      <c r="DC51" s="67"/>
      <c r="DD51" s="67"/>
      <c r="DE51" s="63"/>
      <c r="DF51" s="63"/>
      <c r="DG51" s="63"/>
      <c r="DH51" s="63"/>
      <c r="DI51" s="63"/>
      <c r="DJ51" s="63"/>
      <c r="DK51" s="63"/>
      <c r="DL51" s="63"/>
      <c r="DM51" s="63"/>
      <c r="DN51" s="48"/>
      <c r="DO51" s="63"/>
      <c r="DP51" s="63"/>
      <c r="DQ51" s="63"/>
      <c r="DR51" s="63"/>
      <c r="DS51" s="63"/>
      <c r="DT51" s="63"/>
      <c r="DU51" s="63"/>
      <c r="DV51" s="63"/>
      <c r="DW51" s="63"/>
      <c r="DX51" s="67"/>
      <c r="DY51" s="67"/>
      <c r="DZ51" s="67"/>
      <c r="EA51" s="67"/>
      <c r="EB51" s="67"/>
      <c r="EC51" s="67"/>
      <c r="ED51" s="67"/>
      <c r="EE51" s="67"/>
      <c r="EF51" s="67"/>
      <c r="EG51" s="63"/>
      <c r="EH51" s="63"/>
      <c r="EI51" s="63"/>
      <c r="EJ51" s="63"/>
      <c r="EK51" s="63"/>
      <c r="EL51" s="63"/>
      <c r="EM51" s="63"/>
      <c r="EN51" s="63"/>
      <c r="EO51" s="63"/>
      <c r="EP51" s="63"/>
      <c r="EQ51" s="63"/>
      <c r="ER51" s="63"/>
      <c r="ES51" s="63"/>
      <c r="ET51" s="63"/>
      <c r="EU51" s="63"/>
      <c r="EV51" s="63"/>
      <c r="EW51" s="63"/>
      <c r="EX51" s="63"/>
      <c r="EY51" s="67"/>
      <c r="EZ51" s="67"/>
      <c r="FA51" s="67"/>
      <c r="FB51" s="67"/>
      <c r="FC51" s="67"/>
      <c r="FD51" s="67"/>
      <c r="FE51" s="67"/>
      <c r="FF51" s="67"/>
      <c r="FG51" s="67"/>
      <c r="FH51" s="67"/>
      <c r="FI51" s="67"/>
      <c r="FJ51" s="67"/>
      <c r="FK51" s="67"/>
      <c r="FL51" s="67"/>
      <c r="FM51" s="67"/>
      <c r="FN51" s="67"/>
      <c r="FO51" s="67"/>
      <c r="FP51" s="67"/>
      <c r="FQ51" s="67"/>
      <c r="FR51" s="67"/>
      <c r="FS51" s="67"/>
      <c r="FT51" s="67"/>
      <c r="FU51" s="67"/>
      <c r="FV51" s="67"/>
      <c r="FW51" s="67"/>
      <c r="FX51" s="67"/>
      <c r="FY51" s="67"/>
      <c r="FZ51" s="67"/>
      <c r="GA51" s="67"/>
      <c r="GB51" s="67"/>
      <c r="GC51" s="67"/>
      <c r="GD51" s="67"/>
      <c r="GE51" s="67"/>
      <c r="GF51" s="67"/>
      <c r="GG51" s="67"/>
      <c r="GH51" s="67"/>
      <c r="GI51" s="63"/>
      <c r="GJ51" s="63"/>
      <c r="GK51" s="63"/>
      <c r="GL51" s="63"/>
      <c r="GM51" s="63"/>
      <c r="GN51" s="63"/>
      <c r="GO51" s="63"/>
      <c r="GP51" s="63"/>
      <c r="GQ51" s="63"/>
      <c r="GR51" s="67"/>
      <c r="GS51" s="67"/>
      <c r="GT51" s="67"/>
      <c r="GU51" s="67"/>
      <c r="GV51" s="67"/>
      <c r="GW51" s="67"/>
      <c r="GX51" s="67"/>
      <c r="GY51" s="67"/>
      <c r="GZ51" s="67"/>
    </row>
    <row r="52" spans="1:208" x14ac:dyDescent="0.3">
      <c r="A52" s="113"/>
      <c r="B52" s="113"/>
      <c r="C52" s="113"/>
      <c r="D52" s="115"/>
      <c r="E52" s="115"/>
      <c r="F52" s="115"/>
      <c r="G52" s="115"/>
      <c r="H52" s="115"/>
      <c r="I52" s="115"/>
      <c r="J52" s="115"/>
      <c r="K52" s="115"/>
      <c r="L52" s="115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5"/>
      <c r="X52" s="116"/>
      <c r="Y52" s="116"/>
      <c r="Z52" s="116"/>
      <c r="AA52" s="116"/>
      <c r="AB52" s="116"/>
      <c r="AC52" s="116"/>
      <c r="AD52" s="116"/>
      <c r="AE52" s="116"/>
      <c r="AF52" s="116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115"/>
      <c r="BB52" s="63"/>
      <c r="BC52" s="63"/>
      <c r="BD52" s="63"/>
      <c r="BE52" s="117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63"/>
      <c r="BY52" s="63"/>
      <c r="BZ52" s="63"/>
      <c r="CA52" s="63"/>
      <c r="CB52" s="63"/>
      <c r="CC52" s="63"/>
      <c r="CD52" s="63"/>
      <c r="CE52" s="63"/>
      <c r="CF52" s="63"/>
      <c r="CG52" s="67"/>
      <c r="CH52" s="67"/>
      <c r="CI52" s="67"/>
      <c r="CJ52" s="67"/>
      <c r="CK52" s="67"/>
      <c r="CL52" s="67"/>
      <c r="CM52" s="67"/>
      <c r="CN52" s="67"/>
      <c r="CO52" s="67"/>
      <c r="CP52" s="67"/>
      <c r="CQ52" s="67"/>
      <c r="CR52" s="67"/>
      <c r="CS52" s="67"/>
      <c r="CT52" s="67"/>
      <c r="CU52" s="67"/>
      <c r="CV52" s="67"/>
      <c r="CW52" s="67"/>
      <c r="CX52" s="67"/>
      <c r="CY52" s="67"/>
      <c r="CZ52" s="67"/>
      <c r="DA52" s="67"/>
      <c r="DB52" s="67"/>
      <c r="DC52" s="67"/>
      <c r="DD52" s="67"/>
      <c r="DE52" s="63"/>
      <c r="DF52" s="63"/>
      <c r="DG52" s="63"/>
      <c r="DH52" s="63"/>
      <c r="DI52" s="63"/>
      <c r="DJ52" s="63"/>
      <c r="DK52" s="63"/>
      <c r="DL52" s="63"/>
      <c r="DM52" s="63"/>
      <c r="DN52" s="48"/>
      <c r="DO52" s="63"/>
      <c r="DP52" s="63"/>
      <c r="DQ52" s="63"/>
      <c r="DR52" s="63"/>
      <c r="DS52" s="63"/>
      <c r="DT52" s="63"/>
      <c r="DU52" s="63"/>
      <c r="DV52" s="63"/>
      <c r="DW52" s="63"/>
      <c r="DX52" s="67"/>
      <c r="DY52" s="67"/>
      <c r="DZ52" s="67"/>
      <c r="EA52" s="67"/>
      <c r="EB52" s="67"/>
      <c r="EC52" s="67"/>
      <c r="ED52" s="67"/>
      <c r="EE52" s="67"/>
      <c r="EF52" s="67"/>
      <c r="EG52" s="63"/>
      <c r="EH52" s="63"/>
      <c r="EI52" s="63"/>
      <c r="EJ52" s="63"/>
      <c r="EK52" s="63"/>
      <c r="EL52" s="63"/>
      <c r="EM52" s="63"/>
      <c r="EN52" s="63"/>
      <c r="EO52" s="63"/>
      <c r="EP52" s="63"/>
      <c r="EQ52" s="63"/>
      <c r="ER52" s="63"/>
      <c r="ES52" s="63"/>
      <c r="ET52" s="63"/>
      <c r="EU52" s="63"/>
      <c r="EV52" s="63"/>
      <c r="EW52" s="63"/>
      <c r="EX52" s="63"/>
      <c r="EY52" s="67"/>
      <c r="EZ52" s="67"/>
      <c r="FA52" s="67"/>
      <c r="FB52" s="67"/>
      <c r="FC52" s="67"/>
      <c r="FD52" s="67"/>
      <c r="FE52" s="67"/>
      <c r="FF52" s="67"/>
      <c r="FG52" s="67"/>
      <c r="FH52" s="67"/>
      <c r="FI52" s="67"/>
      <c r="FJ52" s="67"/>
      <c r="FK52" s="67"/>
      <c r="FL52" s="67"/>
      <c r="FM52" s="67"/>
      <c r="FN52" s="67"/>
      <c r="FO52" s="67"/>
      <c r="FP52" s="67"/>
      <c r="FQ52" s="67"/>
      <c r="FR52" s="67"/>
      <c r="FS52" s="67"/>
      <c r="FT52" s="67"/>
      <c r="FU52" s="67"/>
      <c r="FV52" s="67"/>
      <c r="FW52" s="67"/>
      <c r="FX52" s="67"/>
      <c r="FY52" s="67"/>
      <c r="FZ52" s="67"/>
      <c r="GA52" s="67"/>
      <c r="GB52" s="67"/>
      <c r="GC52" s="67"/>
      <c r="GD52" s="67"/>
      <c r="GE52" s="67"/>
      <c r="GF52" s="67"/>
      <c r="GG52" s="67"/>
      <c r="GH52" s="67"/>
      <c r="GI52" s="63"/>
      <c r="GJ52" s="63"/>
      <c r="GK52" s="63"/>
      <c r="GL52" s="63"/>
      <c r="GM52" s="63"/>
      <c r="GN52" s="63"/>
      <c r="GO52" s="63"/>
      <c r="GP52" s="63"/>
      <c r="GQ52" s="63"/>
      <c r="GR52" s="67"/>
      <c r="GS52" s="67"/>
      <c r="GT52" s="67"/>
      <c r="GU52" s="67"/>
      <c r="GV52" s="67"/>
      <c r="GW52" s="67"/>
      <c r="GX52" s="67"/>
      <c r="GY52" s="67"/>
      <c r="GZ52" s="67"/>
    </row>
    <row r="53" spans="1:208" x14ac:dyDescent="0.3">
      <c r="A53" s="113"/>
      <c r="B53" s="113"/>
      <c r="C53" s="113"/>
      <c r="D53" s="115"/>
      <c r="E53" s="115"/>
      <c r="F53" s="115"/>
      <c r="G53" s="115"/>
      <c r="H53" s="115"/>
      <c r="I53" s="115"/>
      <c r="J53" s="115"/>
      <c r="K53" s="115"/>
      <c r="L53" s="115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5"/>
      <c r="X53" s="116"/>
      <c r="Y53" s="116"/>
      <c r="Z53" s="116"/>
      <c r="AA53" s="116"/>
      <c r="AB53" s="116"/>
      <c r="AC53" s="116"/>
      <c r="AD53" s="116"/>
      <c r="AE53" s="116"/>
      <c r="AF53" s="116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115"/>
      <c r="BB53" s="63"/>
      <c r="BC53" s="63"/>
      <c r="BD53" s="63"/>
      <c r="BE53" s="117"/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3"/>
      <c r="BQ53" s="63"/>
      <c r="BR53" s="63"/>
      <c r="BS53" s="63"/>
      <c r="BT53" s="63"/>
      <c r="BU53" s="63"/>
      <c r="BV53" s="63"/>
      <c r="BW53" s="63"/>
      <c r="BX53" s="63"/>
      <c r="BY53" s="63"/>
      <c r="BZ53" s="63"/>
      <c r="CA53" s="63"/>
      <c r="CB53" s="63"/>
      <c r="CC53" s="63"/>
      <c r="CD53" s="63"/>
      <c r="CE53" s="63"/>
      <c r="CF53" s="63"/>
      <c r="CG53" s="67"/>
      <c r="CH53" s="67"/>
      <c r="CI53" s="67"/>
      <c r="CJ53" s="67"/>
      <c r="CK53" s="67"/>
      <c r="CL53" s="67"/>
      <c r="CM53" s="67"/>
      <c r="CN53" s="67"/>
      <c r="CO53" s="67"/>
      <c r="CP53" s="67"/>
      <c r="CQ53" s="67"/>
      <c r="CR53" s="67"/>
      <c r="CS53" s="67"/>
      <c r="CT53" s="67"/>
      <c r="CU53" s="67"/>
      <c r="CV53" s="67"/>
      <c r="CW53" s="67"/>
      <c r="CX53" s="67"/>
      <c r="CY53" s="67"/>
      <c r="CZ53" s="67"/>
      <c r="DA53" s="67"/>
      <c r="DB53" s="67"/>
      <c r="DC53" s="67"/>
      <c r="DD53" s="67"/>
      <c r="DE53" s="63"/>
      <c r="DF53" s="63"/>
      <c r="DG53" s="63"/>
      <c r="DH53" s="63"/>
      <c r="DI53" s="63"/>
      <c r="DJ53" s="63"/>
      <c r="DK53" s="63"/>
      <c r="DL53" s="63"/>
      <c r="DM53" s="63"/>
      <c r="DN53" s="48"/>
      <c r="DO53" s="63"/>
      <c r="DP53" s="63"/>
      <c r="DQ53" s="63"/>
      <c r="DR53" s="63"/>
      <c r="DS53" s="63"/>
      <c r="DT53" s="63"/>
      <c r="DU53" s="63"/>
      <c r="DV53" s="63"/>
      <c r="DW53" s="63"/>
      <c r="DX53" s="67"/>
      <c r="DY53" s="67"/>
      <c r="DZ53" s="67"/>
      <c r="EA53" s="67"/>
      <c r="EB53" s="67"/>
      <c r="EC53" s="67"/>
      <c r="ED53" s="67"/>
      <c r="EE53" s="67"/>
      <c r="EF53" s="67"/>
      <c r="EG53" s="63"/>
      <c r="EH53" s="63"/>
      <c r="EI53" s="63"/>
      <c r="EJ53" s="63"/>
      <c r="EK53" s="63"/>
      <c r="EL53" s="63"/>
      <c r="EM53" s="63"/>
      <c r="EN53" s="63"/>
      <c r="EO53" s="63"/>
      <c r="EP53" s="63"/>
      <c r="EQ53" s="63"/>
      <c r="ER53" s="63"/>
      <c r="ES53" s="63"/>
      <c r="ET53" s="63"/>
      <c r="EU53" s="63"/>
      <c r="EV53" s="63"/>
      <c r="EW53" s="63"/>
      <c r="EX53" s="63"/>
      <c r="EY53" s="67"/>
      <c r="EZ53" s="67"/>
      <c r="FA53" s="67"/>
      <c r="FB53" s="67"/>
      <c r="FC53" s="67"/>
      <c r="FD53" s="67"/>
      <c r="FE53" s="67"/>
      <c r="FF53" s="67"/>
      <c r="FG53" s="67"/>
      <c r="FH53" s="67"/>
      <c r="FI53" s="67"/>
      <c r="FJ53" s="67"/>
      <c r="FK53" s="67"/>
      <c r="FL53" s="67"/>
      <c r="FM53" s="67"/>
      <c r="FN53" s="67"/>
      <c r="FO53" s="67"/>
      <c r="FP53" s="67"/>
      <c r="FQ53" s="67"/>
      <c r="FR53" s="67"/>
      <c r="FS53" s="67"/>
      <c r="FT53" s="67"/>
      <c r="FU53" s="67"/>
      <c r="FV53" s="67"/>
      <c r="FW53" s="67"/>
      <c r="FX53" s="67"/>
      <c r="FY53" s="67"/>
      <c r="FZ53" s="67"/>
      <c r="GA53" s="67"/>
      <c r="GB53" s="67"/>
      <c r="GC53" s="67"/>
      <c r="GD53" s="67"/>
      <c r="GE53" s="67"/>
      <c r="GF53" s="67"/>
      <c r="GG53" s="67"/>
      <c r="GH53" s="67"/>
      <c r="GI53" s="63"/>
      <c r="GJ53" s="63"/>
      <c r="GK53" s="63"/>
      <c r="GL53" s="63"/>
      <c r="GM53" s="63"/>
      <c r="GN53" s="63"/>
      <c r="GO53" s="63"/>
      <c r="GP53" s="63"/>
      <c r="GQ53" s="63"/>
      <c r="GR53" s="67"/>
      <c r="GS53" s="67"/>
      <c r="GT53" s="67"/>
      <c r="GU53" s="67"/>
      <c r="GV53" s="67"/>
      <c r="GW53" s="67"/>
      <c r="GX53" s="67"/>
      <c r="GY53" s="67"/>
      <c r="GZ53" s="67"/>
    </row>
    <row r="54" spans="1:208" x14ac:dyDescent="0.3">
      <c r="A54" s="113"/>
      <c r="B54" s="113"/>
      <c r="C54" s="113"/>
      <c r="D54" s="115"/>
      <c r="E54" s="115"/>
      <c r="F54" s="115"/>
      <c r="G54" s="115"/>
      <c r="H54" s="115"/>
      <c r="I54" s="115"/>
      <c r="J54" s="115"/>
      <c r="K54" s="115"/>
      <c r="L54" s="115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5"/>
      <c r="X54" s="116"/>
      <c r="Y54" s="116"/>
      <c r="Z54" s="116"/>
      <c r="AA54" s="116"/>
      <c r="AB54" s="116"/>
      <c r="AC54" s="116"/>
      <c r="AD54" s="116"/>
      <c r="AE54" s="116"/>
      <c r="AF54" s="116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115"/>
      <c r="BB54" s="63"/>
      <c r="BC54" s="63"/>
      <c r="BD54" s="63"/>
      <c r="BE54" s="117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7"/>
      <c r="CH54" s="67"/>
      <c r="CI54" s="67"/>
      <c r="CJ54" s="67"/>
      <c r="CK54" s="67"/>
      <c r="CL54" s="67"/>
      <c r="CM54" s="67"/>
      <c r="CN54" s="67"/>
      <c r="CO54" s="67"/>
      <c r="CP54" s="67"/>
      <c r="CQ54" s="67"/>
      <c r="CR54" s="67"/>
      <c r="CS54" s="67"/>
      <c r="CT54" s="67"/>
      <c r="CU54" s="67"/>
      <c r="CV54" s="67"/>
      <c r="CW54" s="67"/>
      <c r="CX54" s="67"/>
      <c r="CY54" s="67"/>
      <c r="CZ54" s="67"/>
      <c r="DA54" s="67"/>
      <c r="DB54" s="67"/>
      <c r="DC54" s="67"/>
      <c r="DD54" s="67"/>
      <c r="DE54" s="63"/>
      <c r="DF54" s="63"/>
      <c r="DG54" s="63"/>
      <c r="DH54" s="63"/>
      <c r="DI54" s="63"/>
      <c r="DJ54" s="63"/>
      <c r="DK54" s="63"/>
      <c r="DL54" s="63"/>
      <c r="DM54" s="63"/>
      <c r="DN54" s="48"/>
      <c r="DO54" s="63"/>
      <c r="DP54" s="63"/>
      <c r="DQ54" s="63"/>
      <c r="DR54" s="63"/>
      <c r="DS54" s="63"/>
      <c r="DT54" s="63"/>
      <c r="DU54" s="63"/>
      <c r="DV54" s="63"/>
      <c r="DW54" s="63"/>
      <c r="DX54" s="67"/>
      <c r="DY54" s="67"/>
      <c r="DZ54" s="67"/>
      <c r="EA54" s="67"/>
      <c r="EB54" s="67"/>
      <c r="EC54" s="67"/>
      <c r="ED54" s="67"/>
      <c r="EE54" s="67"/>
      <c r="EF54" s="67"/>
      <c r="EG54" s="63"/>
      <c r="EH54" s="63"/>
      <c r="EI54" s="63"/>
      <c r="EJ54" s="63"/>
      <c r="EK54" s="63"/>
      <c r="EL54" s="63"/>
      <c r="EM54" s="63"/>
      <c r="EN54" s="63"/>
      <c r="EO54" s="63"/>
      <c r="EP54" s="63"/>
      <c r="EQ54" s="63"/>
      <c r="ER54" s="63"/>
      <c r="ES54" s="63"/>
      <c r="ET54" s="63"/>
      <c r="EU54" s="63"/>
      <c r="EV54" s="63"/>
      <c r="EW54" s="63"/>
      <c r="EX54" s="63"/>
      <c r="EY54" s="67"/>
      <c r="EZ54" s="67"/>
      <c r="FA54" s="67"/>
      <c r="FB54" s="67"/>
      <c r="FC54" s="67"/>
      <c r="FD54" s="67"/>
      <c r="FE54" s="67"/>
      <c r="FF54" s="67"/>
      <c r="FG54" s="67"/>
      <c r="FH54" s="67"/>
      <c r="FI54" s="67"/>
      <c r="FJ54" s="67"/>
      <c r="FK54" s="67"/>
      <c r="FL54" s="67"/>
      <c r="FM54" s="67"/>
      <c r="FN54" s="67"/>
      <c r="FO54" s="67"/>
      <c r="FP54" s="67"/>
      <c r="FQ54" s="67"/>
      <c r="FR54" s="67"/>
      <c r="FS54" s="67"/>
      <c r="FT54" s="67"/>
      <c r="FU54" s="67"/>
      <c r="FV54" s="67"/>
      <c r="FW54" s="67"/>
      <c r="FX54" s="67"/>
      <c r="FY54" s="67"/>
      <c r="FZ54" s="67"/>
      <c r="GA54" s="67"/>
      <c r="GB54" s="67"/>
      <c r="GC54" s="67"/>
      <c r="GD54" s="67"/>
      <c r="GE54" s="67"/>
      <c r="GF54" s="67"/>
      <c r="GG54" s="67"/>
      <c r="GH54" s="67"/>
      <c r="GI54" s="63"/>
      <c r="GJ54" s="63"/>
      <c r="GK54" s="63"/>
      <c r="GL54" s="63"/>
      <c r="GM54" s="63"/>
      <c r="GN54" s="63"/>
      <c r="GO54" s="63"/>
      <c r="GP54" s="63"/>
      <c r="GQ54" s="63"/>
      <c r="GR54" s="67"/>
      <c r="GS54" s="67"/>
      <c r="GT54" s="67"/>
      <c r="GU54" s="67"/>
      <c r="GV54" s="67"/>
      <c r="GW54" s="67"/>
      <c r="GX54" s="67"/>
      <c r="GY54" s="67"/>
      <c r="GZ54" s="67"/>
    </row>
    <row r="55" spans="1:208" x14ac:dyDescent="0.3">
      <c r="A55" s="113"/>
      <c r="B55" s="113"/>
      <c r="C55" s="113"/>
      <c r="D55" s="115"/>
      <c r="E55" s="115"/>
      <c r="F55" s="115"/>
      <c r="G55" s="115"/>
      <c r="H55" s="115"/>
      <c r="I55" s="115"/>
      <c r="J55" s="115"/>
      <c r="K55" s="115"/>
      <c r="L55" s="115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5"/>
      <c r="X55" s="116"/>
      <c r="Y55" s="116"/>
      <c r="Z55" s="116"/>
      <c r="AA55" s="116"/>
      <c r="AB55" s="116"/>
      <c r="AC55" s="116"/>
      <c r="AD55" s="116"/>
      <c r="AE55" s="116"/>
      <c r="AF55" s="116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115"/>
      <c r="BB55" s="63"/>
      <c r="BC55" s="63"/>
      <c r="BD55" s="63"/>
      <c r="BE55" s="117"/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  <c r="BQ55" s="63"/>
      <c r="BR55" s="63"/>
      <c r="BS55" s="63"/>
      <c r="BT55" s="63"/>
      <c r="BU55" s="63"/>
      <c r="BV55" s="63"/>
      <c r="BW55" s="63"/>
      <c r="BX55" s="63"/>
      <c r="BY55" s="63"/>
      <c r="BZ55" s="63"/>
      <c r="CA55" s="63"/>
      <c r="CB55" s="63"/>
      <c r="CC55" s="63"/>
      <c r="CD55" s="63"/>
      <c r="CE55" s="63"/>
      <c r="CF55" s="63"/>
      <c r="CG55" s="67"/>
      <c r="CH55" s="67"/>
      <c r="CI55" s="67"/>
      <c r="CJ55" s="67"/>
      <c r="CK55" s="67"/>
      <c r="CL55" s="67"/>
      <c r="CM55" s="67"/>
      <c r="CN55" s="67"/>
      <c r="CO55" s="67"/>
      <c r="CP55" s="67"/>
      <c r="CQ55" s="67"/>
      <c r="CR55" s="67"/>
      <c r="CS55" s="67"/>
      <c r="CT55" s="67"/>
      <c r="CU55" s="67"/>
      <c r="CV55" s="67"/>
      <c r="CW55" s="67"/>
      <c r="CX55" s="67"/>
      <c r="CY55" s="67"/>
      <c r="CZ55" s="67"/>
      <c r="DA55" s="67"/>
      <c r="DB55" s="67"/>
      <c r="DC55" s="67"/>
      <c r="DD55" s="67"/>
      <c r="DE55" s="63"/>
      <c r="DF55" s="63"/>
      <c r="DG55" s="63"/>
      <c r="DH55" s="63"/>
      <c r="DI55" s="63"/>
      <c r="DJ55" s="63"/>
      <c r="DK55" s="63"/>
      <c r="DL55" s="63"/>
      <c r="DM55" s="63"/>
      <c r="DN55" s="48"/>
      <c r="DO55" s="63"/>
      <c r="DP55" s="63"/>
      <c r="DQ55" s="63"/>
      <c r="DR55" s="63"/>
      <c r="DS55" s="63"/>
      <c r="DT55" s="63"/>
      <c r="DU55" s="63"/>
      <c r="DV55" s="63"/>
      <c r="DW55" s="63"/>
      <c r="DX55" s="67"/>
      <c r="DY55" s="67"/>
      <c r="DZ55" s="67"/>
      <c r="EA55" s="67"/>
      <c r="EB55" s="67"/>
      <c r="EC55" s="67"/>
      <c r="ED55" s="67"/>
      <c r="EE55" s="67"/>
      <c r="EF55" s="67"/>
      <c r="EG55" s="63"/>
      <c r="EH55" s="63"/>
      <c r="EI55" s="63"/>
      <c r="EJ55" s="63"/>
      <c r="EK55" s="63"/>
      <c r="EL55" s="63"/>
      <c r="EM55" s="63"/>
      <c r="EN55" s="63"/>
      <c r="EO55" s="63"/>
      <c r="EP55" s="63"/>
      <c r="EQ55" s="63"/>
      <c r="ER55" s="63"/>
      <c r="ES55" s="63"/>
      <c r="ET55" s="63"/>
      <c r="EU55" s="63"/>
      <c r="EV55" s="63"/>
      <c r="EW55" s="63"/>
      <c r="EX55" s="63"/>
      <c r="EY55" s="67"/>
      <c r="EZ55" s="67"/>
      <c r="FA55" s="67"/>
      <c r="FB55" s="67"/>
      <c r="FC55" s="67"/>
      <c r="FD55" s="67"/>
      <c r="FE55" s="67"/>
      <c r="FF55" s="67"/>
      <c r="FG55" s="67"/>
      <c r="FH55" s="67"/>
      <c r="FI55" s="67"/>
      <c r="FJ55" s="67"/>
      <c r="FK55" s="67"/>
      <c r="FL55" s="67"/>
      <c r="FM55" s="67"/>
      <c r="FN55" s="67"/>
      <c r="FO55" s="67"/>
      <c r="FP55" s="67"/>
      <c r="FQ55" s="67"/>
      <c r="FR55" s="67"/>
      <c r="FS55" s="67"/>
      <c r="FT55" s="67"/>
      <c r="FU55" s="67"/>
      <c r="FV55" s="67"/>
      <c r="FW55" s="67"/>
      <c r="FX55" s="67"/>
      <c r="FY55" s="67"/>
      <c r="FZ55" s="67"/>
      <c r="GA55" s="67"/>
      <c r="GB55" s="67"/>
      <c r="GC55" s="67"/>
      <c r="GD55" s="67"/>
      <c r="GE55" s="67"/>
      <c r="GF55" s="67"/>
      <c r="GG55" s="67"/>
      <c r="GH55" s="67"/>
      <c r="GI55" s="63"/>
      <c r="GJ55" s="63"/>
      <c r="GK55" s="63"/>
      <c r="GL55" s="63"/>
      <c r="GM55" s="63"/>
      <c r="GN55" s="63"/>
      <c r="GO55" s="63"/>
      <c r="GP55" s="63"/>
      <c r="GQ55" s="63"/>
      <c r="GR55" s="67"/>
      <c r="GS55" s="67"/>
      <c r="GT55" s="67"/>
      <c r="GU55" s="67"/>
      <c r="GV55" s="67"/>
      <c r="GW55" s="67"/>
      <c r="GX55" s="67"/>
      <c r="GY55" s="67"/>
      <c r="GZ55" s="67"/>
    </row>
    <row r="56" spans="1:208" s="128" customFormat="1" ht="14.5" x14ac:dyDescent="0.35">
      <c r="A56" s="121"/>
      <c r="B56" s="121"/>
      <c r="C56" s="121"/>
      <c r="D56" s="122"/>
      <c r="E56" s="122"/>
      <c r="F56" s="123"/>
      <c r="G56" s="123"/>
      <c r="H56" s="123"/>
      <c r="I56" s="123"/>
      <c r="J56" s="123"/>
      <c r="K56" s="123"/>
      <c r="L56" s="123"/>
      <c r="M56" s="123"/>
      <c r="N56" s="124"/>
      <c r="O56" s="124"/>
      <c r="P56" s="124"/>
      <c r="Q56" s="124"/>
      <c r="R56" s="124"/>
      <c r="S56" s="123"/>
      <c r="T56" s="123"/>
      <c r="U56" s="123"/>
      <c r="V56" s="123"/>
      <c r="W56" s="124"/>
      <c r="X56" s="125"/>
      <c r="Y56" s="125"/>
      <c r="Z56" s="125"/>
      <c r="AA56" s="125"/>
      <c r="AB56" s="125"/>
      <c r="AC56" s="125"/>
      <c r="AD56" s="125"/>
      <c r="AE56" s="125"/>
      <c r="AF56" s="125"/>
      <c r="AG56" s="122"/>
      <c r="AH56" s="122"/>
      <c r="AI56" s="122"/>
      <c r="AJ56" s="122"/>
      <c r="AK56" s="122"/>
      <c r="AL56" s="122"/>
      <c r="AM56" s="122"/>
      <c r="AN56" s="122"/>
      <c r="AO56" s="122"/>
      <c r="AP56" s="122"/>
      <c r="AQ56" s="122"/>
      <c r="AR56" s="122"/>
      <c r="AS56" s="122"/>
      <c r="AT56" s="122"/>
      <c r="AU56" s="122"/>
      <c r="AV56" s="122"/>
      <c r="AW56" s="122"/>
      <c r="AX56" s="122"/>
      <c r="AY56" s="122"/>
      <c r="AZ56" s="122"/>
      <c r="BA56" s="122"/>
      <c r="BB56" s="122"/>
      <c r="BC56" s="122"/>
      <c r="BD56" s="122"/>
      <c r="BE56" s="126"/>
      <c r="BF56" s="122"/>
      <c r="BG56" s="122"/>
      <c r="BH56" s="122"/>
      <c r="BI56" s="122"/>
      <c r="BJ56" s="122"/>
      <c r="BK56" s="122"/>
      <c r="BL56" s="122"/>
      <c r="BM56" s="122"/>
      <c r="BN56" s="122"/>
      <c r="BO56" s="122"/>
      <c r="BP56" s="122"/>
      <c r="BQ56" s="122"/>
      <c r="BR56" s="122"/>
      <c r="BS56" s="122"/>
      <c r="BT56" s="122"/>
      <c r="BU56" s="122"/>
      <c r="BV56" s="122"/>
      <c r="BW56" s="122"/>
      <c r="BX56" s="122"/>
      <c r="BY56" s="122"/>
      <c r="BZ56" s="122"/>
      <c r="CA56" s="122"/>
      <c r="CB56" s="122"/>
      <c r="CC56" s="122"/>
      <c r="CD56" s="122"/>
      <c r="CE56" s="122"/>
      <c r="CF56" s="122"/>
      <c r="CG56" s="127"/>
      <c r="CH56" s="127"/>
      <c r="CI56" s="127"/>
      <c r="CJ56" s="127"/>
      <c r="CK56" s="127"/>
      <c r="CL56" s="127"/>
      <c r="CM56" s="127"/>
      <c r="CN56" s="127"/>
      <c r="CO56" s="127"/>
      <c r="CP56" s="127"/>
      <c r="CQ56" s="127"/>
      <c r="CR56" s="127"/>
      <c r="CS56" s="127"/>
      <c r="CT56" s="127"/>
      <c r="CU56" s="127"/>
      <c r="CV56" s="127"/>
      <c r="CW56" s="127"/>
      <c r="CX56" s="127"/>
      <c r="CY56" s="127"/>
      <c r="CZ56" s="127"/>
      <c r="DA56" s="127"/>
      <c r="DB56" s="127"/>
      <c r="DC56" s="127"/>
      <c r="DD56" s="127"/>
      <c r="DE56" s="122"/>
      <c r="DF56" s="122"/>
      <c r="DG56" s="122"/>
      <c r="DH56" s="122"/>
      <c r="DI56" s="122"/>
      <c r="DJ56" s="122"/>
      <c r="DK56" s="122"/>
      <c r="DL56" s="122"/>
      <c r="DM56" s="122"/>
      <c r="DN56" s="125"/>
      <c r="DO56" s="122"/>
      <c r="DP56" s="122"/>
      <c r="DQ56" s="122"/>
      <c r="DR56" s="122"/>
      <c r="DS56" s="122"/>
      <c r="DT56" s="122"/>
      <c r="DU56" s="122"/>
      <c r="DV56" s="122"/>
      <c r="DW56" s="122"/>
      <c r="DX56" s="127"/>
      <c r="DY56" s="127"/>
      <c r="DZ56" s="127"/>
      <c r="EA56" s="127"/>
      <c r="EB56" s="127"/>
      <c r="EC56" s="127"/>
      <c r="ED56" s="127"/>
      <c r="EE56" s="127"/>
      <c r="EF56" s="127"/>
      <c r="EG56" s="122"/>
      <c r="EH56" s="122"/>
      <c r="EI56" s="122"/>
      <c r="EJ56" s="122"/>
      <c r="EK56" s="122"/>
      <c r="EL56" s="122"/>
      <c r="EM56" s="122"/>
      <c r="EN56" s="122"/>
      <c r="EO56" s="122"/>
      <c r="EP56" s="122"/>
      <c r="EQ56" s="122"/>
      <c r="ER56" s="122"/>
      <c r="ES56" s="122"/>
      <c r="ET56" s="122"/>
      <c r="EU56" s="122"/>
      <c r="EV56" s="122"/>
      <c r="EW56" s="122"/>
      <c r="EX56" s="122"/>
      <c r="EY56" s="127"/>
      <c r="EZ56" s="127"/>
      <c r="FA56" s="127"/>
      <c r="FB56" s="127"/>
      <c r="FC56" s="127"/>
      <c r="FD56" s="127"/>
      <c r="FE56" s="127"/>
      <c r="FF56" s="127"/>
      <c r="FG56" s="127"/>
      <c r="FH56" s="127"/>
      <c r="FI56" s="127"/>
      <c r="FJ56" s="127"/>
      <c r="FK56" s="127"/>
      <c r="FL56" s="127"/>
      <c r="FM56" s="127"/>
      <c r="FN56" s="127"/>
      <c r="FO56" s="127"/>
      <c r="FP56" s="127"/>
      <c r="FQ56" s="127"/>
      <c r="FR56" s="127"/>
      <c r="FS56" s="127"/>
      <c r="FT56" s="127"/>
      <c r="FU56" s="127"/>
      <c r="FV56" s="127"/>
      <c r="FW56" s="127"/>
      <c r="FX56" s="127"/>
      <c r="FY56" s="127"/>
      <c r="FZ56" s="127"/>
      <c r="GA56" s="127"/>
      <c r="GB56" s="127"/>
      <c r="GC56" s="127"/>
      <c r="GD56" s="127"/>
      <c r="GE56" s="127"/>
      <c r="GF56" s="127"/>
      <c r="GG56" s="127"/>
      <c r="GH56" s="127"/>
      <c r="GI56" s="122"/>
      <c r="GJ56" s="122"/>
      <c r="GK56" s="122"/>
      <c r="GL56" s="122"/>
      <c r="GM56" s="122"/>
      <c r="GN56" s="122"/>
      <c r="GO56" s="122"/>
      <c r="GP56" s="122"/>
      <c r="GQ56" s="122"/>
      <c r="GR56" s="67"/>
      <c r="GS56" s="67"/>
      <c r="GT56" s="67"/>
      <c r="GU56" s="67"/>
      <c r="GV56" s="67"/>
      <c r="GW56" s="67"/>
      <c r="GX56" s="67"/>
      <c r="GY56" s="67"/>
      <c r="GZ56" s="67"/>
    </row>
    <row r="57" spans="1:208" s="128" customFormat="1" ht="14.5" x14ac:dyDescent="0.35">
      <c r="A57" s="121"/>
      <c r="B57" s="121"/>
      <c r="C57" s="121"/>
      <c r="D57" s="122"/>
      <c r="E57" s="122"/>
      <c r="F57" s="123"/>
      <c r="G57" s="123"/>
      <c r="H57" s="123"/>
      <c r="I57" s="123"/>
      <c r="J57" s="123"/>
      <c r="K57" s="123"/>
      <c r="L57" s="123"/>
      <c r="M57" s="123"/>
      <c r="N57" s="124"/>
      <c r="O57" s="124"/>
      <c r="P57" s="124"/>
      <c r="Q57" s="124"/>
      <c r="R57" s="124"/>
      <c r="S57" s="123"/>
      <c r="T57" s="123"/>
      <c r="U57" s="123"/>
      <c r="V57" s="123"/>
      <c r="W57" s="124"/>
      <c r="X57" s="125"/>
      <c r="Y57" s="125"/>
      <c r="Z57" s="125"/>
      <c r="AA57" s="125"/>
      <c r="AB57" s="125"/>
      <c r="AC57" s="125"/>
      <c r="AD57" s="125"/>
      <c r="AE57" s="125"/>
      <c r="AF57" s="125"/>
      <c r="AG57" s="122"/>
      <c r="AH57" s="122"/>
      <c r="AI57" s="122"/>
      <c r="AJ57" s="122"/>
      <c r="AK57" s="122"/>
      <c r="AL57" s="122"/>
      <c r="AM57" s="122"/>
      <c r="AN57" s="122"/>
      <c r="AO57" s="122"/>
      <c r="AP57" s="122"/>
      <c r="AQ57" s="122"/>
      <c r="AR57" s="122"/>
      <c r="AS57" s="122"/>
      <c r="AT57" s="122"/>
      <c r="AU57" s="122"/>
      <c r="AV57" s="122"/>
      <c r="AW57" s="122"/>
      <c r="AX57" s="122"/>
      <c r="AY57" s="122"/>
      <c r="AZ57" s="122"/>
      <c r="BA57" s="122"/>
      <c r="BB57" s="122"/>
      <c r="BC57" s="122"/>
      <c r="BD57" s="122"/>
      <c r="BE57" s="126"/>
      <c r="BF57" s="122"/>
      <c r="BG57" s="122"/>
      <c r="BH57" s="122"/>
      <c r="BI57" s="122"/>
      <c r="BJ57" s="122"/>
      <c r="BK57" s="122"/>
      <c r="BL57" s="122"/>
      <c r="BM57" s="122"/>
      <c r="BN57" s="122"/>
      <c r="BO57" s="122"/>
      <c r="BP57" s="122"/>
      <c r="BQ57" s="122"/>
      <c r="BR57" s="122"/>
      <c r="BS57" s="122"/>
      <c r="BT57" s="122"/>
      <c r="BU57" s="122"/>
      <c r="BV57" s="122"/>
      <c r="BW57" s="122"/>
      <c r="BX57" s="122"/>
      <c r="BY57" s="122"/>
      <c r="BZ57" s="122"/>
      <c r="CA57" s="122"/>
      <c r="CB57" s="122"/>
      <c r="CC57" s="122"/>
      <c r="CD57" s="122"/>
      <c r="CE57" s="122"/>
      <c r="CF57" s="122"/>
      <c r="CG57" s="127"/>
      <c r="CH57" s="127"/>
      <c r="CI57" s="127"/>
      <c r="CJ57" s="127"/>
      <c r="CK57" s="127"/>
      <c r="CL57" s="127"/>
      <c r="CM57" s="127"/>
      <c r="CN57" s="127"/>
      <c r="CO57" s="127"/>
      <c r="CP57" s="127"/>
      <c r="CQ57" s="127"/>
      <c r="CR57" s="127"/>
      <c r="CS57" s="127"/>
      <c r="CT57" s="127"/>
      <c r="CU57" s="127"/>
      <c r="CV57" s="127"/>
      <c r="CW57" s="127"/>
      <c r="CX57" s="127"/>
      <c r="CY57" s="127"/>
      <c r="CZ57" s="127"/>
      <c r="DA57" s="127"/>
      <c r="DB57" s="127"/>
      <c r="DC57" s="127"/>
      <c r="DD57" s="127"/>
      <c r="DE57" s="122"/>
      <c r="DF57" s="122"/>
      <c r="DG57" s="122"/>
      <c r="DH57" s="122"/>
      <c r="DI57" s="122"/>
      <c r="DJ57" s="122"/>
      <c r="DK57" s="122"/>
      <c r="DL57" s="122"/>
      <c r="DM57" s="122"/>
      <c r="DN57" s="125"/>
      <c r="DO57" s="122"/>
      <c r="DP57" s="122"/>
      <c r="DQ57" s="122"/>
      <c r="DR57" s="122"/>
      <c r="DS57" s="122"/>
      <c r="DT57" s="122"/>
      <c r="DU57" s="122"/>
      <c r="DV57" s="122"/>
      <c r="DW57" s="122"/>
      <c r="DX57" s="127"/>
      <c r="DY57" s="127"/>
      <c r="DZ57" s="127"/>
      <c r="EA57" s="127"/>
      <c r="EB57" s="127"/>
      <c r="EC57" s="127"/>
      <c r="ED57" s="127"/>
      <c r="EE57" s="127"/>
      <c r="EF57" s="127"/>
      <c r="EG57" s="122"/>
      <c r="EH57" s="122"/>
      <c r="EI57" s="122"/>
      <c r="EJ57" s="122"/>
      <c r="EK57" s="122"/>
      <c r="EL57" s="122"/>
      <c r="EM57" s="122"/>
      <c r="EN57" s="122"/>
      <c r="EO57" s="122"/>
      <c r="EP57" s="122"/>
      <c r="EQ57" s="122"/>
      <c r="ER57" s="122"/>
      <c r="ES57" s="122"/>
      <c r="ET57" s="122"/>
      <c r="EU57" s="122"/>
      <c r="EV57" s="122"/>
      <c r="EW57" s="122"/>
      <c r="EX57" s="122"/>
      <c r="EY57" s="127"/>
      <c r="EZ57" s="127"/>
      <c r="FA57" s="127"/>
      <c r="FB57" s="127"/>
      <c r="FC57" s="127"/>
      <c r="FD57" s="127"/>
      <c r="FE57" s="127"/>
      <c r="FF57" s="127"/>
      <c r="FG57" s="127"/>
      <c r="FH57" s="127"/>
      <c r="FI57" s="127"/>
      <c r="FJ57" s="127"/>
      <c r="FK57" s="127"/>
      <c r="FL57" s="127"/>
      <c r="FM57" s="127"/>
      <c r="FN57" s="127"/>
      <c r="FO57" s="127"/>
      <c r="FP57" s="127"/>
      <c r="FQ57" s="127"/>
      <c r="FR57" s="127"/>
      <c r="FS57" s="127"/>
      <c r="FT57" s="127"/>
      <c r="FU57" s="127"/>
      <c r="FV57" s="127"/>
      <c r="FW57" s="127"/>
      <c r="FX57" s="127"/>
      <c r="FY57" s="127"/>
      <c r="FZ57" s="127"/>
      <c r="GA57" s="127"/>
      <c r="GB57" s="127"/>
      <c r="GC57" s="127"/>
      <c r="GD57" s="127"/>
      <c r="GE57" s="127"/>
      <c r="GF57" s="127"/>
      <c r="GG57" s="127"/>
      <c r="GH57" s="127"/>
      <c r="GI57" s="122"/>
      <c r="GJ57" s="122"/>
      <c r="GK57" s="122"/>
      <c r="GL57" s="122"/>
      <c r="GM57" s="122"/>
      <c r="GN57" s="122"/>
      <c r="GO57" s="122"/>
      <c r="GP57" s="122"/>
      <c r="GQ57" s="122"/>
      <c r="GR57" s="67"/>
      <c r="GS57" s="67"/>
      <c r="GT57" s="67"/>
      <c r="GU57" s="67"/>
      <c r="GV57" s="67"/>
      <c r="GW57" s="67"/>
      <c r="GX57" s="67"/>
      <c r="GY57" s="67"/>
      <c r="GZ57" s="67"/>
    </row>
    <row r="58" spans="1:208" s="128" customFormat="1" ht="14.5" x14ac:dyDescent="0.35">
      <c r="A58" s="121"/>
      <c r="B58" s="121"/>
      <c r="C58" s="121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4"/>
      <c r="O58" s="124"/>
      <c r="P58" s="124"/>
      <c r="Q58" s="124"/>
      <c r="R58" s="124"/>
      <c r="S58" s="123"/>
      <c r="T58" s="123"/>
      <c r="U58" s="123"/>
      <c r="V58" s="123"/>
      <c r="W58" s="124"/>
      <c r="X58" s="124"/>
      <c r="Y58" s="124"/>
      <c r="Z58" s="124"/>
      <c r="AA58" s="123"/>
      <c r="AB58" s="123"/>
      <c r="AC58" s="123"/>
      <c r="AD58" s="123"/>
      <c r="AE58" s="123"/>
      <c r="AF58" s="123"/>
      <c r="AG58" s="122"/>
      <c r="AH58" s="122"/>
      <c r="AI58" s="122"/>
      <c r="AJ58" s="122"/>
      <c r="AK58" s="122"/>
      <c r="AL58" s="122"/>
      <c r="AM58" s="122"/>
      <c r="AN58" s="122"/>
      <c r="AO58" s="122"/>
      <c r="AP58" s="122"/>
      <c r="AQ58" s="123"/>
      <c r="AR58" s="123"/>
      <c r="AS58" s="123"/>
      <c r="AT58" s="123"/>
      <c r="AU58" s="123"/>
      <c r="AV58" s="123"/>
      <c r="AW58" s="123"/>
      <c r="AX58" s="123"/>
      <c r="AY58" s="123"/>
      <c r="AZ58" s="122"/>
      <c r="BA58" s="122"/>
      <c r="BB58" s="122"/>
      <c r="BC58" s="122"/>
      <c r="BD58" s="122"/>
      <c r="BE58" s="123"/>
      <c r="BF58" s="122"/>
      <c r="BG58" s="122"/>
      <c r="BH58" s="122"/>
      <c r="BI58" s="122"/>
      <c r="BJ58" s="122"/>
      <c r="BK58" s="122"/>
      <c r="BL58" s="122"/>
      <c r="BM58" s="122"/>
      <c r="BN58" s="122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  <c r="CA58" s="123"/>
      <c r="CB58" s="123"/>
      <c r="CC58" s="123"/>
      <c r="CD58" s="123"/>
      <c r="CE58" s="123"/>
      <c r="CF58" s="123"/>
      <c r="CG58" s="127"/>
      <c r="CH58" s="127"/>
      <c r="CI58" s="127"/>
      <c r="CJ58" s="127"/>
      <c r="CK58" s="127"/>
      <c r="CL58" s="127"/>
      <c r="CM58" s="127"/>
      <c r="CN58" s="127"/>
      <c r="CO58" s="127"/>
      <c r="CP58" s="127"/>
      <c r="CQ58" s="127"/>
      <c r="CR58" s="127"/>
      <c r="CS58" s="127"/>
      <c r="CT58" s="127"/>
      <c r="CU58" s="127"/>
      <c r="CV58" s="127"/>
      <c r="CW58" s="127"/>
      <c r="CX58" s="127"/>
      <c r="CY58" s="127"/>
      <c r="CZ58" s="127"/>
      <c r="DA58" s="127"/>
      <c r="DB58" s="127"/>
      <c r="DC58" s="127"/>
      <c r="DD58" s="127"/>
      <c r="DE58" s="122"/>
      <c r="DF58" s="122"/>
      <c r="DG58" s="122"/>
      <c r="DH58" s="122"/>
      <c r="DI58" s="122"/>
      <c r="DJ58" s="122"/>
      <c r="DK58" s="122"/>
      <c r="DL58" s="122"/>
      <c r="DM58" s="122"/>
      <c r="DN58" s="125"/>
      <c r="DO58" s="122"/>
      <c r="DP58" s="122"/>
      <c r="DQ58" s="122"/>
      <c r="DR58" s="122"/>
      <c r="DS58" s="122"/>
      <c r="DT58" s="122"/>
      <c r="DU58" s="122"/>
      <c r="DV58" s="122"/>
      <c r="DW58" s="122"/>
      <c r="DX58" s="127"/>
      <c r="DY58" s="127"/>
      <c r="DZ58" s="127"/>
      <c r="EA58" s="127"/>
      <c r="EB58" s="127"/>
      <c r="EC58" s="127"/>
      <c r="ED58" s="127"/>
      <c r="EE58" s="127"/>
      <c r="EF58" s="127"/>
      <c r="EG58" s="122"/>
      <c r="EH58" s="122"/>
      <c r="EI58" s="122"/>
      <c r="EJ58" s="122"/>
      <c r="EK58" s="122"/>
      <c r="EL58" s="122"/>
      <c r="EM58" s="122"/>
      <c r="EN58" s="122"/>
      <c r="EO58" s="122"/>
      <c r="EP58" s="122"/>
      <c r="EQ58" s="122"/>
      <c r="ER58" s="122"/>
      <c r="ES58" s="122"/>
      <c r="ET58" s="122"/>
      <c r="EU58" s="122"/>
      <c r="EV58" s="122"/>
      <c r="EW58" s="122"/>
      <c r="EX58" s="122"/>
      <c r="EY58" s="127"/>
      <c r="EZ58" s="127"/>
      <c r="FA58" s="127"/>
      <c r="FB58" s="127"/>
      <c r="FC58" s="127"/>
      <c r="FD58" s="127"/>
      <c r="FE58" s="127"/>
      <c r="FF58" s="127"/>
      <c r="FG58" s="127"/>
      <c r="FH58" s="127"/>
      <c r="FI58" s="127"/>
      <c r="FJ58" s="127"/>
      <c r="FK58" s="127"/>
      <c r="FL58" s="127"/>
      <c r="FM58" s="127"/>
      <c r="FN58" s="127"/>
      <c r="FO58" s="127"/>
      <c r="FP58" s="127"/>
      <c r="FQ58" s="127"/>
      <c r="FR58" s="127"/>
      <c r="FS58" s="127"/>
      <c r="FT58" s="127"/>
      <c r="FU58" s="127"/>
      <c r="FV58" s="127"/>
      <c r="FW58" s="127"/>
      <c r="FX58" s="127"/>
      <c r="FY58" s="127"/>
      <c r="FZ58" s="127"/>
      <c r="GA58" s="127"/>
      <c r="GB58" s="127"/>
      <c r="GC58" s="127"/>
      <c r="GD58" s="127"/>
      <c r="GE58" s="127"/>
      <c r="GF58" s="127"/>
      <c r="GG58" s="127"/>
      <c r="GH58" s="127"/>
      <c r="GI58" s="122"/>
      <c r="GJ58" s="122"/>
      <c r="GK58" s="122"/>
      <c r="GL58" s="122"/>
      <c r="GM58" s="122"/>
      <c r="GN58" s="122"/>
      <c r="GO58" s="122"/>
      <c r="GP58" s="122"/>
      <c r="GQ58" s="122"/>
      <c r="GR58" s="67"/>
      <c r="GS58" s="67"/>
      <c r="GT58" s="67"/>
      <c r="GU58" s="67"/>
      <c r="GV58" s="67"/>
      <c r="GW58" s="67"/>
      <c r="GX58" s="67"/>
      <c r="GY58" s="67"/>
      <c r="GZ58" s="67"/>
    </row>
    <row r="59" spans="1:208" s="128" customFormat="1" ht="14.5" x14ac:dyDescent="0.35">
      <c r="A59" s="121"/>
      <c r="B59" s="121"/>
      <c r="C59" s="121"/>
      <c r="D59" s="123"/>
      <c r="E59" s="123"/>
      <c r="F59" s="123"/>
      <c r="G59" s="123"/>
      <c r="H59" s="123"/>
      <c r="I59" s="123"/>
      <c r="J59" s="123"/>
      <c r="K59" s="123"/>
      <c r="L59" s="123"/>
      <c r="M59" s="123"/>
      <c r="N59" s="124"/>
      <c r="O59" s="124"/>
      <c r="P59" s="124"/>
      <c r="Q59" s="124"/>
      <c r="R59" s="124"/>
      <c r="S59" s="123"/>
      <c r="T59" s="123"/>
      <c r="U59" s="123"/>
      <c r="V59" s="123"/>
      <c r="W59" s="124"/>
      <c r="X59" s="124"/>
      <c r="Y59" s="124"/>
      <c r="Z59" s="124"/>
      <c r="AA59" s="123"/>
      <c r="AB59" s="123"/>
      <c r="AC59" s="123"/>
      <c r="AD59" s="123"/>
      <c r="AE59" s="123"/>
      <c r="AF59" s="123"/>
      <c r="AG59" s="122"/>
      <c r="AH59" s="122"/>
      <c r="AI59" s="122"/>
      <c r="AJ59" s="122"/>
      <c r="AK59" s="122"/>
      <c r="AL59" s="122"/>
      <c r="AM59" s="122"/>
      <c r="AN59" s="122"/>
      <c r="AO59" s="122"/>
      <c r="AP59" s="122"/>
      <c r="AQ59" s="122"/>
      <c r="AR59" s="122"/>
      <c r="AS59" s="122"/>
      <c r="AT59" s="122"/>
      <c r="AU59" s="122"/>
      <c r="AV59" s="122"/>
      <c r="AW59" s="122"/>
      <c r="AX59" s="122"/>
      <c r="AY59" s="122"/>
      <c r="AZ59" s="122"/>
      <c r="BA59" s="122"/>
      <c r="BB59" s="122"/>
      <c r="BC59" s="122"/>
      <c r="BD59" s="122"/>
      <c r="BE59" s="123"/>
      <c r="BF59" s="122"/>
      <c r="BG59" s="122"/>
      <c r="BH59" s="122"/>
      <c r="BI59" s="122"/>
      <c r="BJ59" s="122"/>
      <c r="BK59" s="122"/>
      <c r="BL59" s="122"/>
      <c r="BM59" s="122"/>
      <c r="BN59" s="122"/>
      <c r="BO59" s="122"/>
      <c r="BP59" s="122"/>
      <c r="BQ59" s="122"/>
      <c r="BR59" s="122"/>
      <c r="BS59" s="122"/>
      <c r="BT59" s="122"/>
      <c r="BU59" s="122"/>
      <c r="BV59" s="122"/>
      <c r="BW59" s="122"/>
      <c r="BX59" s="122"/>
      <c r="BY59" s="122"/>
      <c r="BZ59" s="122"/>
      <c r="CA59" s="122"/>
      <c r="CB59" s="122"/>
      <c r="CC59" s="122"/>
      <c r="CD59" s="122"/>
      <c r="CE59" s="122"/>
      <c r="CF59" s="122"/>
      <c r="CG59" s="127"/>
      <c r="CH59" s="127"/>
      <c r="CI59" s="127"/>
      <c r="CJ59" s="127"/>
      <c r="CK59" s="127"/>
      <c r="CL59" s="127"/>
      <c r="CM59" s="127"/>
      <c r="CN59" s="127"/>
      <c r="CO59" s="127"/>
      <c r="CP59" s="127"/>
      <c r="CQ59" s="127"/>
      <c r="CR59" s="127"/>
      <c r="CS59" s="127"/>
      <c r="CT59" s="127"/>
      <c r="CU59" s="127"/>
      <c r="CV59" s="127"/>
      <c r="CW59" s="127"/>
      <c r="CX59" s="127"/>
      <c r="CY59" s="127"/>
      <c r="CZ59" s="127"/>
      <c r="DA59" s="127"/>
      <c r="DB59" s="127"/>
      <c r="DC59" s="127"/>
      <c r="DD59" s="127"/>
      <c r="DE59" s="122"/>
      <c r="DF59" s="122"/>
      <c r="DG59" s="122"/>
      <c r="DH59" s="122"/>
      <c r="DI59" s="122"/>
      <c r="DJ59" s="122"/>
      <c r="DK59" s="122"/>
      <c r="DL59" s="122"/>
      <c r="DM59" s="122"/>
      <c r="DN59" s="125"/>
      <c r="DO59" s="122"/>
      <c r="DP59" s="122"/>
      <c r="DQ59" s="122"/>
      <c r="DR59" s="122"/>
      <c r="DS59" s="122"/>
      <c r="DT59" s="122"/>
      <c r="DU59" s="122"/>
      <c r="DV59" s="122"/>
      <c r="DW59" s="122"/>
      <c r="DX59" s="127"/>
      <c r="DY59" s="127"/>
      <c r="DZ59" s="127"/>
      <c r="EA59" s="127"/>
      <c r="EB59" s="127"/>
      <c r="EC59" s="127"/>
      <c r="ED59" s="127"/>
      <c r="EE59" s="127"/>
      <c r="EF59" s="127"/>
      <c r="EG59" s="122"/>
      <c r="EH59" s="122"/>
      <c r="EI59" s="122"/>
      <c r="EJ59" s="122"/>
      <c r="EK59" s="122"/>
      <c r="EL59" s="122"/>
      <c r="EM59" s="122"/>
      <c r="EN59" s="122"/>
      <c r="EO59" s="122"/>
      <c r="EP59" s="122"/>
      <c r="EQ59" s="122"/>
      <c r="ER59" s="122"/>
      <c r="ES59" s="122"/>
      <c r="ET59" s="122"/>
      <c r="EU59" s="122"/>
      <c r="EV59" s="122"/>
      <c r="EW59" s="122"/>
      <c r="EX59" s="122"/>
      <c r="EY59" s="127"/>
      <c r="EZ59" s="127"/>
      <c r="FA59" s="127"/>
      <c r="FB59" s="127"/>
      <c r="FC59" s="127"/>
      <c r="FD59" s="127"/>
      <c r="FE59" s="127"/>
      <c r="FF59" s="127"/>
      <c r="FG59" s="127"/>
      <c r="FH59" s="127"/>
      <c r="FI59" s="127"/>
      <c r="FJ59" s="127"/>
      <c r="FK59" s="127"/>
      <c r="FL59" s="127"/>
      <c r="FM59" s="127"/>
      <c r="FN59" s="127"/>
      <c r="FO59" s="127"/>
      <c r="FP59" s="127"/>
      <c r="FQ59" s="127"/>
      <c r="FR59" s="127"/>
      <c r="FS59" s="127"/>
      <c r="FT59" s="127"/>
      <c r="FU59" s="127"/>
      <c r="FV59" s="127"/>
      <c r="FW59" s="127"/>
      <c r="FX59" s="127"/>
      <c r="FY59" s="127"/>
      <c r="FZ59" s="127"/>
      <c r="GA59" s="127"/>
      <c r="GB59" s="127"/>
      <c r="GC59" s="127"/>
      <c r="GD59" s="127"/>
      <c r="GE59" s="127"/>
      <c r="GF59" s="127"/>
      <c r="GG59" s="127"/>
      <c r="GH59" s="127"/>
      <c r="GI59" s="122"/>
      <c r="GJ59" s="122"/>
      <c r="GK59" s="122"/>
      <c r="GL59" s="122"/>
      <c r="GM59" s="122"/>
      <c r="GN59" s="122"/>
      <c r="GO59" s="122"/>
      <c r="GP59" s="122"/>
      <c r="GQ59" s="122"/>
      <c r="GR59" s="67"/>
      <c r="GS59" s="67"/>
      <c r="GT59" s="67"/>
      <c r="GU59" s="67"/>
      <c r="GV59" s="67"/>
      <c r="GW59" s="67"/>
      <c r="GX59" s="67"/>
      <c r="GY59" s="67"/>
      <c r="GZ59" s="67"/>
    </row>
    <row r="60" spans="1:208" s="128" customFormat="1" ht="14.5" x14ac:dyDescent="0.35">
      <c r="A60" s="121"/>
      <c r="B60" s="121"/>
      <c r="C60" s="121"/>
      <c r="D60" s="123"/>
      <c r="E60" s="123"/>
      <c r="F60" s="123"/>
      <c r="G60" s="123"/>
      <c r="H60" s="123"/>
      <c r="I60" s="123"/>
      <c r="J60" s="123"/>
      <c r="K60" s="123"/>
      <c r="L60" s="123"/>
      <c r="M60" s="123"/>
      <c r="N60" s="124"/>
      <c r="O60" s="124"/>
      <c r="P60" s="124"/>
      <c r="Q60" s="124"/>
      <c r="R60" s="123"/>
      <c r="S60" s="123"/>
      <c r="T60" s="123"/>
      <c r="U60" s="123"/>
      <c r="V60" s="123"/>
      <c r="W60" s="124"/>
      <c r="X60" s="124"/>
      <c r="Y60" s="124"/>
      <c r="Z60" s="124"/>
      <c r="AA60" s="124"/>
      <c r="AB60" s="124"/>
      <c r="AC60" s="124"/>
      <c r="AD60" s="124"/>
      <c r="AE60" s="124"/>
      <c r="AF60" s="124"/>
      <c r="AG60" s="122"/>
      <c r="AH60" s="122"/>
      <c r="AI60" s="122"/>
      <c r="AJ60" s="122"/>
      <c r="AK60" s="122"/>
      <c r="AL60" s="122"/>
      <c r="AM60" s="122"/>
      <c r="AN60" s="122"/>
      <c r="AO60" s="122"/>
      <c r="AP60" s="122"/>
      <c r="AQ60" s="122"/>
      <c r="AR60" s="122"/>
      <c r="AS60" s="122"/>
      <c r="AT60" s="122"/>
      <c r="AU60" s="122"/>
      <c r="AV60" s="122"/>
      <c r="AW60" s="122"/>
      <c r="AX60" s="122"/>
      <c r="AY60" s="122"/>
      <c r="AZ60" s="122"/>
      <c r="BA60" s="122"/>
      <c r="BB60" s="122"/>
      <c r="BC60" s="122"/>
      <c r="BD60" s="122"/>
      <c r="BE60" s="123"/>
      <c r="BF60" s="122"/>
      <c r="BG60" s="122"/>
      <c r="BH60" s="122"/>
      <c r="BI60" s="122"/>
      <c r="BJ60" s="122"/>
      <c r="BK60" s="122"/>
      <c r="BL60" s="122"/>
      <c r="BM60" s="122"/>
      <c r="BN60" s="122"/>
      <c r="BO60" s="122"/>
      <c r="BP60" s="122"/>
      <c r="BQ60" s="122"/>
      <c r="BR60" s="122"/>
      <c r="BS60" s="122"/>
      <c r="BT60" s="122"/>
      <c r="BU60" s="122"/>
      <c r="BV60" s="122"/>
      <c r="BW60" s="122"/>
      <c r="BX60" s="122"/>
      <c r="BY60" s="122"/>
      <c r="BZ60" s="122"/>
      <c r="CA60" s="122"/>
      <c r="CB60" s="122"/>
      <c r="CC60" s="122"/>
      <c r="CD60" s="122"/>
      <c r="CE60" s="122"/>
      <c r="CF60" s="122"/>
      <c r="CG60" s="127"/>
      <c r="CH60" s="127"/>
      <c r="CI60" s="127"/>
      <c r="CJ60" s="127"/>
      <c r="CK60" s="127"/>
      <c r="CL60" s="127"/>
      <c r="CM60" s="127"/>
      <c r="CN60" s="127"/>
      <c r="CO60" s="127"/>
      <c r="CP60" s="127"/>
      <c r="CQ60" s="127"/>
      <c r="CR60" s="127"/>
      <c r="CS60" s="127"/>
      <c r="CT60" s="127"/>
      <c r="CU60" s="127"/>
      <c r="CV60" s="127"/>
      <c r="CW60" s="127"/>
      <c r="CX60" s="127"/>
      <c r="CY60" s="127"/>
      <c r="CZ60" s="127"/>
      <c r="DA60" s="127"/>
      <c r="DB60" s="127"/>
      <c r="DC60" s="127"/>
      <c r="DD60" s="127"/>
      <c r="DE60" s="122"/>
      <c r="DF60" s="122"/>
      <c r="DG60" s="122"/>
      <c r="DH60" s="122"/>
      <c r="DI60" s="122"/>
      <c r="DJ60" s="122"/>
      <c r="DK60" s="122"/>
      <c r="DL60" s="122"/>
      <c r="DM60" s="122"/>
      <c r="DN60" s="125"/>
      <c r="DO60" s="122"/>
      <c r="DP60" s="122"/>
      <c r="DQ60" s="122"/>
      <c r="DR60" s="122"/>
      <c r="DS60" s="122"/>
      <c r="DT60" s="122"/>
      <c r="DU60" s="122"/>
      <c r="DV60" s="122"/>
      <c r="DW60" s="122"/>
      <c r="DX60" s="127"/>
      <c r="DY60" s="127"/>
      <c r="DZ60" s="127"/>
      <c r="EA60" s="127"/>
      <c r="EB60" s="127"/>
      <c r="EC60" s="127"/>
      <c r="ED60" s="127"/>
      <c r="EE60" s="127"/>
      <c r="EF60" s="127"/>
      <c r="EG60" s="122"/>
      <c r="EH60" s="122"/>
      <c r="EI60" s="122"/>
      <c r="EJ60" s="122"/>
      <c r="EK60" s="122"/>
      <c r="EL60" s="122"/>
      <c r="EM60" s="122"/>
      <c r="EN60" s="122"/>
      <c r="EO60" s="122"/>
      <c r="EP60" s="122"/>
      <c r="EQ60" s="122"/>
      <c r="ER60" s="122"/>
      <c r="ES60" s="122"/>
      <c r="ET60" s="122"/>
      <c r="EU60" s="122"/>
      <c r="EV60" s="122"/>
      <c r="EW60" s="122"/>
      <c r="EX60" s="122"/>
      <c r="EY60" s="127"/>
      <c r="EZ60" s="127"/>
      <c r="FA60" s="127"/>
      <c r="FB60" s="127"/>
      <c r="FC60" s="127"/>
      <c r="FD60" s="127"/>
      <c r="FE60" s="127"/>
      <c r="FF60" s="127"/>
      <c r="FG60" s="127"/>
      <c r="FH60" s="127"/>
      <c r="FI60" s="127"/>
      <c r="FJ60" s="127"/>
      <c r="FK60" s="127"/>
      <c r="FL60" s="127"/>
      <c r="FM60" s="127"/>
      <c r="FN60" s="127"/>
      <c r="FO60" s="127"/>
      <c r="FP60" s="127"/>
      <c r="FQ60" s="127"/>
      <c r="FR60" s="127"/>
      <c r="FS60" s="127"/>
      <c r="FT60" s="127"/>
      <c r="FU60" s="127"/>
      <c r="FV60" s="127"/>
      <c r="FW60" s="127"/>
      <c r="FX60" s="127"/>
      <c r="FY60" s="127"/>
      <c r="FZ60" s="127"/>
      <c r="GA60" s="127"/>
      <c r="GB60" s="127"/>
      <c r="GC60" s="127"/>
      <c r="GD60" s="127"/>
      <c r="GE60" s="127"/>
      <c r="GF60" s="127"/>
      <c r="GG60" s="127"/>
      <c r="GH60" s="127"/>
      <c r="GI60" s="122"/>
      <c r="GJ60" s="122"/>
      <c r="GK60" s="122"/>
      <c r="GL60" s="122"/>
      <c r="GM60" s="122"/>
      <c r="GN60" s="122"/>
      <c r="GO60" s="122"/>
      <c r="GP60" s="122"/>
      <c r="GQ60" s="122"/>
      <c r="GR60" s="67"/>
      <c r="GS60" s="67"/>
      <c r="GT60" s="67"/>
      <c r="GU60" s="67"/>
      <c r="GV60" s="67"/>
      <c r="GW60" s="67"/>
      <c r="GX60" s="67"/>
      <c r="GY60" s="67"/>
      <c r="GZ60" s="67"/>
    </row>
    <row r="61" spans="1:208" s="128" customFormat="1" ht="14.5" x14ac:dyDescent="0.35">
      <c r="A61" s="121"/>
      <c r="B61" s="121"/>
      <c r="C61" s="121"/>
      <c r="D61" s="123"/>
      <c r="E61" s="123"/>
      <c r="F61" s="123"/>
      <c r="G61" s="123"/>
      <c r="H61" s="123"/>
      <c r="I61" s="123"/>
      <c r="J61" s="123"/>
      <c r="K61" s="123"/>
      <c r="L61" s="123"/>
      <c r="M61" s="123"/>
      <c r="N61" s="124"/>
      <c r="O61" s="124"/>
      <c r="P61" s="124"/>
      <c r="Q61" s="124"/>
      <c r="R61" s="123"/>
      <c r="S61" s="123"/>
      <c r="T61" s="123"/>
      <c r="U61" s="123"/>
      <c r="V61" s="123"/>
      <c r="W61" s="124"/>
      <c r="X61" s="124"/>
      <c r="Y61" s="124"/>
      <c r="Z61" s="124"/>
      <c r="AA61" s="124"/>
      <c r="AB61" s="124"/>
      <c r="AC61" s="124"/>
      <c r="AD61" s="124"/>
      <c r="AE61" s="124"/>
      <c r="AF61" s="124"/>
      <c r="AG61" s="122"/>
      <c r="AH61" s="122"/>
      <c r="AI61" s="122"/>
      <c r="AJ61" s="122"/>
      <c r="AK61" s="122"/>
      <c r="AL61" s="122"/>
      <c r="AM61" s="122"/>
      <c r="AN61" s="122"/>
      <c r="AO61" s="122"/>
      <c r="AP61" s="122"/>
      <c r="AQ61" s="122"/>
      <c r="AR61" s="122"/>
      <c r="AS61" s="122"/>
      <c r="AT61" s="122"/>
      <c r="AU61" s="122"/>
      <c r="AV61" s="122"/>
      <c r="AW61" s="122"/>
      <c r="AX61" s="122"/>
      <c r="AY61" s="122"/>
      <c r="AZ61" s="122"/>
      <c r="BA61" s="122"/>
      <c r="BB61" s="122"/>
      <c r="BC61" s="122"/>
      <c r="BD61" s="122"/>
      <c r="BE61" s="123"/>
      <c r="BF61" s="122"/>
      <c r="BG61" s="122"/>
      <c r="BH61" s="122"/>
      <c r="BI61" s="122"/>
      <c r="BJ61" s="122"/>
      <c r="BK61" s="122"/>
      <c r="BL61" s="122"/>
      <c r="BM61" s="122"/>
      <c r="BN61" s="122"/>
      <c r="BO61" s="122"/>
      <c r="BP61" s="122"/>
      <c r="BQ61" s="122"/>
      <c r="BR61" s="122"/>
      <c r="BS61" s="122"/>
      <c r="BT61" s="122"/>
      <c r="BU61" s="122"/>
      <c r="BV61" s="122"/>
      <c r="BW61" s="122"/>
      <c r="BX61" s="122"/>
      <c r="BY61" s="122"/>
      <c r="BZ61" s="122"/>
      <c r="CA61" s="122"/>
      <c r="CB61" s="122"/>
      <c r="CC61" s="122"/>
      <c r="CD61" s="122"/>
      <c r="CE61" s="122"/>
      <c r="CF61" s="122"/>
      <c r="CG61" s="127"/>
      <c r="CH61" s="127"/>
      <c r="CI61" s="127"/>
      <c r="CJ61" s="127"/>
      <c r="CK61" s="127"/>
      <c r="CL61" s="127"/>
      <c r="CM61" s="127"/>
      <c r="CN61" s="127"/>
      <c r="CO61" s="127"/>
      <c r="CP61" s="127"/>
      <c r="CQ61" s="127"/>
      <c r="CR61" s="127"/>
      <c r="CS61" s="127"/>
      <c r="CT61" s="127"/>
      <c r="CU61" s="127"/>
      <c r="CV61" s="127"/>
      <c r="CW61" s="127"/>
      <c r="CX61" s="127"/>
      <c r="CY61" s="127"/>
      <c r="CZ61" s="127"/>
      <c r="DA61" s="127"/>
      <c r="DB61" s="127"/>
      <c r="DC61" s="127"/>
      <c r="DD61" s="127"/>
      <c r="DE61" s="122"/>
      <c r="DF61" s="122"/>
      <c r="DG61" s="122"/>
      <c r="DH61" s="122"/>
      <c r="DI61" s="122"/>
      <c r="DJ61" s="122"/>
      <c r="DK61" s="122"/>
      <c r="DL61" s="122"/>
      <c r="DM61" s="122"/>
      <c r="DN61" s="125"/>
      <c r="DO61" s="122"/>
      <c r="DP61" s="122"/>
      <c r="DQ61" s="122"/>
      <c r="DR61" s="122"/>
      <c r="DS61" s="122"/>
      <c r="DT61" s="122"/>
      <c r="DU61" s="122"/>
      <c r="DV61" s="122"/>
      <c r="DW61" s="122"/>
      <c r="DX61" s="127"/>
      <c r="DY61" s="127"/>
      <c r="DZ61" s="127"/>
      <c r="EA61" s="127"/>
      <c r="EB61" s="127"/>
      <c r="EC61" s="127"/>
      <c r="ED61" s="127"/>
      <c r="EE61" s="127"/>
      <c r="EF61" s="127"/>
      <c r="EG61" s="122"/>
      <c r="EH61" s="122"/>
      <c r="EI61" s="122"/>
      <c r="EJ61" s="122"/>
      <c r="EK61" s="122"/>
      <c r="EL61" s="122"/>
      <c r="EM61" s="122"/>
      <c r="EN61" s="122"/>
      <c r="EO61" s="122"/>
      <c r="EP61" s="122"/>
      <c r="EQ61" s="122"/>
      <c r="ER61" s="122"/>
      <c r="ES61" s="122"/>
      <c r="ET61" s="122"/>
      <c r="EU61" s="122"/>
      <c r="EV61" s="122"/>
      <c r="EW61" s="122"/>
      <c r="EX61" s="122"/>
      <c r="EY61" s="127"/>
      <c r="EZ61" s="127"/>
      <c r="FA61" s="127"/>
      <c r="FB61" s="127"/>
      <c r="FC61" s="127"/>
      <c r="FD61" s="127"/>
      <c r="FE61" s="127"/>
      <c r="FF61" s="127"/>
      <c r="FG61" s="127"/>
      <c r="FH61" s="127"/>
      <c r="FI61" s="127"/>
      <c r="FJ61" s="127"/>
      <c r="FK61" s="127"/>
      <c r="FL61" s="127"/>
      <c r="FM61" s="127"/>
      <c r="FN61" s="127"/>
      <c r="FO61" s="127"/>
      <c r="FP61" s="127"/>
      <c r="FQ61" s="127"/>
      <c r="FR61" s="127"/>
      <c r="FS61" s="127"/>
      <c r="FT61" s="127"/>
      <c r="FU61" s="127"/>
      <c r="FV61" s="127"/>
      <c r="FW61" s="127"/>
      <c r="FX61" s="127"/>
      <c r="FY61" s="127"/>
      <c r="FZ61" s="127"/>
      <c r="GA61" s="127"/>
      <c r="GB61" s="127"/>
      <c r="GC61" s="127"/>
      <c r="GD61" s="127"/>
      <c r="GE61" s="127"/>
      <c r="GF61" s="127"/>
      <c r="GG61" s="127"/>
      <c r="GH61" s="127"/>
      <c r="GI61" s="122"/>
      <c r="GJ61" s="122"/>
      <c r="GK61" s="122"/>
      <c r="GL61" s="122"/>
      <c r="GM61" s="122"/>
      <c r="GN61" s="122"/>
      <c r="GO61" s="122"/>
      <c r="GP61" s="122"/>
      <c r="GQ61" s="122"/>
      <c r="GR61" s="67"/>
      <c r="GS61" s="67"/>
      <c r="GT61" s="67"/>
      <c r="GU61" s="67"/>
      <c r="GV61" s="67"/>
      <c r="GW61" s="67"/>
      <c r="GX61" s="67"/>
      <c r="GY61" s="67"/>
      <c r="GZ61" s="67"/>
    </row>
    <row r="62" spans="1:208" s="128" customFormat="1" ht="14.5" x14ac:dyDescent="0.35">
      <c r="A62" s="121"/>
      <c r="B62" s="121"/>
      <c r="C62" s="121"/>
      <c r="D62" s="123"/>
      <c r="E62" s="123"/>
      <c r="F62" s="123"/>
      <c r="G62" s="123"/>
      <c r="H62" s="123"/>
      <c r="I62" s="123"/>
      <c r="J62" s="123"/>
      <c r="K62" s="123"/>
      <c r="L62" s="123"/>
      <c r="M62" s="123"/>
      <c r="N62" s="124"/>
      <c r="O62" s="124"/>
      <c r="P62" s="124"/>
      <c r="Q62" s="124"/>
      <c r="R62" s="124"/>
      <c r="S62" s="123"/>
      <c r="T62" s="123"/>
      <c r="U62" s="123"/>
      <c r="V62" s="123"/>
      <c r="W62" s="124"/>
      <c r="X62" s="124"/>
      <c r="Y62" s="124"/>
      <c r="Z62" s="124"/>
      <c r="AA62" s="124"/>
      <c r="AB62" s="124"/>
      <c r="AC62" s="124"/>
      <c r="AD62" s="124"/>
      <c r="AE62" s="124"/>
      <c r="AF62" s="124"/>
      <c r="AG62" s="122"/>
      <c r="AH62" s="122"/>
      <c r="AI62" s="122"/>
      <c r="AJ62" s="122"/>
      <c r="AK62" s="122"/>
      <c r="AL62" s="122"/>
      <c r="AM62" s="122"/>
      <c r="AN62" s="122"/>
      <c r="AO62" s="122"/>
      <c r="AP62" s="122"/>
      <c r="AQ62" s="122"/>
      <c r="AR62" s="122"/>
      <c r="AS62" s="122"/>
      <c r="AT62" s="122"/>
      <c r="AU62" s="122"/>
      <c r="AV62" s="122"/>
      <c r="AW62" s="122"/>
      <c r="AX62" s="122"/>
      <c r="AY62" s="122"/>
      <c r="AZ62" s="122"/>
      <c r="BA62" s="122"/>
      <c r="BB62" s="122"/>
      <c r="BC62" s="122"/>
      <c r="BD62" s="122"/>
      <c r="BE62" s="123"/>
      <c r="BF62" s="122"/>
      <c r="BG62" s="122"/>
      <c r="BH62" s="122"/>
      <c r="BI62" s="122"/>
      <c r="BJ62" s="122"/>
      <c r="BK62" s="122"/>
      <c r="BL62" s="122"/>
      <c r="BM62" s="122"/>
      <c r="BN62" s="122"/>
      <c r="BO62" s="122"/>
      <c r="BP62" s="122"/>
      <c r="BQ62" s="122"/>
      <c r="BR62" s="122"/>
      <c r="BS62" s="122"/>
      <c r="BT62" s="122"/>
      <c r="BU62" s="122"/>
      <c r="BV62" s="122"/>
      <c r="BW62" s="122"/>
      <c r="BX62" s="122"/>
      <c r="BY62" s="122"/>
      <c r="BZ62" s="122"/>
      <c r="CA62" s="122"/>
      <c r="CB62" s="122"/>
      <c r="CC62" s="122"/>
      <c r="CD62" s="122"/>
      <c r="CE62" s="122"/>
      <c r="CF62" s="122"/>
      <c r="CG62" s="127"/>
      <c r="CH62" s="127"/>
      <c r="CI62" s="127"/>
      <c r="CJ62" s="127"/>
      <c r="CK62" s="127"/>
      <c r="CL62" s="127"/>
      <c r="CM62" s="127"/>
      <c r="CN62" s="127"/>
      <c r="CO62" s="127"/>
      <c r="CP62" s="127"/>
      <c r="CQ62" s="127"/>
      <c r="CR62" s="127"/>
      <c r="CS62" s="127"/>
      <c r="CT62" s="127"/>
      <c r="CU62" s="127"/>
      <c r="CV62" s="127"/>
      <c r="CW62" s="127"/>
      <c r="CX62" s="127"/>
      <c r="CY62" s="127"/>
      <c r="CZ62" s="127"/>
      <c r="DA62" s="127"/>
      <c r="DB62" s="127"/>
      <c r="DC62" s="127"/>
      <c r="DD62" s="127"/>
      <c r="DE62" s="122"/>
      <c r="DF62" s="122"/>
      <c r="DG62" s="122"/>
      <c r="DH62" s="122"/>
      <c r="DI62" s="122"/>
      <c r="DJ62" s="122"/>
      <c r="DK62" s="122"/>
      <c r="DL62" s="122"/>
      <c r="DM62" s="122"/>
      <c r="DN62" s="125"/>
      <c r="DO62" s="122"/>
      <c r="DP62" s="122"/>
      <c r="DQ62" s="122"/>
      <c r="DR62" s="122"/>
      <c r="DS62" s="122"/>
      <c r="DT62" s="122"/>
      <c r="DU62" s="122"/>
      <c r="DV62" s="122"/>
      <c r="DW62" s="122"/>
      <c r="DX62" s="127"/>
      <c r="DY62" s="127"/>
      <c r="DZ62" s="127"/>
      <c r="EA62" s="127"/>
      <c r="EB62" s="127"/>
      <c r="EC62" s="127"/>
      <c r="ED62" s="127"/>
      <c r="EE62" s="127"/>
      <c r="EF62" s="127"/>
      <c r="EG62" s="122"/>
      <c r="EH62" s="122"/>
      <c r="EI62" s="122"/>
      <c r="EJ62" s="122"/>
      <c r="EK62" s="122"/>
      <c r="EL62" s="122"/>
      <c r="EM62" s="122"/>
      <c r="EN62" s="122"/>
      <c r="EO62" s="122"/>
      <c r="EP62" s="122"/>
      <c r="EQ62" s="122"/>
      <c r="ER62" s="122"/>
      <c r="ES62" s="122"/>
      <c r="ET62" s="122"/>
      <c r="EU62" s="122"/>
      <c r="EV62" s="122"/>
      <c r="EW62" s="122"/>
      <c r="EX62" s="122"/>
      <c r="EY62" s="127"/>
      <c r="EZ62" s="127"/>
      <c r="FA62" s="127"/>
      <c r="FB62" s="127"/>
      <c r="FC62" s="127"/>
      <c r="FD62" s="127"/>
      <c r="FE62" s="127"/>
      <c r="FF62" s="127"/>
      <c r="FG62" s="127"/>
      <c r="FH62" s="127"/>
      <c r="FI62" s="127"/>
      <c r="FJ62" s="127"/>
      <c r="FK62" s="127"/>
      <c r="FL62" s="127"/>
      <c r="FM62" s="127"/>
      <c r="FN62" s="127"/>
      <c r="FO62" s="127"/>
      <c r="FP62" s="127"/>
      <c r="FQ62" s="127"/>
      <c r="FR62" s="127"/>
      <c r="FS62" s="127"/>
      <c r="FT62" s="127"/>
      <c r="FU62" s="127"/>
      <c r="FV62" s="127"/>
      <c r="FW62" s="127"/>
      <c r="FX62" s="127"/>
      <c r="FY62" s="127"/>
      <c r="FZ62" s="127"/>
      <c r="GA62" s="127"/>
      <c r="GB62" s="127"/>
      <c r="GC62" s="127"/>
      <c r="GD62" s="127"/>
      <c r="GE62" s="127"/>
      <c r="GF62" s="127"/>
      <c r="GG62" s="127"/>
      <c r="GH62" s="127"/>
      <c r="GI62" s="122"/>
      <c r="GJ62" s="122"/>
      <c r="GK62" s="122"/>
      <c r="GL62" s="122"/>
      <c r="GM62" s="122"/>
      <c r="GN62" s="122"/>
      <c r="GO62" s="122"/>
      <c r="GP62" s="122"/>
      <c r="GQ62" s="122"/>
      <c r="GR62" s="67"/>
      <c r="GS62" s="67"/>
      <c r="GT62" s="67"/>
      <c r="GU62" s="67"/>
      <c r="GV62" s="67"/>
      <c r="GW62" s="67"/>
      <c r="GX62" s="67"/>
      <c r="GY62" s="67"/>
      <c r="GZ62" s="67"/>
    </row>
    <row r="63" spans="1:208" s="128" customFormat="1" ht="14.5" x14ac:dyDescent="0.35">
      <c r="A63" s="121"/>
      <c r="B63" s="121"/>
      <c r="C63" s="121"/>
      <c r="D63" s="123"/>
      <c r="E63" s="123"/>
      <c r="F63" s="123"/>
      <c r="G63" s="123"/>
      <c r="H63" s="123"/>
      <c r="I63" s="123"/>
      <c r="J63" s="123"/>
      <c r="K63" s="123"/>
      <c r="L63" s="123"/>
      <c r="M63" s="123"/>
      <c r="N63" s="124"/>
      <c r="O63" s="124"/>
      <c r="P63" s="124"/>
      <c r="Q63" s="124"/>
      <c r="R63" s="124"/>
      <c r="S63" s="123"/>
      <c r="T63" s="123"/>
      <c r="U63" s="123"/>
      <c r="V63" s="123"/>
      <c r="W63" s="124"/>
      <c r="X63" s="124"/>
      <c r="Y63" s="124"/>
      <c r="Z63" s="124"/>
      <c r="AA63" s="124"/>
      <c r="AB63" s="124"/>
      <c r="AC63" s="124"/>
      <c r="AD63" s="124"/>
      <c r="AE63" s="124"/>
      <c r="AF63" s="124"/>
      <c r="AG63" s="122"/>
      <c r="AH63" s="122"/>
      <c r="AI63" s="122"/>
      <c r="AJ63" s="122"/>
      <c r="AK63" s="122"/>
      <c r="AL63" s="122"/>
      <c r="AM63" s="122"/>
      <c r="AN63" s="122"/>
      <c r="AO63" s="122"/>
      <c r="AP63" s="122"/>
      <c r="AQ63" s="122"/>
      <c r="AR63" s="122"/>
      <c r="AS63" s="122"/>
      <c r="AT63" s="122"/>
      <c r="AU63" s="122"/>
      <c r="AV63" s="122"/>
      <c r="AW63" s="122"/>
      <c r="AX63" s="122"/>
      <c r="AY63" s="122"/>
      <c r="AZ63" s="122"/>
      <c r="BA63" s="122"/>
      <c r="BB63" s="122"/>
      <c r="BC63" s="122"/>
      <c r="BD63" s="122"/>
      <c r="BE63" s="123"/>
      <c r="BF63" s="122"/>
      <c r="BG63" s="122"/>
      <c r="BH63" s="122"/>
      <c r="BI63" s="122"/>
      <c r="BJ63" s="122"/>
      <c r="BK63" s="122"/>
      <c r="BL63" s="122"/>
      <c r="BM63" s="122"/>
      <c r="BN63" s="122"/>
      <c r="BO63" s="122"/>
      <c r="BP63" s="122"/>
      <c r="BQ63" s="122"/>
      <c r="BR63" s="122"/>
      <c r="BS63" s="122"/>
      <c r="BT63" s="122"/>
      <c r="BU63" s="122"/>
      <c r="BV63" s="122"/>
      <c r="BW63" s="122"/>
      <c r="BX63" s="122"/>
      <c r="BY63" s="122"/>
      <c r="BZ63" s="122"/>
      <c r="CA63" s="122"/>
      <c r="CB63" s="122"/>
      <c r="CC63" s="122"/>
      <c r="CD63" s="122"/>
      <c r="CE63" s="122"/>
      <c r="CF63" s="122"/>
      <c r="CG63" s="127"/>
      <c r="CH63" s="127"/>
      <c r="CI63" s="127"/>
      <c r="CJ63" s="127"/>
      <c r="CK63" s="127"/>
      <c r="CL63" s="127"/>
      <c r="CM63" s="127"/>
      <c r="CN63" s="127"/>
      <c r="CO63" s="127"/>
      <c r="CP63" s="127"/>
      <c r="CQ63" s="127"/>
      <c r="CR63" s="127"/>
      <c r="CS63" s="127"/>
      <c r="CT63" s="127"/>
      <c r="CU63" s="127"/>
      <c r="CV63" s="127"/>
      <c r="CW63" s="127"/>
      <c r="CX63" s="127"/>
      <c r="CY63" s="127"/>
      <c r="CZ63" s="127"/>
      <c r="DA63" s="127"/>
      <c r="DB63" s="127"/>
      <c r="DC63" s="127"/>
      <c r="DD63" s="127"/>
      <c r="DE63" s="122"/>
      <c r="DF63" s="122"/>
      <c r="DG63" s="122"/>
      <c r="DH63" s="122"/>
      <c r="DI63" s="122"/>
      <c r="DJ63" s="122"/>
      <c r="DK63" s="122"/>
      <c r="DL63" s="122"/>
      <c r="DM63" s="122"/>
      <c r="DN63" s="125"/>
      <c r="DO63" s="122"/>
      <c r="DP63" s="122"/>
      <c r="DQ63" s="122"/>
      <c r="DR63" s="122"/>
      <c r="DS63" s="122"/>
      <c r="DT63" s="122"/>
      <c r="DU63" s="122"/>
      <c r="DV63" s="122"/>
      <c r="DW63" s="122"/>
      <c r="DX63" s="127"/>
      <c r="DY63" s="127"/>
      <c r="DZ63" s="127"/>
      <c r="EA63" s="127"/>
      <c r="EB63" s="127"/>
      <c r="EC63" s="127"/>
      <c r="ED63" s="127"/>
      <c r="EE63" s="127"/>
      <c r="EF63" s="127"/>
      <c r="EG63" s="122"/>
      <c r="EH63" s="122"/>
      <c r="EI63" s="122"/>
      <c r="EJ63" s="122"/>
      <c r="EK63" s="122"/>
      <c r="EL63" s="122"/>
      <c r="EM63" s="122"/>
      <c r="EN63" s="122"/>
      <c r="EO63" s="122"/>
      <c r="EP63" s="122"/>
      <c r="EQ63" s="122"/>
      <c r="ER63" s="122"/>
      <c r="ES63" s="122"/>
      <c r="ET63" s="122"/>
      <c r="EU63" s="122"/>
      <c r="EV63" s="122"/>
      <c r="EW63" s="122"/>
      <c r="EX63" s="122"/>
      <c r="EY63" s="127"/>
      <c r="EZ63" s="127"/>
      <c r="FA63" s="127"/>
      <c r="FB63" s="127"/>
      <c r="FC63" s="127"/>
      <c r="FD63" s="127"/>
      <c r="FE63" s="127"/>
      <c r="FF63" s="127"/>
      <c r="FG63" s="127"/>
      <c r="FH63" s="127"/>
      <c r="FI63" s="127"/>
      <c r="FJ63" s="127"/>
      <c r="FK63" s="127"/>
      <c r="FL63" s="127"/>
      <c r="FM63" s="127"/>
      <c r="FN63" s="127"/>
      <c r="FO63" s="127"/>
      <c r="FP63" s="127"/>
      <c r="FQ63" s="127"/>
      <c r="FR63" s="127"/>
      <c r="FS63" s="127"/>
      <c r="FT63" s="127"/>
      <c r="FU63" s="127"/>
      <c r="FV63" s="127"/>
      <c r="FW63" s="127"/>
      <c r="FX63" s="127"/>
      <c r="FY63" s="127"/>
      <c r="FZ63" s="127"/>
      <c r="GA63" s="127"/>
      <c r="GB63" s="127"/>
      <c r="GC63" s="127"/>
      <c r="GD63" s="127"/>
      <c r="GE63" s="127"/>
      <c r="GF63" s="127"/>
      <c r="GG63" s="127"/>
      <c r="GH63" s="127"/>
      <c r="GI63" s="122"/>
      <c r="GJ63" s="122"/>
      <c r="GK63" s="122"/>
      <c r="GL63" s="122"/>
      <c r="GM63" s="122"/>
      <c r="GN63" s="122"/>
      <c r="GO63" s="122"/>
      <c r="GP63" s="122"/>
      <c r="GQ63" s="122"/>
      <c r="GR63" s="67"/>
      <c r="GS63" s="67"/>
      <c r="GT63" s="67"/>
      <c r="GU63" s="67"/>
      <c r="GV63" s="67"/>
      <c r="GW63" s="67"/>
      <c r="GX63" s="67"/>
      <c r="GY63" s="67"/>
      <c r="GZ63" s="67"/>
    </row>
    <row r="64" spans="1:208" s="128" customFormat="1" ht="14.5" x14ac:dyDescent="0.35">
      <c r="A64" s="121"/>
      <c r="B64" s="121"/>
      <c r="C64" s="121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4"/>
      <c r="O64" s="124"/>
      <c r="P64" s="124"/>
      <c r="Q64" s="124"/>
      <c r="R64" s="123"/>
      <c r="S64" s="123"/>
      <c r="T64" s="123"/>
      <c r="U64" s="123"/>
      <c r="V64" s="123"/>
      <c r="W64" s="124"/>
      <c r="X64" s="124"/>
      <c r="Y64" s="124"/>
      <c r="Z64" s="124"/>
      <c r="AA64" s="124"/>
      <c r="AB64" s="124"/>
      <c r="AC64" s="124"/>
      <c r="AD64" s="124"/>
      <c r="AE64" s="124"/>
      <c r="AF64" s="124"/>
      <c r="AG64" s="122"/>
      <c r="AH64" s="122"/>
      <c r="AI64" s="122"/>
      <c r="AJ64" s="122"/>
      <c r="AK64" s="122"/>
      <c r="AL64" s="122"/>
      <c r="AM64" s="122"/>
      <c r="AN64" s="122"/>
      <c r="AO64" s="122"/>
      <c r="AP64" s="122"/>
      <c r="AQ64" s="122"/>
      <c r="AR64" s="122"/>
      <c r="AS64" s="122"/>
      <c r="AT64" s="122"/>
      <c r="AU64" s="122"/>
      <c r="AV64" s="122"/>
      <c r="AW64" s="122"/>
      <c r="AX64" s="122"/>
      <c r="AY64" s="122"/>
      <c r="AZ64" s="122"/>
      <c r="BA64" s="122"/>
      <c r="BB64" s="122"/>
      <c r="BC64" s="122"/>
      <c r="BD64" s="122"/>
      <c r="BE64" s="123"/>
      <c r="BF64" s="122"/>
      <c r="BG64" s="122"/>
      <c r="BH64" s="122"/>
      <c r="BI64" s="122"/>
      <c r="BJ64" s="122"/>
      <c r="BK64" s="122"/>
      <c r="BL64" s="122"/>
      <c r="BM64" s="122"/>
      <c r="BN64" s="122"/>
      <c r="BO64" s="122"/>
      <c r="BP64" s="122"/>
      <c r="BQ64" s="122"/>
      <c r="BR64" s="122"/>
      <c r="BS64" s="122"/>
      <c r="BT64" s="122"/>
      <c r="BU64" s="122"/>
      <c r="BV64" s="122"/>
      <c r="BW64" s="122"/>
      <c r="BX64" s="122"/>
      <c r="BY64" s="122"/>
      <c r="BZ64" s="122"/>
      <c r="CA64" s="122"/>
      <c r="CB64" s="122"/>
      <c r="CC64" s="122"/>
      <c r="CD64" s="122"/>
      <c r="CE64" s="122"/>
      <c r="CF64" s="122"/>
      <c r="CG64" s="127"/>
      <c r="CH64" s="127"/>
      <c r="CI64" s="127"/>
      <c r="CJ64" s="127"/>
      <c r="CK64" s="127"/>
      <c r="CL64" s="127"/>
      <c r="CM64" s="127"/>
      <c r="CN64" s="127"/>
      <c r="CO64" s="127"/>
      <c r="CP64" s="127"/>
      <c r="CQ64" s="127"/>
      <c r="CR64" s="127"/>
      <c r="CS64" s="127"/>
      <c r="CT64" s="127"/>
      <c r="CU64" s="127"/>
      <c r="CV64" s="127"/>
      <c r="CW64" s="127"/>
      <c r="CX64" s="127"/>
      <c r="CY64" s="127"/>
      <c r="CZ64" s="127"/>
      <c r="DA64" s="127"/>
      <c r="DB64" s="127"/>
      <c r="DC64" s="127"/>
      <c r="DD64" s="127"/>
      <c r="DE64" s="122"/>
      <c r="DF64" s="122"/>
      <c r="DG64" s="122"/>
      <c r="DH64" s="122"/>
      <c r="DI64" s="122"/>
      <c r="DJ64" s="122"/>
      <c r="DK64" s="122"/>
      <c r="DL64" s="122"/>
      <c r="DM64" s="122"/>
      <c r="DN64" s="125"/>
      <c r="DO64" s="122"/>
      <c r="DP64" s="122"/>
      <c r="DQ64" s="122"/>
      <c r="DR64" s="122"/>
      <c r="DS64" s="122"/>
      <c r="DT64" s="122"/>
      <c r="DU64" s="122"/>
      <c r="DV64" s="122"/>
      <c r="DW64" s="122"/>
      <c r="DX64" s="127"/>
      <c r="DY64" s="127"/>
      <c r="DZ64" s="127"/>
      <c r="EA64" s="127"/>
      <c r="EB64" s="127"/>
      <c r="EC64" s="127"/>
      <c r="ED64" s="127"/>
      <c r="EE64" s="127"/>
      <c r="EF64" s="127"/>
      <c r="EG64" s="122"/>
      <c r="EH64" s="122"/>
      <c r="EI64" s="122"/>
      <c r="EJ64" s="122"/>
      <c r="EK64" s="122"/>
      <c r="EL64" s="122"/>
      <c r="EM64" s="122"/>
      <c r="EN64" s="122"/>
      <c r="EO64" s="122"/>
      <c r="EP64" s="122"/>
      <c r="EQ64" s="122"/>
      <c r="ER64" s="122"/>
      <c r="ES64" s="122"/>
      <c r="ET64" s="122"/>
      <c r="EU64" s="122"/>
      <c r="EV64" s="122"/>
      <c r="EW64" s="122"/>
      <c r="EX64" s="122"/>
      <c r="EY64" s="127"/>
      <c r="EZ64" s="127"/>
      <c r="FA64" s="127"/>
      <c r="FB64" s="127"/>
      <c r="FC64" s="127"/>
      <c r="FD64" s="127"/>
      <c r="FE64" s="127"/>
      <c r="FF64" s="127"/>
      <c r="FG64" s="127"/>
      <c r="FH64" s="127"/>
      <c r="FI64" s="127"/>
      <c r="FJ64" s="127"/>
      <c r="FK64" s="127"/>
      <c r="FL64" s="127"/>
      <c r="FM64" s="127"/>
      <c r="FN64" s="127"/>
      <c r="FO64" s="127"/>
      <c r="FP64" s="127"/>
      <c r="FQ64" s="127"/>
      <c r="FR64" s="127"/>
      <c r="FS64" s="127"/>
      <c r="FT64" s="127"/>
      <c r="FU64" s="127"/>
      <c r="FV64" s="127"/>
      <c r="FW64" s="127"/>
      <c r="FX64" s="127"/>
      <c r="FY64" s="127"/>
      <c r="FZ64" s="127"/>
      <c r="GA64" s="127"/>
      <c r="GB64" s="127"/>
      <c r="GC64" s="127"/>
      <c r="GD64" s="127"/>
      <c r="GE64" s="127"/>
      <c r="GF64" s="127"/>
      <c r="GG64" s="127"/>
      <c r="GH64" s="127"/>
      <c r="GI64" s="122"/>
      <c r="GJ64" s="122"/>
      <c r="GK64" s="122"/>
      <c r="GL64" s="122"/>
      <c r="GM64" s="122"/>
      <c r="GN64" s="122"/>
      <c r="GO64" s="122"/>
      <c r="GP64" s="122"/>
      <c r="GQ64" s="122"/>
      <c r="GR64" s="67"/>
      <c r="GS64" s="67"/>
      <c r="GT64" s="67"/>
      <c r="GU64" s="67"/>
      <c r="GV64" s="67"/>
      <c r="GW64" s="67"/>
      <c r="GX64" s="67"/>
      <c r="GY64" s="67"/>
      <c r="GZ64" s="67"/>
    </row>
    <row r="65" spans="1:208" s="128" customFormat="1" ht="14.5" x14ac:dyDescent="0.35">
      <c r="A65" s="121"/>
      <c r="B65" s="121"/>
      <c r="C65" s="121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4"/>
      <c r="O65" s="124"/>
      <c r="P65" s="124"/>
      <c r="Q65" s="124"/>
      <c r="R65" s="123"/>
      <c r="S65" s="123"/>
      <c r="T65" s="123"/>
      <c r="U65" s="123"/>
      <c r="V65" s="123"/>
      <c r="W65" s="124"/>
      <c r="X65" s="124"/>
      <c r="Y65" s="124"/>
      <c r="Z65" s="124"/>
      <c r="AA65" s="124"/>
      <c r="AB65" s="124"/>
      <c r="AC65" s="124"/>
      <c r="AD65" s="124"/>
      <c r="AE65" s="124"/>
      <c r="AF65" s="124"/>
      <c r="AG65" s="122"/>
      <c r="AH65" s="122"/>
      <c r="AI65" s="122"/>
      <c r="AJ65" s="122"/>
      <c r="AK65" s="122"/>
      <c r="AL65" s="122"/>
      <c r="AM65" s="122"/>
      <c r="AN65" s="122"/>
      <c r="AO65" s="122"/>
      <c r="AP65" s="122"/>
      <c r="AQ65" s="122"/>
      <c r="AR65" s="122"/>
      <c r="AS65" s="122"/>
      <c r="AT65" s="122"/>
      <c r="AU65" s="122"/>
      <c r="AV65" s="122"/>
      <c r="AW65" s="122"/>
      <c r="AX65" s="122"/>
      <c r="AY65" s="122"/>
      <c r="AZ65" s="122"/>
      <c r="BA65" s="122"/>
      <c r="BB65" s="122"/>
      <c r="BC65" s="122"/>
      <c r="BD65" s="122"/>
      <c r="BE65" s="123"/>
      <c r="BF65" s="122"/>
      <c r="BG65" s="122"/>
      <c r="BH65" s="122"/>
      <c r="BI65" s="122"/>
      <c r="BJ65" s="122"/>
      <c r="BK65" s="122"/>
      <c r="BL65" s="122"/>
      <c r="BM65" s="122"/>
      <c r="BN65" s="122"/>
      <c r="BO65" s="122"/>
      <c r="BP65" s="122"/>
      <c r="BQ65" s="122"/>
      <c r="BR65" s="122"/>
      <c r="BS65" s="122"/>
      <c r="BT65" s="122"/>
      <c r="BU65" s="122"/>
      <c r="BV65" s="122"/>
      <c r="BW65" s="122"/>
      <c r="BX65" s="122"/>
      <c r="BY65" s="122"/>
      <c r="BZ65" s="122"/>
      <c r="CA65" s="122"/>
      <c r="CB65" s="122"/>
      <c r="CC65" s="122"/>
      <c r="CD65" s="122"/>
      <c r="CE65" s="122"/>
      <c r="CF65" s="122"/>
      <c r="CG65" s="127"/>
      <c r="CH65" s="127"/>
      <c r="CI65" s="127"/>
      <c r="CJ65" s="127"/>
      <c r="CK65" s="127"/>
      <c r="CL65" s="127"/>
      <c r="CM65" s="127"/>
      <c r="CN65" s="127"/>
      <c r="CO65" s="127"/>
      <c r="CP65" s="127"/>
      <c r="CQ65" s="127"/>
      <c r="CR65" s="127"/>
      <c r="CS65" s="127"/>
      <c r="CT65" s="127"/>
      <c r="CU65" s="127"/>
      <c r="CV65" s="127"/>
      <c r="CW65" s="127"/>
      <c r="CX65" s="127"/>
      <c r="CY65" s="127"/>
      <c r="CZ65" s="127"/>
      <c r="DA65" s="127"/>
      <c r="DB65" s="127"/>
      <c r="DC65" s="127"/>
      <c r="DD65" s="127"/>
      <c r="DE65" s="122"/>
      <c r="DF65" s="122"/>
      <c r="DG65" s="122"/>
      <c r="DH65" s="122"/>
      <c r="DI65" s="122"/>
      <c r="DJ65" s="122"/>
      <c r="DK65" s="122"/>
      <c r="DL65" s="122"/>
      <c r="DM65" s="122"/>
      <c r="DN65" s="125"/>
      <c r="DO65" s="122"/>
      <c r="DP65" s="122"/>
      <c r="DQ65" s="122"/>
      <c r="DR65" s="122"/>
      <c r="DS65" s="122"/>
      <c r="DT65" s="122"/>
      <c r="DU65" s="122"/>
      <c r="DV65" s="122"/>
      <c r="DW65" s="122"/>
      <c r="DX65" s="127"/>
      <c r="DY65" s="127"/>
      <c r="DZ65" s="127"/>
      <c r="EA65" s="127"/>
      <c r="EB65" s="127"/>
      <c r="EC65" s="127"/>
      <c r="ED65" s="127"/>
      <c r="EE65" s="127"/>
      <c r="EF65" s="127"/>
      <c r="EG65" s="122"/>
      <c r="EH65" s="122"/>
      <c r="EI65" s="122"/>
      <c r="EJ65" s="122"/>
      <c r="EK65" s="122"/>
      <c r="EL65" s="122"/>
      <c r="EM65" s="122"/>
      <c r="EN65" s="122"/>
      <c r="EO65" s="122"/>
      <c r="EP65" s="122"/>
      <c r="EQ65" s="122"/>
      <c r="ER65" s="122"/>
      <c r="ES65" s="122"/>
      <c r="ET65" s="122"/>
      <c r="EU65" s="122"/>
      <c r="EV65" s="122"/>
      <c r="EW65" s="122"/>
      <c r="EX65" s="122"/>
      <c r="EY65" s="127"/>
      <c r="EZ65" s="127"/>
      <c r="FA65" s="127"/>
      <c r="FB65" s="127"/>
      <c r="FC65" s="127"/>
      <c r="FD65" s="127"/>
      <c r="FE65" s="127"/>
      <c r="FF65" s="127"/>
      <c r="FG65" s="127"/>
      <c r="FH65" s="127"/>
      <c r="FI65" s="127"/>
      <c r="FJ65" s="127"/>
      <c r="FK65" s="127"/>
      <c r="FL65" s="127"/>
      <c r="FM65" s="127"/>
      <c r="FN65" s="127"/>
      <c r="FO65" s="127"/>
      <c r="FP65" s="127"/>
      <c r="FQ65" s="127"/>
      <c r="FR65" s="127"/>
      <c r="FS65" s="127"/>
      <c r="FT65" s="127"/>
      <c r="FU65" s="127"/>
      <c r="FV65" s="127"/>
      <c r="FW65" s="127"/>
      <c r="FX65" s="127"/>
      <c r="FY65" s="127"/>
      <c r="FZ65" s="127"/>
      <c r="GA65" s="127"/>
      <c r="GB65" s="127"/>
      <c r="GC65" s="127"/>
      <c r="GD65" s="127"/>
      <c r="GE65" s="127"/>
      <c r="GF65" s="127"/>
      <c r="GG65" s="127"/>
      <c r="GH65" s="127"/>
      <c r="GI65" s="122"/>
      <c r="GJ65" s="122"/>
      <c r="GK65" s="122"/>
      <c r="GL65" s="122"/>
      <c r="GM65" s="122"/>
      <c r="GN65" s="122"/>
      <c r="GO65" s="122"/>
      <c r="GP65" s="122"/>
      <c r="GQ65" s="122"/>
      <c r="GR65" s="67"/>
      <c r="GS65" s="67"/>
      <c r="GT65" s="67"/>
      <c r="GU65" s="67"/>
      <c r="GV65" s="67"/>
      <c r="GW65" s="67"/>
      <c r="GX65" s="67"/>
      <c r="GY65" s="67"/>
      <c r="GZ65" s="67"/>
    </row>
    <row r="66" spans="1:208" s="128" customFormat="1" ht="14.5" x14ac:dyDescent="0.35">
      <c r="A66" s="121"/>
      <c r="B66" s="121"/>
      <c r="C66" s="121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4"/>
      <c r="O66" s="124"/>
      <c r="P66" s="124"/>
      <c r="Q66" s="124"/>
      <c r="R66" s="123"/>
      <c r="S66" s="123"/>
      <c r="T66" s="123"/>
      <c r="U66" s="123"/>
      <c r="V66" s="123"/>
      <c r="W66" s="124"/>
      <c r="X66" s="124"/>
      <c r="Y66" s="124"/>
      <c r="Z66" s="124"/>
      <c r="AA66" s="124"/>
      <c r="AB66" s="124"/>
      <c r="AC66" s="124"/>
      <c r="AD66" s="124"/>
      <c r="AE66" s="124"/>
      <c r="AF66" s="124"/>
      <c r="AG66" s="122"/>
      <c r="AH66" s="122"/>
      <c r="AI66" s="122"/>
      <c r="AJ66" s="122"/>
      <c r="AK66" s="122"/>
      <c r="AL66" s="122"/>
      <c r="AM66" s="122"/>
      <c r="AN66" s="122"/>
      <c r="AO66" s="122"/>
      <c r="AP66" s="122"/>
      <c r="AQ66" s="122"/>
      <c r="AR66" s="122"/>
      <c r="AS66" s="122"/>
      <c r="AT66" s="122"/>
      <c r="AU66" s="122"/>
      <c r="AV66" s="122"/>
      <c r="AW66" s="122"/>
      <c r="AX66" s="122"/>
      <c r="AY66" s="122"/>
      <c r="AZ66" s="122"/>
      <c r="BA66" s="122"/>
      <c r="BB66" s="122"/>
      <c r="BC66" s="122"/>
      <c r="BD66" s="122"/>
      <c r="BE66" s="123"/>
      <c r="BF66" s="122"/>
      <c r="BG66" s="122"/>
      <c r="BH66" s="122"/>
      <c r="BI66" s="122"/>
      <c r="BJ66" s="122"/>
      <c r="BK66" s="122"/>
      <c r="BL66" s="122"/>
      <c r="BM66" s="122"/>
      <c r="BN66" s="122"/>
      <c r="BO66" s="122"/>
      <c r="BP66" s="122"/>
      <c r="BQ66" s="122"/>
      <c r="BR66" s="122"/>
      <c r="BS66" s="122"/>
      <c r="BT66" s="122"/>
      <c r="BU66" s="122"/>
      <c r="BV66" s="122"/>
      <c r="BW66" s="122"/>
      <c r="BX66" s="122"/>
      <c r="BY66" s="122"/>
      <c r="BZ66" s="122"/>
      <c r="CA66" s="122"/>
      <c r="CB66" s="122"/>
      <c r="CC66" s="122"/>
      <c r="CD66" s="122"/>
      <c r="CE66" s="122"/>
      <c r="CF66" s="122"/>
      <c r="CG66" s="127"/>
      <c r="CH66" s="127"/>
      <c r="CI66" s="127"/>
      <c r="CJ66" s="127"/>
      <c r="CK66" s="127"/>
      <c r="CL66" s="127"/>
      <c r="CM66" s="127"/>
      <c r="CN66" s="127"/>
      <c r="CO66" s="127"/>
      <c r="CP66" s="127"/>
      <c r="CQ66" s="127"/>
      <c r="CR66" s="127"/>
      <c r="CS66" s="127"/>
      <c r="CT66" s="127"/>
      <c r="CU66" s="127"/>
      <c r="CV66" s="127"/>
      <c r="CW66" s="127"/>
      <c r="CX66" s="127"/>
      <c r="CY66" s="127"/>
      <c r="CZ66" s="127"/>
      <c r="DA66" s="127"/>
      <c r="DB66" s="127"/>
      <c r="DC66" s="127"/>
      <c r="DD66" s="127"/>
      <c r="DE66" s="122"/>
      <c r="DF66" s="122"/>
      <c r="DG66" s="122"/>
      <c r="DH66" s="122"/>
      <c r="DI66" s="122"/>
      <c r="DJ66" s="122"/>
      <c r="DK66" s="122"/>
      <c r="DL66" s="122"/>
      <c r="DM66" s="122"/>
      <c r="DN66" s="125"/>
      <c r="DO66" s="122"/>
      <c r="DP66" s="122"/>
      <c r="DQ66" s="122"/>
      <c r="DR66" s="122"/>
      <c r="DS66" s="122"/>
      <c r="DT66" s="122"/>
      <c r="DU66" s="122"/>
      <c r="DV66" s="122"/>
      <c r="DW66" s="122"/>
      <c r="DX66" s="127"/>
      <c r="DY66" s="127"/>
      <c r="DZ66" s="127"/>
      <c r="EA66" s="127"/>
      <c r="EB66" s="127"/>
      <c r="EC66" s="127"/>
      <c r="ED66" s="127"/>
      <c r="EE66" s="127"/>
      <c r="EF66" s="127"/>
      <c r="EG66" s="122"/>
      <c r="EH66" s="122"/>
      <c r="EI66" s="122"/>
      <c r="EJ66" s="122"/>
      <c r="EK66" s="122"/>
      <c r="EL66" s="122"/>
      <c r="EM66" s="122"/>
      <c r="EN66" s="122"/>
      <c r="EO66" s="122"/>
      <c r="EP66" s="122"/>
      <c r="EQ66" s="122"/>
      <c r="ER66" s="122"/>
      <c r="ES66" s="122"/>
      <c r="ET66" s="122"/>
      <c r="EU66" s="122"/>
      <c r="EV66" s="122"/>
      <c r="EW66" s="122"/>
      <c r="EX66" s="122"/>
      <c r="EY66" s="127"/>
      <c r="EZ66" s="127"/>
      <c r="FA66" s="127"/>
      <c r="FB66" s="127"/>
      <c r="FC66" s="127"/>
      <c r="FD66" s="127"/>
      <c r="FE66" s="127"/>
      <c r="FF66" s="127"/>
      <c r="FG66" s="127"/>
      <c r="FH66" s="127"/>
      <c r="FI66" s="127"/>
      <c r="FJ66" s="127"/>
      <c r="FK66" s="127"/>
      <c r="FL66" s="127"/>
      <c r="FM66" s="127"/>
      <c r="FN66" s="127"/>
      <c r="FO66" s="127"/>
      <c r="FP66" s="127"/>
      <c r="FQ66" s="127"/>
      <c r="FR66" s="127"/>
      <c r="FS66" s="127"/>
      <c r="FT66" s="127"/>
      <c r="FU66" s="127"/>
      <c r="FV66" s="127"/>
      <c r="FW66" s="127"/>
      <c r="FX66" s="127"/>
      <c r="FY66" s="127"/>
      <c r="FZ66" s="127"/>
      <c r="GA66" s="127"/>
      <c r="GB66" s="127"/>
      <c r="GC66" s="127"/>
      <c r="GD66" s="127"/>
      <c r="GE66" s="127"/>
      <c r="GF66" s="127"/>
      <c r="GG66" s="127"/>
      <c r="GH66" s="127"/>
      <c r="GI66" s="122"/>
      <c r="GJ66" s="122"/>
      <c r="GK66" s="122"/>
      <c r="GL66" s="122"/>
      <c r="GM66" s="122"/>
      <c r="GN66" s="122"/>
      <c r="GO66" s="122"/>
      <c r="GP66" s="122"/>
      <c r="GQ66" s="122"/>
      <c r="GR66" s="67"/>
      <c r="GS66" s="67"/>
      <c r="GT66" s="67"/>
      <c r="GU66" s="67"/>
      <c r="GV66" s="67"/>
      <c r="GW66" s="67"/>
      <c r="GX66" s="67"/>
      <c r="GY66" s="67"/>
      <c r="GZ66" s="67"/>
    </row>
    <row r="67" spans="1:208" s="128" customFormat="1" ht="14.5" x14ac:dyDescent="0.35">
      <c r="A67" s="121"/>
      <c r="B67" s="121"/>
      <c r="C67" s="121"/>
      <c r="D67" s="122"/>
      <c r="E67" s="122"/>
      <c r="F67" s="123"/>
      <c r="G67" s="123"/>
      <c r="H67" s="123"/>
      <c r="I67" s="123"/>
      <c r="J67" s="123"/>
      <c r="K67" s="123"/>
      <c r="L67" s="123"/>
      <c r="M67" s="123"/>
      <c r="N67" s="124"/>
      <c r="O67" s="124"/>
      <c r="P67" s="124"/>
      <c r="Q67" s="124"/>
      <c r="R67" s="124"/>
      <c r="S67" s="123"/>
      <c r="T67" s="123"/>
      <c r="U67" s="123"/>
      <c r="V67" s="123"/>
      <c r="W67" s="124"/>
      <c r="X67" s="125"/>
      <c r="Y67" s="125"/>
      <c r="Z67" s="125"/>
      <c r="AA67" s="125"/>
      <c r="AB67" s="125"/>
      <c r="AC67" s="125"/>
      <c r="AD67" s="125"/>
      <c r="AE67" s="125"/>
      <c r="AF67" s="125"/>
      <c r="AG67" s="122"/>
      <c r="AH67" s="122"/>
      <c r="AI67" s="122"/>
      <c r="AJ67" s="122"/>
      <c r="AK67" s="122"/>
      <c r="AL67" s="122"/>
      <c r="AM67" s="122"/>
      <c r="AN67" s="122"/>
      <c r="AO67" s="122"/>
      <c r="AP67" s="122"/>
      <c r="AQ67" s="122"/>
      <c r="AR67" s="122"/>
      <c r="AS67" s="122"/>
      <c r="AT67" s="122"/>
      <c r="AU67" s="122"/>
      <c r="AV67" s="122"/>
      <c r="AW67" s="122"/>
      <c r="AX67" s="122"/>
      <c r="AY67" s="122"/>
      <c r="AZ67" s="122"/>
      <c r="BA67" s="122"/>
      <c r="BB67" s="122"/>
      <c r="BC67" s="122"/>
      <c r="BD67" s="122"/>
      <c r="BE67" s="126"/>
      <c r="BF67" s="122"/>
      <c r="BG67" s="122"/>
      <c r="BH67" s="122"/>
      <c r="BI67" s="122"/>
      <c r="BJ67" s="122"/>
      <c r="BK67" s="122"/>
      <c r="BL67" s="122"/>
      <c r="BM67" s="122"/>
      <c r="BN67" s="122"/>
      <c r="BO67" s="122"/>
      <c r="BP67" s="122"/>
      <c r="BQ67" s="122"/>
      <c r="BR67" s="122"/>
      <c r="BS67" s="122"/>
      <c r="BT67" s="122"/>
      <c r="BU67" s="122"/>
      <c r="BV67" s="122"/>
      <c r="BW67" s="122"/>
      <c r="BX67" s="122"/>
      <c r="BY67" s="122"/>
      <c r="BZ67" s="122"/>
      <c r="CA67" s="122"/>
      <c r="CB67" s="122"/>
      <c r="CC67" s="122"/>
      <c r="CD67" s="122"/>
      <c r="CE67" s="122"/>
      <c r="CF67" s="122"/>
      <c r="CG67" s="127"/>
      <c r="CH67" s="127"/>
      <c r="CI67" s="127"/>
      <c r="CJ67" s="127"/>
      <c r="CK67" s="127"/>
      <c r="CL67" s="127"/>
      <c r="CM67" s="127"/>
      <c r="CN67" s="127"/>
      <c r="CO67" s="127"/>
      <c r="CP67" s="127"/>
      <c r="CQ67" s="127"/>
      <c r="CR67" s="127"/>
      <c r="CS67" s="127"/>
      <c r="CT67" s="127"/>
      <c r="CU67" s="127"/>
      <c r="CV67" s="127"/>
      <c r="CW67" s="127"/>
      <c r="CX67" s="127"/>
      <c r="CY67" s="127"/>
      <c r="CZ67" s="127"/>
      <c r="DA67" s="127"/>
      <c r="DB67" s="127"/>
      <c r="DC67" s="127"/>
      <c r="DD67" s="127"/>
      <c r="DE67" s="122"/>
      <c r="DF67" s="122"/>
      <c r="DG67" s="122"/>
      <c r="DH67" s="122"/>
      <c r="DI67" s="122"/>
      <c r="DJ67" s="122"/>
      <c r="DK67" s="122"/>
      <c r="DL67" s="122"/>
      <c r="DM67" s="122"/>
      <c r="DN67" s="125"/>
      <c r="DO67" s="122"/>
      <c r="DP67" s="122"/>
      <c r="DQ67" s="122"/>
      <c r="DR67" s="122"/>
      <c r="DS67" s="122"/>
      <c r="DT67" s="122"/>
      <c r="DU67" s="122"/>
      <c r="DV67" s="122"/>
      <c r="DW67" s="122"/>
      <c r="DX67" s="127"/>
      <c r="DY67" s="127"/>
      <c r="DZ67" s="127"/>
      <c r="EA67" s="127"/>
      <c r="EB67" s="127"/>
      <c r="EC67" s="127"/>
      <c r="ED67" s="127"/>
      <c r="EE67" s="127"/>
      <c r="EF67" s="127"/>
      <c r="EG67" s="122"/>
      <c r="EH67" s="122"/>
      <c r="EI67" s="122"/>
      <c r="EJ67" s="122"/>
      <c r="EK67" s="122"/>
      <c r="EL67" s="122"/>
      <c r="EM67" s="122"/>
      <c r="EN67" s="122"/>
      <c r="EO67" s="122"/>
      <c r="EP67" s="122"/>
      <c r="EQ67" s="122"/>
      <c r="ER67" s="122"/>
      <c r="ES67" s="122"/>
      <c r="ET67" s="122"/>
      <c r="EU67" s="122"/>
      <c r="EV67" s="122"/>
      <c r="EW67" s="122"/>
      <c r="EX67" s="122"/>
      <c r="EY67" s="127"/>
      <c r="EZ67" s="127"/>
      <c r="FA67" s="127"/>
      <c r="FB67" s="127"/>
      <c r="FC67" s="127"/>
      <c r="FD67" s="127"/>
      <c r="FE67" s="127"/>
      <c r="FF67" s="127"/>
      <c r="FG67" s="127"/>
      <c r="FH67" s="127"/>
      <c r="FI67" s="127"/>
      <c r="FJ67" s="127"/>
      <c r="FK67" s="127"/>
      <c r="FL67" s="127"/>
      <c r="FM67" s="127"/>
      <c r="FN67" s="127"/>
      <c r="FO67" s="127"/>
      <c r="FP67" s="127"/>
      <c r="FQ67" s="127"/>
      <c r="FR67" s="127"/>
      <c r="FS67" s="127"/>
      <c r="FT67" s="127"/>
      <c r="FU67" s="127"/>
      <c r="FV67" s="127"/>
      <c r="FW67" s="127"/>
      <c r="FX67" s="127"/>
      <c r="FY67" s="127"/>
      <c r="FZ67" s="127"/>
      <c r="GA67" s="127"/>
      <c r="GB67" s="127"/>
      <c r="GC67" s="127"/>
      <c r="GD67" s="127"/>
      <c r="GE67" s="127"/>
      <c r="GF67" s="127"/>
      <c r="GG67" s="127"/>
      <c r="GH67" s="127"/>
      <c r="GI67" s="122"/>
      <c r="GJ67" s="122"/>
      <c r="GK67" s="122"/>
      <c r="GL67" s="122"/>
      <c r="GM67" s="122"/>
      <c r="GN67" s="122"/>
      <c r="GO67" s="122"/>
      <c r="GP67" s="122"/>
      <c r="GQ67" s="122"/>
      <c r="GR67" s="127"/>
      <c r="GS67" s="127"/>
      <c r="GT67" s="127"/>
      <c r="GU67" s="127"/>
      <c r="GV67" s="127"/>
      <c r="GW67" s="127"/>
      <c r="GX67" s="127"/>
      <c r="GY67" s="127"/>
      <c r="GZ67" s="127"/>
    </row>
    <row r="68" spans="1:208" s="128" customFormat="1" ht="14.5" x14ac:dyDescent="0.35">
      <c r="A68" s="121"/>
      <c r="B68" s="121"/>
      <c r="C68" s="121"/>
      <c r="D68" s="123"/>
      <c r="E68" s="123"/>
      <c r="F68" s="123"/>
      <c r="G68" s="123"/>
      <c r="H68" s="123"/>
      <c r="I68" s="123"/>
      <c r="J68" s="123"/>
      <c r="K68" s="123"/>
      <c r="L68" s="123"/>
      <c r="M68" s="123"/>
      <c r="N68" s="124"/>
      <c r="O68" s="124"/>
      <c r="P68" s="124"/>
      <c r="Q68" s="124"/>
      <c r="R68" s="124"/>
      <c r="S68" s="123"/>
      <c r="T68" s="123"/>
      <c r="U68" s="123"/>
      <c r="V68" s="123"/>
      <c r="W68" s="124"/>
      <c r="X68" s="124"/>
      <c r="Y68" s="124"/>
      <c r="Z68" s="124"/>
      <c r="AA68" s="123"/>
      <c r="AB68" s="123"/>
      <c r="AC68" s="123"/>
      <c r="AD68" s="123"/>
      <c r="AE68" s="123"/>
      <c r="AF68" s="123"/>
      <c r="AG68" s="122"/>
      <c r="AH68" s="122"/>
      <c r="AI68" s="122"/>
      <c r="AJ68" s="122"/>
      <c r="AK68" s="122"/>
      <c r="AL68" s="122"/>
      <c r="AM68" s="122"/>
      <c r="AN68" s="122"/>
      <c r="AO68" s="122"/>
      <c r="AP68" s="122"/>
      <c r="AQ68" s="122"/>
      <c r="AR68" s="122"/>
      <c r="AS68" s="122"/>
      <c r="AT68" s="122"/>
      <c r="AU68" s="122"/>
      <c r="AV68" s="122"/>
      <c r="AW68" s="122"/>
      <c r="AX68" s="122"/>
      <c r="AY68" s="122"/>
      <c r="AZ68" s="122"/>
      <c r="BA68" s="122"/>
      <c r="BB68" s="122"/>
      <c r="BC68" s="122"/>
      <c r="BD68" s="122"/>
      <c r="BE68" s="123"/>
      <c r="BF68" s="122"/>
      <c r="BG68" s="122"/>
      <c r="BH68" s="122"/>
      <c r="BI68" s="122"/>
      <c r="BJ68" s="122"/>
      <c r="BK68" s="122"/>
      <c r="BL68" s="122"/>
      <c r="BM68" s="122"/>
      <c r="BN68" s="122"/>
      <c r="BO68" s="122"/>
      <c r="BP68" s="122"/>
      <c r="BQ68" s="122"/>
      <c r="BR68" s="122"/>
      <c r="BS68" s="122"/>
      <c r="BT68" s="122"/>
      <c r="BU68" s="122"/>
      <c r="BV68" s="122"/>
      <c r="BW68" s="122"/>
      <c r="BX68" s="122"/>
      <c r="BY68" s="122"/>
      <c r="BZ68" s="122"/>
      <c r="CA68" s="122"/>
      <c r="CB68" s="122"/>
      <c r="CC68" s="122"/>
      <c r="CD68" s="122"/>
      <c r="CE68" s="122"/>
      <c r="CF68" s="122"/>
      <c r="CG68" s="127"/>
      <c r="CH68" s="127"/>
      <c r="CI68" s="127"/>
      <c r="CJ68" s="127"/>
      <c r="CK68" s="127"/>
      <c r="CL68" s="127"/>
      <c r="CM68" s="127"/>
      <c r="CN68" s="127"/>
      <c r="CO68" s="127"/>
      <c r="CP68" s="127"/>
      <c r="CQ68" s="127"/>
      <c r="CR68" s="127"/>
      <c r="CS68" s="127"/>
      <c r="CT68" s="127"/>
      <c r="CU68" s="127"/>
      <c r="CV68" s="127"/>
      <c r="CW68" s="127"/>
      <c r="CX68" s="127"/>
      <c r="CY68" s="127"/>
      <c r="CZ68" s="127"/>
      <c r="DA68" s="127"/>
      <c r="DB68" s="127"/>
      <c r="DC68" s="127"/>
      <c r="DD68" s="127"/>
      <c r="DE68" s="122"/>
      <c r="DF68" s="122"/>
      <c r="DG68" s="122"/>
      <c r="DH68" s="122"/>
      <c r="DI68" s="122"/>
      <c r="DJ68" s="122"/>
      <c r="DK68" s="122"/>
      <c r="DL68" s="122"/>
      <c r="DM68" s="122"/>
      <c r="DN68" s="125"/>
      <c r="DO68" s="122"/>
      <c r="DP68" s="122"/>
      <c r="DQ68" s="122"/>
      <c r="DR68" s="122"/>
      <c r="DS68" s="122"/>
      <c r="DT68" s="122"/>
      <c r="DU68" s="122"/>
      <c r="DV68" s="122"/>
      <c r="DW68" s="122"/>
      <c r="DX68" s="127"/>
      <c r="DY68" s="127"/>
      <c r="DZ68" s="127"/>
      <c r="EA68" s="127"/>
      <c r="EB68" s="127"/>
      <c r="EC68" s="127"/>
      <c r="ED68" s="127"/>
      <c r="EE68" s="127"/>
      <c r="EF68" s="127"/>
      <c r="EG68" s="122"/>
      <c r="EH68" s="122"/>
      <c r="EI68" s="122"/>
      <c r="EJ68" s="122"/>
      <c r="EK68" s="122"/>
      <c r="EL68" s="122"/>
      <c r="EM68" s="122"/>
      <c r="EN68" s="122"/>
      <c r="EO68" s="122"/>
      <c r="EP68" s="122"/>
      <c r="EQ68" s="122"/>
      <c r="ER68" s="122"/>
      <c r="ES68" s="122"/>
      <c r="ET68" s="122"/>
      <c r="EU68" s="122"/>
      <c r="EV68" s="122"/>
      <c r="EW68" s="122"/>
      <c r="EX68" s="122"/>
      <c r="EY68" s="127"/>
      <c r="EZ68" s="127"/>
      <c r="FA68" s="127"/>
      <c r="FB68" s="127"/>
      <c r="FC68" s="127"/>
      <c r="FD68" s="127"/>
      <c r="FE68" s="127"/>
      <c r="FF68" s="127"/>
      <c r="FG68" s="127"/>
      <c r="FH68" s="127"/>
      <c r="FI68" s="127"/>
      <c r="FJ68" s="127"/>
      <c r="FK68" s="127"/>
      <c r="FL68" s="127"/>
      <c r="FM68" s="127"/>
      <c r="FN68" s="127"/>
      <c r="FO68" s="127"/>
      <c r="FP68" s="127"/>
      <c r="FQ68" s="127"/>
      <c r="FR68" s="127"/>
      <c r="FS68" s="127"/>
      <c r="FT68" s="127"/>
      <c r="FU68" s="127"/>
      <c r="FV68" s="127"/>
      <c r="FW68" s="127"/>
      <c r="FX68" s="127"/>
      <c r="FY68" s="127"/>
      <c r="FZ68" s="127"/>
      <c r="GA68" s="127"/>
      <c r="GB68" s="127"/>
      <c r="GC68" s="127"/>
      <c r="GD68" s="127"/>
      <c r="GE68" s="127"/>
      <c r="GF68" s="127"/>
      <c r="GG68" s="127"/>
      <c r="GH68" s="127"/>
      <c r="GI68" s="122"/>
      <c r="GJ68" s="122"/>
      <c r="GK68" s="122"/>
      <c r="GL68" s="122"/>
      <c r="GM68" s="122"/>
      <c r="GN68" s="122"/>
      <c r="GO68" s="122"/>
      <c r="GP68" s="122"/>
      <c r="GQ68" s="122"/>
      <c r="GR68" s="127"/>
      <c r="GS68" s="127"/>
      <c r="GT68" s="127"/>
      <c r="GU68" s="127"/>
      <c r="GV68" s="127"/>
      <c r="GW68" s="127"/>
      <c r="GX68" s="127"/>
      <c r="GY68" s="127"/>
      <c r="GZ68" s="127"/>
    </row>
    <row r="69" spans="1:208" s="128" customFormat="1" ht="14.5" x14ac:dyDescent="0.35">
      <c r="A69" s="121"/>
      <c r="B69" s="121"/>
      <c r="C69" s="121"/>
      <c r="D69" s="123"/>
      <c r="E69" s="123"/>
      <c r="F69" s="123"/>
      <c r="G69" s="123"/>
      <c r="H69" s="123"/>
      <c r="I69" s="123"/>
      <c r="J69" s="123"/>
      <c r="K69" s="123"/>
      <c r="L69" s="123"/>
      <c r="M69" s="123"/>
      <c r="N69" s="124"/>
      <c r="O69" s="124"/>
      <c r="P69" s="124"/>
      <c r="Q69" s="124"/>
      <c r="R69" s="123"/>
      <c r="S69" s="123"/>
      <c r="T69" s="123"/>
      <c r="U69" s="123"/>
      <c r="V69" s="123"/>
      <c r="W69" s="124"/>
      <c r="X69" s="124"/>
      <c r="Y69" s="124"/>
      <c r="Z69" s="124"/>
      <c r="AA69" s="124"/>
      <c r="AB69" s="124"/>
      <c r="AC69" s="124"/>
      <c r="AD69" s="124"/>
      <c r="AE69" s="124"/>
      <c r="AF69" s="124"/>
      <c r="AG69" s="122"/>
      <c r="AH69" s="122"/>
      <c r="AI69" s="122"/>
      <c r="AJ69" s="122"/>
      <c r="AK69" s="122"/>
      <c r="AL69" s="122"/>
      <c r="AM69" s="122"/>
      <c r="AN69" s="122"/>
      <c r="AO69" s="122"/>
      <c r="AP69" s="122"/>
      <c r="AQ69" s="122"/>
      <c r="AR69" s="122"/>
      <c r="AS69" s="122"/>
      <c r="AT69" s="122"/>
      <c r="AU69" s="122"/>
      <c r="AV69" s="122"/>
      <c r="AW69" s="122"/>
      <c r="AX69" s="122"/>
      <c r="AY69" s="122"/>
      <c r="AZ69" s="122"/>
      <c r="BA69" s="122"/>
      <c r="BB69" s="122"/>
      <c r="BC69" s="122"/>
      <c r="BD69" s="122"/>
      <c r="BE69" s="123"/>
      <c r="BF69" s="122"/>
      <c r="BG69" s="122"/>
      <c r="BH69" s="122"/>
      <c r="BI69" s="122"/>
      <c r="BJ69" s="122"/>
      <c r="BK69" s="122"/>
      <c r="BL69" s="122"/>
      <c r="BM69" s="122"/>
      <c r="BN69" s="122"/>
      <c r="BO69" s="122"/>
      <c r="BP69" s="122"/>
      <c r="BQ69" s="122"/>
      <c r="BR69" s="122"/>
      <c r="BS69" s="122"/>
      <c r="BT69" s="122"/>
      <c r="BU69" s="122"/>
      <c r="BV69" s="122"/>
      <c r="BW69" s="122"/>
      <c r="BX69" s="122"/>
      <c r="BY69" s="122"/>
      <c r="BZ69" s="122"/>
      <c r="CA69" s="122"/>
      <c r="CB69" s="122"/>
      <c r="CC69" s="122"/>
      <c r="CD69" s="122"/>
      <c r="CE69" s="122"/>
      <c r="CF69" s="122"/>
      <c r="CG69" s="127"/>
      <c r="CH69" s="127"/>
      <c r="CI69" s="127"/>
      <c r="CJ69" s="127"/>
      <c r="CK69" s="127"/>
      <c r="CL69" s="127"/>
      <c r="CM69" s="127"/>
      <c r="CN69" s="127"/>
      <c r="CO69" s="127"/>
      <c r="CP69" s="127"/>
      <c r="CQ69" s="127"/>
      <c r="CR69" s="127"/>
      <c r="CS69" s="127"/>
      <c r="CT69" s="127"/>
      <c r="CU69" s="127"/>
      <c r="CV69" s="127"/>
      <c r="CW69" s="127"/>
      <c r="CX69" s="127"/>
      <c r="CY69" s="127"/>
      <c r="CZ69" s="127"/>
      <c r="DA69" s="127"/>
      <c r="DB69" s="127"/>
      <c r="DC69" s="127"/>
      <c r="DD69" s="127"/>
      <c r="DE69" s="122"/>
      <c r="DF69" s="122"/>
      <c r="DG69" s="122"/>
      <c r="DH69" s="122"/>
      <c r="DI69" s="122"/>
      <c r="DJ69" s="122"/>
      <c r="DK69" s="122"/>
      <c r="DL69" s="122"/>
      <c r="DM69" s="122"/>
      <c r="DN69" s="125"/>
      <c r="DO69" s="122"/>
      <c r="DP69" s="122"/>
      <c r="DQ69" s="122"/>
      <c r="DR69" s="122"/>
      <c r="DS69" s="122"/>
      <c r="DT69" s="122"/>
      <c r="DU69" s="122"/>
      <c r="DV69" s="122"/>
      <c r="DW69" s="122"/>
      <c r="DX69" s="127"/>
      <c r="DY69" s="127"/>
      <c r="DZ69" s="127"/>
      <c r="EA69" s="127"/>
      <c r="EB69" s="127"/>
      <c r="EC69" s="127"/>
      <c r="ED69" s="127"/>
      <c r="EE69" s="127"/>
      <c r="EF69" s="127"/>
      <c r="EG69" s="122"/>
      <c r="EH69" s="122"/>
      <c r="EI69" s="122"/>
      <c r="EJ69" s="122"/>
      <c r="EK69" s="122"/>
      <c r="EL69" s="122"/>
      <c r="EM69" s="122"/>
      <c r="EN69" s="122"/>
      <c r="EO69" s="122"/>
      <c r="EP69" s="122"/>
      <c r="EQ69" s="122"/>
      <c r="ER69" s="122"/>
      <c r="ES69" s="122"/>
      <c r="ET69" s="122"/>
      <c r="EU69" s="122"/>
      <c r="EV69" s="122"/>
      <c r="EW69" s="122"/>
      <c r="EX69" s="122"/>
      <c r="EY69" s="127"/>
      <c r="EZ69" s="127"/>
      <c r="FA69" s="127"/>
      <c r="FB69" s="127"/>
      <c r="FC69" s="127"/>
      <c r="FD69" s="127"/>
      <c r="FE69" s="127"/>
      <c r="FF69" s="127"/>
      <c r="FG69" s="127"/>
      <c r="FH69" s="127"/>
      <c r="FI69" s="127"/>
      <c r="FJ69" s="127"/>
      <c r="FK69" s="127"/>
      <c r="FL69" s="127"/>
      <c r="FM69" s="127"/>
      <c r="FN69" s="127"/>
      <c r="FO69" s="127"/>
      <c r="FP69" s="127"/>
      <c r="FQ69" s="127"/>
      <c r="FR69" s="127"/>
      <c r="FS69" s="127"/>
      <c r="FT69" s="127"/>
      <c r="FU69" s="127"/>
      <c r="FV69" s="127"/>
      <c r="FW69" s="127"/>
      <c r="FX69" s="127"/>
      <c r="FY69" s="127"/>
      <c r="FZ69" s="127"/>
      <c r="GA69" s="127"/>
      <c r="GB69" s="127"/>
      <c r="GC69" s="127"/>
      <c r="GD69" s="127"/>
      <c r="GE69" s="127"/>
      <c r="GF69" s="127"/>
      <c r="GG69" s="127"/>
      <c r="GH69" s="127"/>
      <c r="GI69" s="122"/>
      <c r="GJ69" s="122"/>
      <c r="GK69" s="122"/>
      <c r="GL69" s="122"/>
      <c r="GM69" s="122"/>
      <c r="GN69" s="122"/>
      <c r="GO69" s="122"/>
      <c r="GP69" s="122"/>
      <c r="GQ69" s="122"/>
      <c r="GR69" s="127"/>
      <c r="GS69" s="127"/>
      <c r="GT69" s="127"/>
      <c r="GU69" s="127"/>
      <c r="GV69" s="127"/>
      <c r="GW69" s="127"/>
      <c r="GX69" s="127"/>
      <c r="GY69" s="127"/>
      <c r="GZ69" s="127"/>
    </row>
    <row r="70" spans="1:208" s="128" customFormat="1" ht="14.5" x14ac:dyDescent="0.35">
      <c r="A70" s="121"/>
      <c r="B70" s="121"/>
      <c r="C70" s="121"/>
      <c r="D70" s="123"/>
      <c r="E70" s="123"/>
      <c r="F70" s="123"/>
      <c r="G70" s="123"/>
      <c r="H70" s="123"/>
      <c r="I70" s="123"/>
      <c r="J70" s="123"/>
      <c r="K70" s="123"/>
      <c r="L70" s="123"/>
      <c r="M70" s="123"/>
      <c r="N70" s="124"/>
      <c r="O70" s="124"/>
      <c r="P70" s="124"/>
      <c r="Q70" s="124"/>
      <c r="R70" s="124"/>
      <c r="S70" s="123"/>
      <c r="T70" s="123"/>
      <c r="U70" s="123"/>
      <c r="V70" s="123"/>
      <c r="W70" s="124"/>
      <c r="X70" s="124"/>
      <c r="Y70" s="124"/>
      <c r="Z70" s="124"/>
      <c r="AA70" s="124"/>
      <c r="AB70" s="124"/>
      <c r="AC70" s="124"/>
      <c r="AD70" s="124"/>
      <c r="AE70" s="124"/>
      <c r="AF70" s="124"/>
      <c r="AG70" s="122"/>
      <c r="AH70" s="122"/>
      <c r="AI70" s="122"/>
      <c r="AJ70" s="122"/>
      <c r="AK70" s="122"/>
      <c r="AL70" s="122"/>
      <c r="AM70" s="122"/>
      <c r="AN70" s="122"/>
      <c r="AO70" s="122"/>
      <c r="AP70" s="122"/>
      <c r="AQ70" s="122"/>
      <c r="AR70" s="122"/>
      <c r="AS70" s="122"/>
      <c r="AT70" s="122"/>
      <c r="AU70" s="122"/>
      <c r="AV70" s="122"/>
      <c r="AW70" s="122"/>
      <c r="AX70" s="122"/>
      <c r="AY70" s="122"/>
      <c r="AZ70" s="122"/>
      <c r="BA70" s="122"/>
      <c r="BB70" s="122"/>
      <c r="BC70" s="122"/>
      <c r="BD70" s="122"/>
      <c r="BE70" s="123"/>
      <c r="BF70" s="122"/>
      <c r="BG70" s="122"/>
      <c r="BH70" s="122"/>
      <c r="BI70" s="122"/>
      <c r="BJ70" s="122"/>
      <c r="BK70" s="122"/>
      <c r="BL70" s="122"/>
      <c r="BM70" s="122"/>
      <c r="BN70" s="122"/>
      <c r="BO70" s="122"/>
      <c r="BP70" s="122"/>
      <c r="BQ70" s="122"/>
      <c r="BR70" s="122"/>
      <c r="BS70" s="122"/>
      <c r="BT70" s="122"/>
      <c r="BU70" s="122"/>
      <c r="BV70" s="122"/>
      <c r="BW70" s="122"/>
      <c r="BX70" s="122"/>
      <c r="BY70" s="122"/>
      <c r="BZ70" s="122"/>
      <c r="CA70" s="122"/>
      <c r="CB70" s="122"/>
      <c r="CC70" s="122"/>
      <c r="CD70" s="122"/>
      <c r="CE70" s="122"/>
      <c r="CF70" s="122"/>
      <c r="CG70" s="127"/>
      <c r="CH70" s="127"/>
      <c r="CI70" s="127"/>
      <c r="CJ70" s="127"/>
      <c r="CK70" s="127"/>
      <c r="CL70" s="127"/>
      <c r="CM70" s="127"/>
      <c r="CN70" s="127"/>
      <c r="CO70" s="127"/>
      <c r="CP70" s="127"/>
      <c r="CQ70" s="127"/>
      <c r="CR70" s="127"/>
      <c r="CS70" s="127"/>
      <c r="CT70" s="127"/>
      <c r="CU70" s="127"/>
      <c r="CV70" s="127"/>
      <c r="CW70" s="127"/>
      <c r="CX70" s="127"/>
      <c r="CY70" s="127"/>
      <c r="CZ70" s="127"/>
      <c r="DA70" s="127"/>
      <c r="DB70" s="127"/>
      <c r="DC70" s="127"/>
      <c r="DD70" s="127"/>
      <c r="DE70" s="122"/>
      <c r="DF70" s="122"/>
      <c r="DG70" s="122"/>
      <c r="DH70" s="122"/>
      <c r="DI70" s="122"/>
      <c r="DJ70" s="122"/>
      <c r="DK70" s="122"/>
      <c r="DL70" s="122"/>
      <c r="DM70" s="122"/>
      <c r="DN70" s="125"/>
      <c r="DO70" s="122"/>
      <c r="DP70" s="122"/>
      <c r="DQ70" s="122"/>
      <c r="DR70" s="122"/>
      <c r="DS70" s="122"/>
      <c r="DT70" s="122"/>
      <c r="DU70" s="122"/>
      <c r="DV70" s="122"/>
      <c r="DW70" s="122"/>
      <c r="DX70" s="127"/>
      <c r="DY70" s="127"/>
      <c r="DZ70" s="127"/>
      <c r="EA70" s="127"/>
      <c r="EB70" s="127"/>
      <c r="EC70" s="127"/>
      <c r="ED70" s="127"/>
      <c r="EE70" s="127"/>
      <c r="EF70" s="127"/>
      <c r="EG70" s="122"/>
      <c r="EH70" s="122"/>
      <c r="EI70" s="122"/>
      <c r="EJ70" s="122"/>
      <c r="EK70" s="122"/>
      <c r="EL70" s="122"/>
      <c r="EM70" s="122"/>
      <c r="EN70" s="122"/>
      <c r="EO70" s="122"/>
      <c r="EP70" s="122"/>
      <c r="EQ70" s="122"/>
      <c r="ER70" s="122"/>
      <c r="ES70" s="122"/>
      <c r="ET70" s="122"/>
      <c r="EU70" s="122"/>
      <c r="EV70" s="122"/>
      <c r="EW70" s="122"/>
      <c r="EX70" s="122"/>
      <c r="EY70" s="127"/>
      <c r="EZ70" s="127"/>
      <c r="FA70" s="127"/>
      <c r="FB70" s="127"/>
      <c r="FC70" s="127"/>
      <c r="FD70" s="127"/>
      <c r="FE70" s="127"/>
      <c r="FF70" s="127"/>
      <c r="FG70" s="127"/>
      <c r="FH70" s="127"/>
      <c r="FI70" s="127"/>
      <c r="FJ70" s="127"/>
      <c r="FK70" s="127"/>
      <c r="FL70" s="127"/>
      <c r="FM70" s="127"/>
      <c r="FN70" s="127"/>
      <c r="FO70" s="127"/>
      <c r="FP70" s="127"/>
      <c r="FQ70" s="127"/>
      <c r="FR70" s="127"/>
      <c r="FS70" s="127"/>
      <c r="FT70" s="127"/>
      <c r="FU70" s="127"/>
      <c r="FV70" s="127"/>
      <c r="FW70" s="127"/>
      <c r="FX70" s="127"/>
      <c r="FY70" s="127"/>
      <c r="FZ70" s="127"/>
      <c r="GA70" s="127"/>
      <c r="GB70" s="127"/>
      <c r="GC70" s="127"/>
      <c r="GD70" s="127"/>
      <c r="GE70" s="127"/>
      <c r="GF70" s="127"/>
      <c r="GG70" s="127"/>
      <c r="GH70" s="127"/>
      <c r="GI70" s="122"/>
      <c r="GJ70" s="122"/>
      <c r="GK70" s="122"/>
      <c r="GL70" s="122"/>
      <c r="GM70" s="122"/>
      <c r="GN70" s="122"/>
      <c r="GO70" s="122"/>
      <c r="GP70" s="122"/>
      <c r="GQ70" s="122"/>
      <c r="GR70" s="127"/>
      <c r="GS70" s="127"/>
      <c r="GT70" s="127"/>
      <c r="GU70" s="127"/>
      <c r="GV70" s="127"/>
      <c r="GW70" s="127"/>
      <c r="GX70" s="127"/>
      <c r="GY70" s="127"/>
      <c r="GZ70" s="127"/>
    </row>
    <row r="71" spans="1:208" s="128" customFormat="1" ht="14.5" x14ac:dyDescent="0.35">
      <c r="A71" s="121"/>
      <c r="B71" s="121"/>
      <c r="C71" s="121"/>
      <c r="D71" s="123"/>
      <c r="E71" s="123"/>
      <c r="F71" s="123"/>
      <c r="G71" s="123"/>
      <c r="H71" s="123"/>
      <c r="I71" s="123"/>
      <c r="J71" s="123"/>
      <c r="K71" s="123"/>
      <c r="L71" s="123"/>
      <c r="M71" s="123"/>
      <c r="N71" s="124"/>
      <c r="O71" s="124"/>
      <c r="P71" s="124"/>
      <c r="Q71" s="124"/>
      <c r="R71" s="124"/>
      <c r="S71" s="123"/>
      <c r="T71" s="123"/>
      <c r="U71" s="123"/>
      <c r="V71" s="123"/>
      <c r="W71" s="124"/>
      <c r="X71" s="124"/>
      <c r="Y71" s="124"/>
      <c r="Z71" s="124"/>
      <c r="AA71" s="124"/>
      <c r="AB71" s="124"/>
      <c r="AC71" s="124"/>
      <c r="AD71" s="124"/>
      <c r="AE71" s="124"/>
      <c r="AF71" s="124"/>
      <c r="AG71" s="122"/>
      <c r="AH71" s="122"/>
      <c r="AI71" s="122"/>
      <c r="AJ71" s="122"/>
      <c r="AK71" s="122"/>
      <c r="AL71" s="122"/>
      <c r="AM71" s="122"/>
      <c r="AN71" s="122"/>
      <c r="AO71" s="122"/>
      <c r="AP71" s="122"/>
      <c r="AQ71" s="122"/>
      <c r="AR71" s="122"/>
      <c r="AS71" s="122"/>
      <c r="AT71" s="122"/>
      <c r="AU71" s="122"/>
      <c r="AV71" s="122"/>
      <c r="AW71" s="122"/>
      <c r="AX71" s="122"/>
      <c r="AY71" s="122"/>
      <c r="AZ71" s="122"/>
      <c r="BA71" s="122"/>
      <c r="BB71" s="122"/>
      <c r="BC71" s="122"/>
      <c r="BD71" s="122"/>
      <c r="BE71" s="123"/>
      <c r="BF71" s="122"/>
      <c r="BG71" s="122"/>
      <c r="BH71" s="122"/>
      <c r="BI71" s="122"/>
      <c r="BJ71" s="122"/>
      <c r="BK71" s="122"/>
      <c r="BL71" s="122"/>
      <c r="BM71" s="122"/>
      <c r="BN71" s="122"/>
      <c r="BO71" s="122"/>
      <c r="BP71" s="122"/>
      <c r="BQ71" s="122"/>
      <c r="BR71" s="122"/>
      <c r="BS71" s="122"/>
      <c r="BT71" s="122"/>
      <c r="BU71" s="122"/>
      <c r="BV71" s="122"/>
      <c r="BW71" s="122"/>
      <c r="BX71" s="122"/>
      <c r="BY71" s="122"/>
      <c r="BZ71" s="122"/>
      <c r="CA71" s="122"/>
      <c r="CB71" s="122"/>
      <c r="CC71" s="122"/>
      <c r="CD71" s="122"/>
      <c r="CE71" s="122"/>
      <c r="CF71" s="122"/>
      <c r="CG71" s="127"/>
      <c r="CH71" s="127"/>
      <c r="CI71" s="127"/>
      <c r="CJ71" s="127"/>
      <c r="CK71" s="127"/>
      <c r="CL71" s="127"/>
      <c r="CM71" s="127"/>
      <c r="CN71" s="127"/>
      <c r="CO71" s="127"/>
      <c r="CP71" s="127"/>
      <c r="CQ71" s="127"/>
      <c r="CR71" s="127"/>
      <c r="CS71" s="127"/>
      <c r="CT71" s="127"/>
      <c r="CU71" s="127"/>
      <c r="CV71" s="127"/>
      <c r="CW71" s="127"/>
      <c r="CX71" s="127"/>
      <c r="CY71" s="127"/>
      <c r="CZ71" s="127"/>
      <c r="DA71" s="127"/>
      <c r="DB71" s="127"/>
      <c r="DC71" s="127"/>
      <c r="DD71" s="127"/>
      <c r="DE71" s="122"/>
      <c r="DF71" s="122"/>
      <c r="DG71" s="122"/>
      <c r="DH71" s="122"/>
      <c r="DI71" s="122"/>
      <c r="DJ71" s="122"/>
      <c r="DK71" s="122"/>
      <c r="DL71" s="122"/>
      <c r="DM71" s="122"/>
      <c r="DN71" s="125"/>
      <c r="DO71" s="122"/>
      <c r="DP71" s="122"/>
      <c r="DQ71" s="122"/>
      <c r="DR71" s="122"/>
      <c r="DS71" s="122"/>
      <c r="DT71" s="122"/>
      <c r="DU71" s="122"/>
      <c r="DV71" s="122"/>
      <c r="DW71" s="122"/>
      <c r="DX71" s="127"/>
      <c r="DY71" s="127"/>
      <c r="DZ71" s="127"/>
      <c r="EA71" s="127"/>
      <c r="EB71" s="127"/>
      <c r="EC71" s="127"/>
      <c r="ED71" s="127"/>
      <c r="EE71" s="127"/>
      <c r="EF71" s="127"/>
      <c r="EG71" s="122"/>
      <c r="EH71" s="122"/>
      <c r="EI71" s="122"/>
      <c r="EJ71" s="122"/>
      <c r="EK71" s="122"/>
      <c r="EL71" s="122"/>
      <c r="EM71" s="122"/>
      <c r="EN71" s="122"/>
      <c r="EO71" s="122"/>
      <c r="EP71" s="122"/>
      <c r="EQ71" s="122"/>
      <c r="ER71" s="122"/>
      <c r="ES71" s="122"/>
      <c r="ET71" s="122"/>
      <c r="EU71" s="122"/>
      <c r="EV71" s="122"/>
      <c r="EW71" s="122"/>
      <c r="EX71" s="122"/>
      <c r="EY71" s="127"/>
      <c r="EZ71" s="127"/>
      <c r="FA71" s="127"/>
      <c r="FB71" s="127"/>
      <c r="FC71" s="127"/>
      <c r="FD71" s="127"/>
      <c r="FE71" s="127"/>
      <c r="FF71" s="127"/>
      <c r="FG71" s="127"/>
      <c r="FH71" s="127"/>
      <c r="FI71" s="127"/>
      <c r="FJ71" s="127"/>
      <c r="FK71" s="127"/>
      <c r="FL71" s="127"/>
      <c r="FM71" s="127"/>
      <c r="FN71" s="127"/>
      <c r="FO71" s="127"/>
      <c r="FP71" s="127"/>
      <c r="FQ71" s="127"/>
      <c r="FR71" s="127"/>
      <c r="FS71" s="127"/>
      <c r="FT71" s="127"/>
      <c r="FU71" s="127"/>
      <c r="FV71" s="127"/>
      <c r="FW71" s="127"/>
      <c r="FX71" s="127"/>
      <c r="FY71" s="127"/>
      <c r="FZ71" s="127"/>
      <c r="GA71" s="127"/>
      <c r="GB71" s="127"/>
      <c r="GC71" s="127"/>
      <c r="GD71" s="127"/>
      <c r="GE71" s="127"/>
      <c r="GF71" s="127"/>
      <c r="GG71" s="127"/>
      <c r="GH71" s="127"/>
      <c r="GI71" s="122"/>
      <c r="GJ71" s="122"/>
      <c r="GK71" s="122"/>
      <c r="GL71" s="122"/>
      <c r="GM71" s="122"/>
      <c r="GN71" s="122"/>
      <c r="GO71" s="122"/>
      <c r="GP71" s="122"/>
      <c r="GQ71" s="122"/>
      <c r="GR71" s="127"/>
      <c r="GS71" s="127"/>
      <c r="GT71" s="127"/>
      <c r="GU71" s="127"/>
      <c r="GV71" s="127"/>
      <c r="GW71" s="127"/>
      <c r="GX71" s="127"/>
      <c r="GY71" s="127"/>
      <c r="GZ71" s="127"/>
    </row>
    <row r="72" spans="1:208" s="128" customFormat="1" ht="14.5" x14ac:dyDescent="0.35">
      <c r="A72" s="121"/>
      <c r="B72" s="121"/>
      <c r="C72" s="121"/>
      <c r="D72" s="123"/>
      <c r="E72" s="123"/>
      <c r="F72" s="123"/>
      <c r="G72" s="123"/>
      <c r="H72" s="123"/>
      <c r="I72" s="123"/>
      <c r="J72" s="123"/>
      <c r="K72" s="123"/>
      <c r="L72" s="123"/>
      <c r="M72" s="123"/>
      <c r="N72" s="124"/>
      <c r="O72" s="124"/>
      <c r="P72" s="124"/>
      <c r="Q72" s="124"/>
      <c r="R72" s="124"/>
      <c r="S72" s="123"/>
      <c r="T72" s="123"/>
      <c r="U72" s="123"/>
      <c r="V72" s="123"/>
      <c r="W72" s="124"/>
      <c r="X72" s="124"/>
      <c r="Y72" s="124"/>
      <c r="Z72" s="124"/>
      <c r="AA72" s="124"/>
      <c r="AB72" s="124"/>
      <c r="AC72" s="124"/>
      <c r="AD72" s="124"/>
      <c r="AE72" s="124"/>
      <c r="AF72" s="124"/>
      <c r="AG72" s="122"/>
      <c r="AH72" s="122"/>
      <c r="AI72" s="122"/>
      <c r="AJ72" s="122"/>
      <c r="AK72" s="122"/>
      <c r="AL72" s="122"/>
      <c r="AM72" s="122"/>
      <c r="AN72" s="122"/>
      <c r="AO72" s="122"/>
      <c r="AP72" s="122"/>
      <c r="AQ72" s="122"/>
      <c r="AR72" s="122"/>
      <c r="AS72" s="122"/>
      <c r="AT72" s="122"/>
      <c r="AU72" s="122"/>
      <c r="AV72" s="122"/>
      <c r="AW72" s="122"/>
      <c r="AX72" s="122"/>
      <c r="AY72" s="122"/>
      <c r="AZ72" s="122"/>
      <c r="BA72" s="122"/>
      <c r="BB72" s="122"/>
      <c r="BC72" s="122"/>
      <c r="BD72" s="122"/>
      <c r="BE72" s="123"/>
      <c r="BF72" s="122"/>
      <c r="BG72" s="122"/>
      <c r="BH72" s="122"/>
      <c r="BI72" s="122"/>
      <c r="BJ72" s="122"/>
      <c r="BK72" s="122"/>
      <c r="BL72" s="122"/>
      <c r="BM72" s="122"/>
      <c r="BN72" s="122"/>
      <c r="BO72" s="122"/>
      <c r="BP72" s="122"/>
      <c r="BQ72" s="122"/>
      <c r="BR72" s="122"/>
      <c r="BS72" s="122"/>
      <c r="BT72" s="122"/>
      <c r="BU72" s="122"/>
      <c r="BV72" s="122"/>
      <c r="BW72" s="122"/>
      <c r="BX72" s="122"/>
      <c r="BY72" s="122"/>
      <c r="BZ72" s="122"/>
      <c r="CA72" s="122"/>
      <c r="CB72" s="122"/>
      <c r="CC72" s="122"/>
      <c r="CD72" s="122"/>
      <c r="CE72" s="122"/>
      <c r="CF72" s="122"/>
      <c r="CG72" s="127"/>
      <c r="CH72" s="127"/>
      <c r="CI72" s="127"/>
      <c r="CJ72" s="127"/>
      <c r="CK72" s="127"/>
      <c r="CL72" s="127"/>
      <c r="CM72" s="127"/>
      <c r="CN72" s="127"/>
      <c r="CO72" s="127"/>
      <c r="CP72" s="127"/>
      <c r="CQ72" s="127"/>
      <c r="CR72" s="127"/>
      <c r="CS72" s="127"/>
      <c r="CT72" s="127"/>
      <c r="CU72" s="127"/>
      <c r="CV72" s="127"/>
      <c r="CW72" s="127"/>
      <c r="CX72" s="127"/>
      <c r="CY72" s="127"/>
      <c r="CZ72" s="127"/>
      <c r="DA72" s="127"/>
      <c r="DB72" s="127"/>
      <c r="DC72" s="127"/>
      <c r="DD72" s="127"/>
      <c r="DE72" s="122"/>
      <c r="DF72" s="122"/>
      <c r="DG72" s="122"/>
      <c r="DH72" s="122"/>
      <c r="DI72" s="122"/>
      <c r="DJ72" s="122"/>
      <c r="DK72" s="122"/>
      <c r="DL72" s="122"/>
      <c r="DM72" s="122"/>
      <c r="DN72" s="125"/>
      <c r="DO72" s="122"/>
      <c r="DP72" s="122"/>
      <c r="DQ72" s="122"/>
      <c r="DR72" s="122"/>
      <c r="DS72" s="122"/>
      <c r="DT72" s="122"/>
      <c r="DU72" s="122"/>
      <c r="DV72" s="122"/>
      <c r="DW72" s="122"/>
      <c r="DX72" s="127"/>
      <c r="DY72" s="127"/>
      <c r="DZ72" s="127"/>
      <c r="EA72" s="127"/>
      <c r="EB72" s="127"/>
      <c r="EC72" s="127"/>
      <c r="ED72" s="127"/>
      <c r="EE72" s="127"/>
      <c r="EF72" s="127"/>
      <c r="EG72" s="122"/>
      <c r="EH72" s="122"/>
      <c r="EI72" s="122"/>
      <c r="EJ72" s="122"/>
      <c r="EK72" s="122"/>
      <c r="EL72" s="122"/>
      <c r="EM72" s="122"/>
      <c r="EN72" s="122"/>
      <c r="EO72" s="122"/>
      <c r="EP72" s="122"/>
      <c r="EQ72" s="122"/>
      <c r="ER72" s="122"/>
      <c r="ES72" s="122"/>
      <c r="ET72" s="122"/>
      <c r="EU72" s="122"/>
      <c r="EV72" s="122"/>
      <c r="EW72" s="122"/>
      <c r="EX72" s="122"/>
      <c r="EY72" s="127"/>
      <c r="EZ72" s="127"/>
      <c r="FA72" s="127"/>
      <c r="FB72" s="127"/>
      <c r="FC72" s="127"/>
      <c r="FD72" s="127"/>
      <c r="FE72" s="127"/>
      <c r="FF72" s="127"/>
      <c r="FG72" s="127"/>
      <c r="FH72" s="127"/>
      <c r="FI72" s="127"/>
      <c r="FJ72" s="127"/>
      <c r="FK72" s="127"/>
      <c r="FL72" s="127"/>
      <c r="FM72" s="127"/>
      <c r="FN72" s="127"/>
      <c r="FO72" s="127"/>
      <c r="FP72" s="127"/>
      <c r="FQ72" s="127"/>
      <c r="FR72" s="127"/>
      <c r="FS72" s="127"/>
      <c r="FT72" s="127"/>
      <c r="FU72" s="127"/>
      <c r="FV72" s="127"/>
      <c r="FW72" s="127"/>
      <c r="FX72" s="127"/>
      <c r="FY72" s="127"/>
      <c r="FZ72" s="127"/>
      <c r="GA72" s="127"/>
      <c r="GB72" s="127"/>
      <c r="GC72" s="127"/>
      <c r="GD72" s="127"/>
      <c r="GE72" s="127"/>
      <c r="GF72" s="127"/>
      <c r="GG72" s="127"/>
      <c r="GH72" s="127"/>
      <c r="GI72" s="122"/>
      <c r="GJ72" s="122"/>
      <c r="GK72" s="122"/>
      <c r="GL72" s="122"/>
      <c r="GM72" s="122"/>
      <c r="GN72" s="122"/>
      <c r="GO72" s="122"/>
      <c r="GP72" s="122"/>
      <c r="GQ72" s="122"/>
      <c r="GR72" s="127"/>
      <c r="GS72" s="127"/>
      <c r="GT72" s="127"/>
      <c r="GU72" s="127"/>
      <c r="GV72" s="127"/>
      <c r="GW72" s="127"/>
      <c r="GX72" s="127"/>
      <c r="GY72" s="127"/>
      <c r="GZ72" s="127"/>
    </row>
    <row r="73" spans="1:208" s="128" customFormat="1" ht="14.5" x14ac:dyDescent="0.35">
      <c r="A73" s="121"/>
      <c r="B73" s="121"/>
      <c r="C73" s="121"/>
      <c r="D73" s="123"/>
      <c r="E73" s="123"/>
      <c r="F73" s="123"/>
      <c r="G73" s="123"/>
      <c r="H73" s="123"/>
      <c r="I73" s="123"/>
      <c r="J73" s="123"/>
      <c r="K73" s="123"/>
      <c r="L73" s="123"/>
      <c r="M73" s="123"/>
      <c r="N73" s="124"/>
      <c r="O73" s="124"/>
      <c r="P73" s="124"/>
      <c r="Q73" s="124"/>
      <c r="R73" s="123"/>
      <c r="S73" s="123"/>
      <c r="T73" s="123"/>
      <c r="U73" s="123"/>
      <c r="V73" s="123"/>
      <c r="W73" s="124"/>
      <c r="X73" s="124"/>
      <c r="Y73" s="124"/>
      <c r="Z73" s="124"/>
      <c r="AA73" s="124"/>
      <c r="AB73" s="124"/>
      <c r="AC73" s="124"/>
      <c r="AD73" s="124"/>
      <c r="AE73" s="124"/>
      <c r="AF73" s="124"/>
      <c r="AG73" s="122"/>
      <c r="AH73" s="122"/>
      <c r="AI73" s="122"/>
      <c r="AJ73" s="122"/>
      <c r="AK73" s="122"/>
      <c r="AL73" s="122"/>
      <c r="AM73" s="122"/>
      <c r="AN73" s="122"/>
      <c r="AO73" s="122"/>
      <c r="AP73" s="122"/>
      <c r="AQ73" s="122"/>
      <c r="AR73" s="122"/>
      <c r="AS73" s="122"/>
      <c r="AT73" s="122"/>
      <c r="AU73" s="122"/>
      <c r="AV73" s="122"/>
      <c r="AW73" s="122"/>
      <c r="AX73" s="122"/>
      <c r="AY73" s="122"/>
      <c r="AZ73" s="122"/>
      <c r="BA73" s="122"/>
      <c r="BB73" s="122"/>
      <c r="BC73" s="122"/>
      <c r="BD73" s="122"/>
      <c r="BE73" s="123"/>
      <c r="BF73" s="122"/>
      <c r="BG73" s="122"/>
      <c r="BH73" s="122"/>
      <c r="BI73" s="122"/>
      <c r="BJ73" s="122"/>
      <c r="BK73" s="122"/>
      <c r="BL73" s="122"/>
      <c r="BM73" s="122"/>
      <c r="BN73" s="122"/>
      <c r="BO73" s="122"/>
      <c r="BP73" s="122"/>
      <c r="BQ73" s="122"/>
      <c r="BR73" s="122"/>
      <c r="BS73" s="122"/>
      <c r="BT73" s="122"/>
      <c r="BU73" s="122"/>
      <c r="BV73" s="122"/>
      <c r="BW73" s="122"/>
      <c r="BX73" s="122"/>
      <c r="BY73" s="122"/>
      <c r="BZ73" s="122"/>
      <c r="CA73" s="122"/>
      <c r="CB73" s="122"/>
      <c r="CC73" s="122"/>
      <c r="CD73" s="122"/>
      <c r="CE73" s="122"/>
      <c r="CF73" s="122"/>
      <c r="CG73" s="127"/>
      <c r="CH73" s="127"/>
      <c r="CI73" s="127"/>
      <c r="CJ73" s="127"/>
      <c r="CK73" s="127"/>
      <c r="CL73" s="127"/>
      <c r="CM73" s="127"/>
      <c r="CN73" s="127"/>
      <c r="CO73" s="127"/>
      <c r="CP73" s="127"/>
      <c r="CQ73" s="127"/>
      <c r="CR73" s="127"/>
      <c r="CS73" s="127"/>
      <c r="CT73" s="127"/>
      <c r="CU73" s="127"/>
      <c r="CV73" s="127"/>
      <c r="CW73" s="127"/>
      <c r="CX73" s="127"/>
      <c r="CY73" s="127"/>
      <c r="CZ73" s="127"/>
      <c r="DA73" s="127"/>
      <c r="DB73" s="127"/>
      <c r="DC73" s="127"/>
      <c r="DD73" s="127"/>
      <c r="DE73" s="122"/>
      <c r="DF73" s="122"/>
      <c r="DG73" s="122"/>
      <c r="DH73" s="122"/>
      <c r="DI73" s="122"/>
      <c r="DJ73" s="122"/>
      <c r="DK73" s="122"/>
      <c r="DL73" s="122"/>
      <c r="DM73" s="122"/>
      <c r="DN73" s="125"/>
      <c r="DO73" s="122"/>
      <c r="DP73" s="122"/>
      <c r="DQ73" s="122"/>
      <c r="DR73" s="122"/>
      <c r="DS73" s="122"/>
      <c r="DT73" s="122"/>
      <c r="DU73" s="122"/>
      <c r="DV73" s="122"/>
      <c r="DW73" s="122"/>
      <c r="DX73" s="127"/>
      <c r="DY73" s="127"/>
      <c r="DZ73" s="127"/>
      <c r="EA73" s="127"/>
      <c r="EB73" s="127"/>
      <c r="EC73" s="127"/>
      <c r="ED73" s="127"/>
      <c r="EE73" s="127"/>
      <c r="EF73" s="127"/>
      <c r="EG73" s="122"/>
      <c r="EH73" s="122"/>
      <c r="EI73" s="122"/>
      <c r="EJ73" s="122"/>
      <c r="EK73" s="122"/>
      <c r="EL73" s="122"/>
      <c r="EM73" s="122"/>
      <c r="EN73" s="122"/>
      <c r="EO73" s="122"/>
      <c r="EP73" s="122"/>
      <c r="EQ73" s="122"/>
      <c r="ER73" s="122"/>
      <c r="ES73" s="122"/>
      <c r="ET73" s="122"/>
      <c r="EU73" s="122"/>
      <c r="EV73" s="122"/>
      <c r="EW73" s="122"/>
      <c r="EX73" s="122"/>
      <c r="EY73" s="127"/>
      <c r="EZ73" s="127"/>
      <c r="FA73" s="127"/>
      <c r="FB73" s="127"/>
      <c r="FC73" s="127"/>
      <c r="FD73" s="127"/>
      <c r="FE73" s="127"/>
      <c r="FF73" s="127"/>
      <c r="FG73" s="127"/>
      <c r="FH73" s="127"/>
      <c r="FI73" s="127"/>
      <c r="FJ73" s="127"/>
      <c r="FK73" s="127"/>
      <c r="FL73" s="127"/>
      <c r="FM73" s="127"/>
      <c r="FN73" s="127"/>
      <c r="FO73" s="127"/>
      <c r="FP73" s="127"/>
      <c r="FQ73" s="127"/>
      <c r="FR73" s="127"/>
      <c r="FS73" s="127"/>
      <c r="FT73" s="127"/>
      <c r="FU73" s="127"/>
      <c r="FV73" s="127"/>
      <c r="FW73" s="127"/>
      <c r="FX73" s="127"/>
      <c r="FY73" s="127"/>
      <c r="FZ73" s="127"/>
      <c r="GA73" s="127"/>
      <c r="GB73" s="127"/>
      <c r="GC73" s="127"/>
      <c r="GD73" s="127"/>
      <c r="GE73" s="127"/>
      <c r="GF73" s="127"/>
      <c r="GG73" s="127"/>
      <c r="GH73" s="127"/>
      <c r="GI73" s="122"/>
      <c r="GJ73" s="122"/>
      <c r="GK73" s="122"/>
      <c r="GL73" s="122"/>
      <c r="GM73" s="122"/>
      <c r="GN73" s="122"/>
      <c r="GO73" s="122"/>
      <c r="GP73" s="122"/>
      <c r="GQ73" s="122"/>
      <c r="GR73" s="127"/>
      <c r="GS73" s="127"/>
      <c r="GT73" s="127"/>
      <c r="GU73" s="127"/>
      <c r="GV73" s="127"/>
      <c r="GW73" s="127"/>
      <c r="GX73" s="127"/>
      <c r="GY73" s="127"/>
      <c r="GZ73" s="127"/>
    </row>
    <row r="74" spans="1:208" s="128" customFormat="1" ht="14.5" x14ac:dyDescent="0.35">
      <c r="A74" s="121"/>
      <c r="B74" s="121"/>
      <c r="C74" s="121"/>
      <c r="D74" s="123"/>
      <c r="E74" s="123"/>
      <c r="F74" s="123"/>
      <c r="G74" s="123"/>
      <c r="H74" s="123"/>
      <c r="I74" s="123"/>
      <c r="J74" s="123"/>
      <c r="K74" s="123"/>
      <c r="L74" s="123"/>
      <c r="M74" s="123"/>
      <c r="N74" s="124"/>
      <c r="O74" s="124"/>
      <c r="P74" s="124"/>
      <c r="Q74" s="124"/>
      <c r="R74" s="123"/>
      <c r="S74" s="123"/>
      <c r="T74" s="123"/>
      <c r="U74" s="123"/>
      <c r="V74" s="123"/>
      <c r="W74" s="123"/>
      <c r="X74" s="124"/>
      <c r="Y74" s="124"/>
      <c r="Z74" s="124"/>
      <c r="AA74" s="124"/>
      <c r="AB74" s="124"/>
      <c r="AC74" s="124"/>
      <c r="AD74" s="124"/>
      <c r="AE74" s="124"/>
      <c r="AF74" s="124"/>
      <c r="AG74" s="122"/>
      <c r="AH74" s="122"/>
      <c r="AI74" s="122"/>
      <c r="AJ74" s="122"/>
      <c r="AK74" s="122"/>
      <c r="AL74" s="122"/>
      <c r="AM74" s="122"/>
      <c r="AN74" s="122"/>
      <c r="AO74" s="122"/>
      <c r="AP74" s="122"/>
      <c r="AQ74" s="122"/>
      <c r="AR74" s="122"/>
      <c r="AS74" s="122"/>
      <c r="AT74" s="122"/>
      <c r="AU74" s="122"/>
      <c r="AV74" s="122"/>
      <c r="AW74" s="122"/>
      <c r="AX74" s="122"/>
      <c r="AY74" s="122"/>
      <c r="AZ74" s="122"/>
      <c r="BA74" s="122"/>
      <c r="BB74" s="122"/>
      <c r="BC74" s="122"/>
      <c r="BD74" s="122"/>
      <c r="BE74" s="123"/>
      <c r="BF74" s="122"/>
      <c r="BG74" s="122"/>
      <c r="BH74" s="122"/>
      <c r="BI74" s="122"/>
      <c r="BJ74" s="122"/>
      <c r="BK74" s="122"/>
      <c r="BL74" s="122"/>
      <c r="BM74" s="122"/>
      <c r="BN74" s="122"/>
      <c r="BO74" s="122"/>
      <c r="BP74" s="122"/>
      <c r="BQ74" s="122"/>
      <c r="BR74" s="122"/>
      <c r="BS74" s="122"/>
      <c r="BT74" s="122"/>
      <c r="BU74" s="122"/>
      <c r="BV74" s="122"/>
      <c r="BW74" s="122"/>
      <c r="BX74" s="122"/>
      <c r="BY74" s="122"/>
      <c r="BZ74" s="122"/>
      <c r="CA74" s="122"/>
      <c r="CB74" s="122"/>
      <c r="CC74" s="122"/>
      <c r="CD74" s="122"/>
      <c r="CE74" s="122"/>
      <c r="CF74" s="122"/>
      <c r="CG74" s="127"/>
      <c r="CH74" s="127"/>
      <c r="CI74" s="127"/>
      <c r="CJ74" s="127"/>
      <c r="CK74" s="127"/>
      <c r="CL74" s="127"/>
      <c r="CM74" s="127"/>
      <c r="CN74" s="127"/>
      <c r="CO74" s="127"/>
      <c r="CP74" s="127"/>
      <c r="CQ74" s="127"/>
      <c r="CR74" s="127"/>
      <c r="CS74" s="127"/>
      <c r="CT74" s="127"/>
      <c r="CU74" s="127"/>
      <c r="CV74" s="127"/>
      <c r="CW74" s="127"/>
      <c r="CX74" s="127"/>
      <c r="CY74" s="127"/>
      <c r="CZ74" s="127"/>
      <c r="DA74" s="127"/>
      <c r="DB74" s="127"/>
      <c r="DC74" s="127"/>
      <c r="DD74" s="127"/>
      <c r="DE74" s="122"/>
      <c r="DF74" s="122"/>
      <c r="DG74" s="122"/>
      <c r="DH74" s="122"/>
      <c r="DI74" s="122"/>
      <c r="DJ74" s="122"/>
      <c r="DK74" s="122"/>
      <c r="DL74" s="122"/>
      <c r="DM74" s="122"/>
      <c r="DN74" s="125"/>
      <c r="DO74" s="122"/>
      <c r="DP74" s="122"/>
      <c r="DQ74" s="122"/>
      <c r="DR74" s="122"/>
      <c r="DS74" s="122"/>
      <c r="DT74" s="122"/>
      <c r="DU74" s="122"/>
      <c r="DV74" s="122"/>
      <c r="DW74" s="122"/>
      <c r="DX74" s="127"/>
      <c r="DY74" s="127"/>
      <c r="DZ74" s="127"/>
      <c r="EA74" s="127"/>
      <c r="EB74" s="127"/>
      <c r="EC74" s="127"/>
      <c r="ED74" s="127"/>
      <c r="EE74" s="127"/>
      <c r="EF74" s="127"/>
      <c r="EG74" s="122"/>
      <c r="EH74" s="122"/>
      <c r="EI74" s="122"/>
      <c r="EJ74" s="122"/>
      <c r="EK74" s="122"/>
      <c r="EL74" s="122"/>
      <c r="EM74" s="122"/>
      <c r="EN74" s="122"/>
      <c r="EO74" s="122"/>
      <c r="EP74" s="122"/>
      <c r="EQ74" s="122"/>
      <c r="ER74" s="122"/>
      <c r="ES74" s="122"/>
      <c r="ET74" s="122"/>
      <c r="EU74" s="122"/>
      <c r="EV74" s="122"/>
      <c r="EW74" s="122"/>
      <c r="EX74" s="122"/>
      <c r="EY74" s="127"/>
      <c r="EZ74" s="127"/>
      <c r="FA74" s="127"/>
      <c r="FB74" s="127"/>
      <c r="FC74" s="127"/>
      <c r="FD74" s="127"/>
      <c r="FE74" s="127"/>
      <c r="FF74" s="127"/>
      <c r="FG74" s="127"/>
      <c r="FH74" s="127"/>
      <c r="FI74" s="127"/>
      <c r="FJ74" s="127"/>
      <c r="FK74" s="127"/>
      <c r="FL74" s="127"/>
      <c r="FM74" s="127"/>
      <c r="FN74" s="127"/>
      <c r="FO74" s="127"/>
      <c r="FP74" s="127"/>
      <c r="FQ74" s="127"/>
      <c r="FR74" s="127"/>
      <c r="FS74" s="127"/>
      <c r="FT74" s="127"/>
      <c r="FU74" s="127"/>
      <c r="FV74" s="127"/>
      <c r="FW74" s="127"/>
      <c r="FX74" s="127"/>
      <c r="FY74" s="127"/>
      <c r="FZ74" s="127"/>
      <c r="GA74" s="127"/>
      <c r="GB74" s="127"/>
      <c r="GC74" s="127"/>
      <c r="GD74" s="127"/>
      <c r="GE74" s="127"/>
      <c r="GF74" s="127"/>
      <c r="GG74" s="127"/>
      <c r="GH74" s="127"/>
      <c r="GI74" s="122"/>
      <c r="GJ74" s="122"/>
      <c r="GK74" s="122"/>
      <c r="GL74" s="122"/>
      <c r="GM74" s="122"/>
      <c r="GN74" s="122"/>
      <c r="GO74" s="122"/>
      <c r="GP74" s="122"/>
      <c r="GQ74" s="122"/>
      <c r="GR74" s="127"/>
      <c r="GS74" s="127"/>
      <c r="GT74" s="127"/>
      <c r="GU74" s="127"/>
      <c r="GV74" s="127"/>
      <c r="GW74" s="127"/>
      <c r="GX74" s="127"/>
      <c r="GY74" s="127"/>
      <c r="GZ74" s="127"/>
    </row>
    <row r="75" spans="1:208" s="128" customFormat="1" ht="14.5" x14ac:dyDescent="0.35">
      <c r="A75" s="121"/>
      <c r="B75" s="121"/>
      <c r="C75" s="121"/>
      <c r="D75" s="123"/>
      <c r="E75" s="123"/>
      <c r="F75" s="123"/>
      <c r="G75" s="123"/>
      <c r="H75" s="123"/>
      <c r="I75" s="123"/>
      <c r="J75" s="123"/>
      <c r="K75" s="123"/>
      <c r="L75" s="123"/>
      <c r="M75" s="123"/>
      <c r="N75" s="124"/>
      <c r="O75" s="124"/>
      <c r="P75" s="124"/>
      <c r="Q75" s="124"/>
      <c r="R75" s="123"/>
      <c r="S75" s="123"/>
      <c r="T75" s="123"/>
      <c r="U75" s="123"/>
      <c r="V75" s="123"/>
      <c r="W75" s="123"/>
      <c r="X75" s="124"/>
      <c r="Y75" s="124"/>
      <c r="Z75" s="124"/>
      <c r="AA75" s="124"/>
      <c r="AB75" s="124"/>
      <c r="AC75" s="124"/>
      <c r="AD75" s="124"/>
      <c r="AE75" s="124"/>
      <c r="AF75" s="124"/>
      <c r="AG75" s="122"/>
      <c r="AH75" s="122"/>
      <c r="AI75" s="122"/>
      <c r="AJ75" s="122"/>
      <c r="AK75" s="122"/>
      <c r="AL75" s="122"/>
      <c r="AM75" s="122"/>
      <c r="AN75" s="122"/>
      <c r="AO75" s="122"/>
      <c r="AP75" s="122"/>
      <c r="AQ75" s="122"/>
      <c r="AR75" s="122"/>
      <c r="AS75" s="122"/>
      <c r="AT75" s="122"/>
      <c r="AU75" s="122"/>
      <c r="AV75" s="122"/>
      <c r="AW75" s="122"/>
      <c r="AX75" s="122"/>
      <c r="AY75" s="122"/>
      <c r="AZ75" s="122"/>
      <c r="BA75" s="122"/>
      <c r="BB75" s="122"/>
      <c r="BC75" s="122"/>
      <c r="BD75" s="122"/>
      <c r="BE75" s="123"/>
      <c r="BF75" s="122"/>
      <c r="BG75" s="122"/>
      <c r="BH75" s="122"/>
      <c r="BI75" s="122"/>
      <c r="BJ75" s="122"/>
      <c r="BK75" s="122"/>
      <c r="BL75" s="122"/>
      <c r="BM75" s="122"/>
      <c r="BN75" s="122"/>
      <c r="BO75" s="122"/>
      <c r="BP75" s="122"/>
      <c r="BQ75" s="122"/>
      <c r="BR75" s="122"/>
      <c r="BS75" s="122"/>
      <c r="BT75" s="122"/>
      <c r="BU75" s="122"/>
      <c r="BV75" s="122"/>
      <c r="BW75" s="122"/>
      <c r="BX75" s="122"/>
      <c r="BY75" s="122"/>
      <c r="BZ75" s="122"/>
      <c r="CA75" s="122"/>
      <c r="CB75" s="122"/>
      <c r="CC75" s="122"/>
      <c r="CD75" s="122"/>
      <c r="CE75" s="122"/>
      <c r="CF75" s="122"/>
      <c r="CG75" s="127"/>
      <c r="CH75" s="127"/>
      <c r="CI75" s="127"/>
      <c r="CJ75" s="127"/>
      <c r="CK75" s="127"/>
      <c r="CL75" s="127"/>
      <c r="CM75" s="127"/>
      <c r="CN75" s="127"/>
      <c r="CO75" s="127"/>
      <c r="CP75" s="127"/>
      <c r="CQ75" s="127"/>
      <c r="CR75" s="127"/>
      <c r="CS75" s="127"/>
      <c r="CT75" s="127"/>
      <c r="CU75" s="127"/>
      <c r="CV75" s="127"/>
      <c r="CW75" s="127"/>
      <c r="CX75" s="127"/>
      <c r="CY75" s="127"/>
      <c r="CZ75" s="127"/>
      <c r="DA75" s="127"/>
      <c r="DB75" s="127"/>
      <c r="DC75" s="127"/>
      <c r="DD75" s="127"/>
      <c r="DE75" s="122"/>
      <c r="DF75" s="122"/>
      <c r="DG75" s="122"/>
      <c r="DH75" s="122"/>
      <c r="DI75" s="122"/>
      <c r="DJ75" s="122"/>
      <c r="DK75" s="122"/>
      <c r="DL75" s="122"/>
      <c r="DM75" s="122"/>
      <c r="DN75" s="125"/>
      <c r="DO75" s="122"/>
      <c r="DP75" s="122"/>
      <c r="DQ75" s="122"/>
      <c r="DR75" s="122"/>
      <c r="DS75" s="122"/>
      <c r="DT75" s="122"/>
      <c r="DU75" s="122"/>
      <c r="DV75" s="122"/>
      <c r="DW75" s="122"/>
      <c r="DX75" s="127"/>
      <c r="DY75" s="127"/>
      <c r="DZ75" s="127"/>
      <c r="EA75" s="127"/>
      <c r="EB75" s="127"/>
      <c r="EC75" s="127"/>
      <c r="ED75" s="127"/>
      <c r="EE75" s="127"/>
      <c r="EF75" s="127"/>
      <c r="EG75" s="122"/>
      <c r="EH75" s="122"/>
      <c r="EI75" s="122"/>
      <c r="EJ75" s="122"/>
      <c r="EK75" s="122"/>
      <c r="EL75" s="122"/>
      <c r="EM75" s="122"/>
      <c r="EN75" s="122"/>
      <c r="EO75" s="122"/>
      <c r="EP75" s="122"/>
      <c r="EQ75" s="122"/>
      <c r="ER75" s="122"/>
      <c r="ES75" s="122"/>
      <c r="ET75" s="122"/>
      <c r="EU75" s="122"/>
      <c r="EV75" s="122"/>
      <c r="EW75" s="122"/>
      <c r="EX75" s="122"/>
      <c r="EY75" s="127"/>
      <c r="EZ75" s="127"/>
      <c r="FA75" s="127"/>
      <c r="FB75" s="127"/>
      <c r="FC75" s="127"/>
      <c r="FD75" s="127"/>
      <c r="FE75" s="127"/>
      <c r="FF75" s="127"/>
      <c r="FG75" s="127"/>
      <c r="FH75" s="127"/>
      <c r="FI75" s="127"/>
      <c r="FJ75" s="127"/>
      <c r="FK75" s="127"/>
      <c r="FL75" s="127"/>
      <c r="FM75" s="127"/>
      <c r="FN75" s="127"/>
      <c r="FO75" s="127"/>
      <c r="FP75" s="127"/>
      <c r="FQ75" s="127"/>
      <c r="FR75" s="127"/>
      <c r="FS75" s="127"/>
      <c r="FT75" s="127"/>
      <c r="FU75" s="127"/>
      <c r="FV75" s="127"/>
      <c r="FW75" s="127"/>
      <c r="FX75" s="127"/>
      <c r="FY75" s="127"/>
      <c r="FZ75" s="127"/>
      <c r="GA75" s="127"/>
      <c r="GB75" s="127"/>
      <c r="GC75" s="127"/>
      <c r="GD75" s="127"/>
      <c r="GE75" s="127"/>
      <c r="GF75" s="127"/>
      <c r="GG75" s="127"/>
      <c r="GH75" s="127"/>
      <c r="GI75" s="122"/>
      <c r="GJ75" s="122"/>
      <c r="GK75" s="122"/>
      <c r="GL75" s="122"/>
      <c r="GM75" s="122"/>
      <c r="GN75" s="122"/>
      <c r="GO75" s="122"/>
      <c r="GP75" s="122"/>
      <c r="GQ75" s="122"/>
      <c r="GR75" s="127"/>
      <c r="GS75" s="127"/>
      <c r="GT75" s="127"/>
      <c r="GU75" s="127"/>
      <c r="GV75" s="127"/>
      <c r="GW75" s="127"/>
      <c r="GX75" s="127"/>
      <c r="GY75" s="127"/>
      <c r="GZ75" s="127"/>
    </row>
    <row r="76" spans="1:208" s="128" customFormat="1" ht="14.5" x14ac:dyDescent="0.35">
      <c r="A76" s="121"/>
      <c r="B76" s="121"/>
      <c r="C76" s="121"/>
      <c r="D76" s="123"/>
      <c r="E76" s="123"/>
      <c r="F76" s="123"/>
      <c r="G76" s="123"/>
      <c r="H76" s="123"/>
      <c r="I76" s="123"/>
      <c r="J76" s="123"/>
      <c r="K76" s="123"/>
      <c r="L76" s="123"/>
      <c r="M76" s="123"/>
      <c r="N76" s="124"/>
      <c r="O76" s="124"/>
      <c r="P76" s="124"/>
      <c r="Q76" s="124"/>
      <c r="R76" s="123"/>
      <c r="S76" s="123"/>
      <c r="T76" s="123"/>
      <c r="U76" s="123"/>
      <c r="V76" s="123"/>
      <c r="W76" s="123"/>
      <c r="X76" s="124"/>
      <c r="Y76" s="124"/>
      <c r="Z76" s="124"/>
      <c r="AA76" s="124"/>
      <c r="AB76" s="124"/>
      <c r="AC76" s="124"/>
      <c r="AD76" s="124"/>
      <c r="AE76" s="124"/>
      <c r="AF76" s="124"/>
      <c r="AG76" s="122"/>
      <c r="AH76" s="122"/>
      <c r="AI76" s="122"/>
      <c r="AJ76" s="122"/>
      <c r="AK76" s="122"/>
      <c r="AL76" s="122"/>
      <c r="AM76" s="122"/>
      <c r="AN76" s="122"/>
      <c r="AO76" s="122"/>
      <c r="AP76" s="122"/>
      <c r="AQ76" s="122"/>
      <c r="AR76" s="122"/>
      <c r="AS76" s="122"/>
      <c r="AT76" s="122"/>
      <c r="AU76" s="122"/>
      <c r="AV76" s="122"/>
      <c r="AW76" s="122"/>
      <c r="AX76" s="122"/>
      <c r="AY76" s="122"/>
      <c r="AZ76" s="122"/>
      <c r="BA76" s="122"/>
      <c r="BB76" s="122"/>
      <c r="BC76" s="122"/>
      <c r="BD76" s="122"/>
      <c r="BE76" s="123"/>
      <c r="BF76" s="122"/>
      <c r="BG76" s="122"/>
      <c r="BH76" s="122"/>
      <c r="BI76" s="122"/>
      <c r="BJ76" s="122"/>
      <c r="BK76" s="122"/>
      <c r="BL76" s="122"/>
      <c r="BM76" s="122"/>
      <c r="BN76" s="122"/>
      <c r="BO76" s="122"/>
      <c r="BP76" s="122"/>
      <c r="BQ76" s="122"/>
      <c r="BR76" s="122"/>
      <c r="BS76" s="122"/>
      <c r="BT76" s="122"/>
      <c r="BU76" s="122"/>
      <c r="BV76" s="122"/>
      <c r="BW76" s="122"/>
      <c r="BX76" s="122"/>
      <c r="BY76" s="122"/>
      <c r="BZ76" s="122"/>
      <c r="CA76" s="122"/>
      <c r="CB76" s="122"/>
      <c r="CC76" s="122"/>
      <c r="CD76" s="122"/>
      <c r="CE76" s="122"/>
      <c r="CF76" s="122"/>
      <c r="CG76" s="127"/>
      <c r="CH76" s="127"/>
      <c r="CI76" s="127"/>
      <c r="CJ76" s="127"/>
      <c r="CK76" s="127"/>
      <c r="CL76" s="127"/>
      <c r="CM76" s="127"/>
      <c r="CN76" s="127"/>
      <c r="CO76" s="127"/>
      <c r="CP76" s="127"/>
      <c r="CQ76" s="127"/>
      <c r="CR76" s="127"/>
      <c r="CS76" s="127"/>
      <c r="CT76" s="127"/>
      <c r="CU76" s="127"/>
      <c r="CV76" s="127"/>
      <c r="CW76" s="127"/>
      <c r="CX76" s="127"/>
      <c r="CY76" s="127"/>
      <c r="CZ76" s="127"/>
      <c r="DA76" s="127"/>
      <c r="DB76" s="127"/>
      <c r="DC76" s="127"/>
      <c r="DD76" s="127"/>
      <c r="DE76" s="122"/>
      <c r="DF76" s="122"/>
      <c r="DG76" s="122"/>
      <c r="DH76" s="122"/>
      <c r="DI76" s="122"/>
      <c r="DJ76" s="122"/>
      <c r="DK76" s="122"/>
      <c r="DL76" s="122"/>
      <c r="DM76" s="122"/>
      <c r="DN76" s="125"/>
      <c r="DO76" s="122"/>
      <c r="DP76" s="122"/>
      <c r="DQ76" s="122"/>
      <c r="DR76" s="122"/>
      <c r="DS76" s="122"/>
      <c r="DT76" s="122"/>
      <c r="DU76" s="122"/>
      <c r="DV76" s="122"/>
      <c r="DW76" s="122"/>
      <c r="DX76" s="127"/>
      <c r="DY76" s="127"/>
      <c r="DZ76" s="127"/>
      <c r="EA76" s="127"/>
      <c r="EB76" s="127"/>
      <c r="EC76" s="127"/>
      <c r="ED76" s="127"/>
      <c r="EE76" s="127"/>
      <c r="EF76" s="127"/>
      <c r="EG76" s="122"/>
      <c r="EH76" s="122"/>
      <c r="EI76" s="122"/>
      <c r="EJ76" s="122"/>
      <c r="EK76" s="122"/>
      <c r="EL76" s="122"/>
      <c r="EM76" s="122"/>
      <c r="EN76" s="122"/>
      <c r="EO76" s="122"/>
      <c r="EP76" s="122"/>
      <c r="EQ76" s="122"/>
      <c r="ER76" s="122"/>
      <c r="ES76" s="122"/>
      <c r="ET76" s="122"/>
      <c r="EU76" s="122"/>
      <c r="EV76" s="122"/>
      <c r="EW76" s="122"/>
      <c r="EX76" s="122"/>
      <c r="EY76" s="127"/>
      <c r="EZ76" s="127"/>
      <c r="FA76" s="127"/>
      <c r="FB76" s="127"/>
      <c r="FC76" s="127"/>
      <c r="FD76" s="127"/>
      <c r="FE76" s="127"/>
      <c r="FF76" s="127"/>
      <c r="FG76" s="127"/>
      <c r="FH76" s="127"/>
      <c r="FI76" s="127"/>
      <c r="FJ76" s="127"/>
      <c r="FK76" s="127"/>
      <c r="FL76" s="127"/>
      <c r="FM76" s="127"/>
      <c r="FN76" s="127"/>
      <c r="FO76" s="127"/>
      <c r="FP76" s="127"/>
      <c r="FQ76" s="127"/>
      <c r="FR76" s="127"/>
      <c r="FS76" s="127"/>
      <c r="FT76" s="127"/>
      <c r="FU76" s="127"/>
      <c r="FV76" s="127"/>
      <c r="FW76" s="127"/>
      <c r="FX76" s="127"/>
      <c r="FY76" s="127"/>
      <c r="FZ76" s="127"/>
      <c r="GA76" s="127"/>
      <c r="GB76" s="127"/>
      <c r="GC76" s="127"/>
      <c r="GD76" s="127"/>
      <c r="GE76" s="127"/>
      <c r="GF76" s="127"/>
      <c r="GG76" s="127"/>
      <c r="GH76" s="127"/>
      <c r="GI76" s="122"/>
      <c r="GJ76" s="122"/>
      <c r="GK76" s="122"/>
      <c r="GL76" s="122"/>
      <c r="GM76" s="122"/>
      <c r="GN76" s="122"/>
      <c r="GO76" s="122"/>
      <c r="GP76" s="122"/>
      <c r="GQ76" s="122"/>
      <c r="GR76" s="127"/>
      <c r="GS76" s="127"/>
      <c r="GT76" s="127"/>
      <c r="GU76" s="127"/>
      <c r="GV76" s="127"/>
      <c r="GW76" s="127"/>
      <c r="GX76" s="127"/>
      <c r="GY76" s="127"/>
      <c r="GZ76" s="127"/>
    </row>
    <row r="77" spans="1:208" s="128" customFormat="1" ht="14.5" x14ac:dyDescent="0.35">
      <c r="A77" s="121"/>
      <c r="B77" s="121"/>
      <c r="C77" s="121"/>
      <c r="D77" s="122"/>
      <c r="E77" s="122"/>
      <c r="F77" s="123"/>
      <c r="G77" s="123"/>
      <c r="H77" s="123"/>
      <c r="I77" s="123"/>
      <c r="J77" s="123"/>
      <c r="K77" s="123"/>
      <c r="L77" s="123"/>
      <c r="M77" s="123"/>
      <c r="N77" s="124"/>
      <c r="O77" s="124"/>
      <c r="P77" s="124"/>
      <c r="Q77" s="124"/>
      <c r="R77" s="123"/>
      <c r="S77" s="123"/>
      <c r="T77" s="123"/>
      <c r="U77" s="123"/>
      <c r="V77" s="123"/>
      <c r="W77" s="123"/>
      <c r="X77" s="124"/>
      <c r="Y77" s="124"/>
      <c r="Z77" s="124"/>
      <c r="AA77" s="124"/>
      <c r="AB77" s="124"/>
      <c r="AC77" s="124"/>
      <c r="AD77" s="124"/>
      <c r="AE77" s="124"/>
      <c r="AF77" s="124"/>
      <c r="AG77" s="122"/>
      <c r="AH77" s="122"/>
      <c r="AI77" s="122"/>
      <c r="AJ77" s="122"/>
      <c r="AK77" s="122"/>
      <c r="AL77" s="122"/>
      <c r="AM77" s="122"/>
      <c r="AN77" s="122"/>
      <c r="AO77" s="122"/>
      <c r="AP77" s="122"/>
      <c r="AQ77" s="122"/>
      <c r="AR77" s="122"/>
      <c r="AS77" s="122"/>
      <c r="AT77" s="122"/>
      <c r="AU77" s="122"/>
      <c r="AV77" s="122"/>
      <c r="AW77" s="122"/>
      <c r="AX77" s="122"/>
      <c r="AY77" s="122"/>
      <c r="AZ77" s="122"/>
      <c r="BA77" s="122"/>
      <c r="BB77" s="122"/>
      <c r="BC77" s="122"/>
      <c r="BD77" s="122"/>
      <c r="BE77" s="123"/>
      <c r="BF77" s="122"/>
      <c r="BG77" s="122"/>
      <c r="BH77" s="122"/>
      <c r="BI77" s="122"/>
      <c r="BJ77" s="122"/>
      <c r="BK77" s="122"/>
      <c r="BL77" s="122"/>
      <c r="BM77" s="122"/>
      <c r="BN77" s="122"/>
      <c r="BO77" s="122"/>
      <c r="BP77" s="122"/>
      <c r="BQ77" s="122"/>
      <c r="BR77" s="122"/>
      <c r="BS77" s="122"/>
      <c r="BT77" s="122"/>
      <c r="BU77" s="122"/>
      <c r="BV77" s="122"/>
      <c r="BW77" s="122"/>
      <c r="BX77" s="122"/>
      <c r="BY77" s="122"/>
      <c r="BZ77" s="122"/>
      <c r="CA77" s="122"/>
      <c r="CB77" s="122"/>
      <c r="CC77" s="122"/>
      <c r="CD77" s="122"/>
      <c r="CE77" s="122"/>
      <c r="CF77" s="122"/>
      <c r="CG77" s="127"/>
      <c r="CH77" s="127"/>
      <c r="CI77" s="127"/>
      <c r="CJ77" s="127"/>
      <c r="CK77" s="127"/>
      <c r="CL77" s="127"/>
      <c r="CM77" s="127"/>
      <c r="CN77" s="127"/>
      <c r="CO77" s="127"/>
      <c r="CP77" s="127"/>
      <c r="CQ77" s="127"/>
      <c r="CR77" s="127"/>
      <c r="CS77" s="127"/>
      <c r="CT77" s="127"/>
      <c r="CU77" s="127"/>
      <c r="CV77" s="127"/>
      <c r="CW77" s="127"/>
      <c r="CX77" s="127"/>
      <c r="CY77" s="127"/>
      <c r="CZ77" s="127"/>
      <c r="DA77" s="127"/>
      <c r="DB77" s="127"/>
      <c r="DC77" s="127"/>
      <c r="DD77" s="127"/>
      <c r="DE77" s="122"/>
      <c r="DF77" s="122"/>
      <c r="DG77" s="122"/>
      <c r="DH77" s="122"/>
      <c r="DI77" s="122"/>
      <c r="DJ77" s="122"/>
      <c r="DK77" s="122"/>
      <c r="DL77" s="122"/>
      <c r="DM77" s="122"/>
      <c r="DN77" s="123"/>
      <c r="DO77" s="122"/>
      <c r="DP77" s="122"/>
      <c r="DQ77" s="122"/>
      <c r="DR77" s="122"/>
      <c r="DS77" s="122"/>
      <c r="DT77" s="122"/>
      <c r="DU77" s="122"/>
      <c r="DV77" s="122"/>
      <c r="DW77" s="122"/>
      <c r="DX77" s="127"/>
      <c r="DY77" s="127"/>
      <c r="DZ77" s="127"/>
      <c r="EA77" s="127"/>
      <c r="EB77" s="127"/>
      <c r="EC77" s="127"/>
      <c r="ED77" s="127"/>
      <c r="EE77" s="127"/>
      <c r="EF77" s="127"/>
      <c r="EG77" s="122"/>
      <c r="EH77" s="122"/>
      <c r="EI77" s="122"/>
      <c r="EJ77" s="122"/>
      <c r="EK77" s="122"/>
      <c r="EL77" s="122"/>
      <c r="EM77" s="122"/>
      <c r="EN77" s="122"/>
      <c r="EO77" s="122"/>
      <c r="EP77" s="122"/>
      <c r="EQ77" s="122"/>
      <c r="ER77" s="122"/>
      <c r="ES77" s="122"/>
      <c r="ET77" s="122"/>
      <c r="EU77" s="122"/>
      <c r="EV77" s="122"/>
      <c r="EW77" s="122"/>
      <c r="EX77" s="122"/>
      <c r="EY77" s="127"/>
      <c r="EZ77" s="127"/>
      <c r="FA77" s="127"/>
      <c r="FB77" s="127"/>
      <c r="FC77" s="127"/>
      <c r="FD77" s="127"/>
      <c r="FE77" s="127"/>
      <c r="FF77" s="127"/>
      <c r="FG77" s="127"/>
      <c r="FH77" s="127"/>
      <c r="FI77" s="127"/>
      <c r="FJ77" s="127"/>
      <c r="FK77" s="127"/>
      <c r="FL77" s="127"/>
      <c r="FM77" s="127"/>
      <c r="FN77" s="127"/>
      <c r="FO77" s="127"/>
      <c r="FP77" s="127"/>
      <c r="FQ77" s="127"/>
      <c r="FR77" s="127"/>
      <c r="FS77" s="127"/>
      <c r="FT77" s="127"/>
      <c r="FU77" s="127"/>
      <c r="FV77" s="127"/>
      <c r="FW77" s="127"/>
      <c r="FX77" s="127"/>
      <c r="FY77" s="127"/>
      <c r="FZ77" s="127"/>
      <c r="GA77" s="127"/>
      <c r="GB77" s="127"/>
      <c r="GC77" s="127"/>
      <c r="GD77" s="127"/>
      <c r="GE77" s="127"/>
      <c r="GF77" s="127"/>
      <c r="GG77" s="127"/>
      <c r="GH77" s="127"/>
      <c r="GI77" s="122"/>
      <c r="GJ77" s="122"/>
      <c r="GK77" s="122"/>
      <c r="GL77" s="122"/>
      <c r="GM77" s="122"/>
      <c r="GN77" s="122"/>
      <c r="GO77" s="122"/>
      <c r="GP77" s="122"/>
      <c r="GQ77" s="122"/>
      <c r="GR77" s="127"/>
      <c r="GS77" s="127"/>
      <c r="GT77" s="127"/>
      <c r="GU77" s="127"/>
      <c r="GV77" s="127"/>
      <c r="GW77" s="127"/>
      <c r="GX77" s="127"/>
      <c r="GY77" s="127"/>
      <c r="GZ77" s="127"/>
    </row>
    <row r="78" spans="1:208" s="129" customFormat="1" x14ac:dyDescent="0.3"/>
    <row r="79" spans="1:208" x14ac:dyDescent="0.3">
      <c r="B79" s="130"/>
      <c r="G79" s="131"/>
      <c r="H79" s="131"/>
      <c r="I79" s="131"/>
      <c r="J79" s="131"/>
      <c r="K79" s="131"/>
      <c r="L79" s="131"/>
      <c r="M79" s="131"/>
      <c r="N79" s="131"/>
      <c r="O79" s="131"/>
      <c r="P79" s="131"/>
      <c r="Q79" s="131"/>
      <c r="R79" s="131"/>
      <c r="S79" s="131"/>
      <c r="T79" s="131"/>
      <c r="U79" s="131"/>
      <c r="V79" s="131"/>
      <c r="W79" s="131"/>
      <c r="X79" s="131"/>
      <c r="Y79" s="131"/>
      <c r="Z79" s="131"/>
      <c r="AA79" s="131"/>
      <c r="AB79" s="131"/>
      <c r="AC79" s="131"/>
      <c r="AG79" s="131"/>
    </row>
    <row r="80" spans="1:208" x14ac:dyDescent="0.3">
      <c r="A80" s="130"/>
      <c r="B80" s="130"/>
      <c r="C80" s="130"/>
      <c r="D80" s="130"/>
      <c r="E80" s="130"/>
      <c r="F80" s="130"/>
      <c r="G80" s="132"/>
      <c r="H80" s="132"/>
      <c r="I80" s="132"/>
      <c r="J80" s="132"/>
      <c r="K80" s="132"/>
      <c r="L80" s="132"/>
      <c r="M80" s="132"/>
      <c r="N80" s="132"/>
      <c r="O80" s="132"/>
      <c r="P80" s="132"/>
      <c r="Q80" s="132"/>
      <c r="R80" s="132"/>
      <c r="S80" s="132"/>
      <c r="T80" s="132"/>
      <c r="U80" s="132"/>
      <c r="V80" s="132"/>
      <c r="W80" s="132"/>
      <c r="X80" s="132"/>
      <c r="Y80" s="132"/>
      <c r="Z80" s="132"/>
      <c r="AA80" s="132"/>
      <c r="AB80" s="132"/>
      <c r="AC80" s="132"/>
      <c r="AD80" s="132"/>
      <c r="AE80" s="132"/>
      <c r="AG80" s="132"/>
    </row>
    <row r="81" spans="1:33" x14ac:dyDescent="0.3">
      <c r="A81" s="130"/>
      <c r="B81" s="130"/>
      <c r="C81" s="130"/>
      <c r="D81" s="130"/>
      <c r="E81" s="130"/>
      <c r="F81" s="130"/>
      <c r="G81" s="132"/>
      <c r="H81" s="132"/>
      <c r="I81" s="132"/>
      <c r="J81" s="132"/>
      <c r="K81" s="132"/>
      <c r="L81" s="132"/>
      <c r="M81" s="132"/>
      <c r="N81" s="132"/>
      <c r="O81" s="132"/>
      <c r="P81" s="132"/>
      <c r="Q81" s="132"/>
      <c r="R81" s="132"/>
      <c r="S81" s="132"/>
      <c r="T81" s="132"/>
      <c r="U81" s="132"/>
      <c r="V81" s="132"/>
      <c r="W81" s="132"/>
      <c r="X81" s="132"/>
      <c r="Y81" s="132"/>
      <c r="Z81" s="132"/>
      <c r="AA81" s="132"/>
      <c r="AB81" s="132"/>
      <c r="AC81" s="132"/>
      <c r="AD81" s="132"/>
      <c r="AE81" s="132"/>
      <c r="AG81" s="132"/>
    </row>
    <row r="82" spans="1:33" x14ac:dyDescent="0.3">
      <c r="A82" s="130"/>
      <c r="B82" s="130"/>
      <c r="C82" s="130"/>
      <c r="D82" s="130"/>
      <c r="E82" s="130"/>
      <c r="F82" s="130"/>
      <c r="G82" s="132"/>
      <c r="H82" s="132"/>
      <c r="I82" s="132"/>
      <c r="J82" s="132"/>
      <c r="K82" s="132"/>
      <c r="L82" s="132"/>
      <c r="M82" s="132"/>
      <c r="N82" s="132"/>
      <c r="O82" s="132"/>
      <c r="P82" s="132"/>
      <c r="Q82" s="132"/>
      <c r="R82" s="132"/>
      <c r="S82" s="132"/>
      <c r="T82" s="132"/>
      <c r="U82" s="132"/>
      <c r="V82" s="132"/>
      <c r="W82" s="132"/>
      <c r="X82" s="132"/>
      <c r="Y82" s="132"/>
      <c r="Z82" s="132"/>
      <c r="AA82" s="132"/>
      <c r="AB82" s="132"/>
      <c r="AC82" s="132"/>
      <c r="AD82" s="132"/>
      <c r="AE82" s="132"/>
      <c r="AG82" s="132"/>
    </row>
    <row r="83" spans="1:33" x14ac:dyDescent="0.3">
      <c r="A83" s="130"/>
      <c r="B83" s="130"/>
      <c r="C83" s="130"/>
      <c r="D83" s="130"/>
      <c r="E83" s="130"/>
      <c r="F83" s="130"/>
      <c r="G83" s="132"/>
      <c r="H83" s="132"/>
      <c r="I83" s="132"/>
      <c r="J83" s="132"/>
      <c r="K83" s="132"/>
      <c r="L83" s="132"/>
      <c r="M83" s="132"/>
      <c r="N83" s="132"/>
      <c r="O83" s="132"/>
      <c r="P83" s="132"/>
      <c r="Q83" s="132"/>
      <c r="R83" s="132"/>
      <c r="S83" s="132"/>
      <c r="T83" s="132"/>
      <c r="U83" s="132"/>
      <c r="V83" s="132"/>
      <c r="W83" s="132"/>
      <c r="X83" s="132"/>
      <c r="Y83" s="132"/>
      <c r="Z83" s="132"/>
      <c r="AA83" s="132"/>
      <c r="AB83" s="132"/>
      <c r="AC83" s="132"/>
      <c r="AG83" s="132"/>
    </row>
    <row r="84" spans="1:33" x14ac:dyDescent="0.3">
      <c r="A84" s="130"/>
      <c r="B84" s="130"/>
      <c r="C84" s="130"/>
      <c r="D84" s="130"/>
      <c r="E84" s="130"/>
      <c r="F84" s="130"/>
      <c r="G84" s="132"/>
      <c r="H84" s="132"/>
      <c r="I84" s="132"/>
      <c r="J84" s="132"/>
      <c r="K84" s="132"/>
      <c r="L84" s="132"/>
      <c r="M84" s="132"/>
      <c r="N84" s="132"/>
      <c r="O84" s="132"/>
      <c r="P84" s="132"/>
      <c r="Q84" s="132"/>
      <c r="R84" s="132"/>
      <c r="S84" s="132"/>
      <c r="T84" s="132"/>
      <c r="U84" s="132"/>
      <c r="V84" s="132"/>
      <c r="W84" s="132"/>
      <c r="X84" s="132"/>
      <c r="Y84" s="132"/>
      <c r="Z84" s="132"/>
      <c r="AA84" s="132"/>
      <c r="AB84" s="132"/>
      <c r="AC84" s="132"/>
      <c r="AG84" s="132"/>
    </row>
    <row r="85" spans="1:33" x14ac:dyDescent="0.3">
      <c r="A85" s="130"/>
      <c r="B85" s="130"/>
      <c r="C85" s="130"/>
      <c r="D85" s="130"/>
      <c r="E85" s="130"/>
      <c r="F85" s="130"/>
      <c r="G85" s="132"/>
      <c r="H85" s="132"/>
      <c r="I85" s="132"/>
      <c r="J85" s="132"/>
      <c r="K85" s="132"/>
      <c r="L85" s="132"/>
      <c r="M85" s="132"/>
      <c r="N85" s="132"/>
      <c r="O85" s="132"/>
      <c r="P85" s="132"/>
      <c r="Q85" s="132"/>
      <c r="R85" s="132"/>
      <c r="S85" s="132"/>
      <c r="T85" s="132"/>
      <c r="U85" s="132"/>
      <c r="V85" s="132"/>
      <c r="W85" s="132"/>
      <c r="X85" s="132"/>
      <c r="Y85" s="132"/>
      <c r="Z85" s="132"/>
      <c r="AA85" s="132"/>
      <c r="AB85" s="132"/>
      <c r="AC85" s="132"/>
      <c r="AD85" s="132"/>
      <c r="AE85" s="132"/>
      <c r="AG85" s="132"/>
    </row>
    <row r="86" spans="1:33" x14ac:dyDescent="0.3">
      <c r="A86" s="130"/>
      <c r="C86" s="130"/>
      <c r="D86" s="130"/>
      <c r="E86" s="130"/>
      <c r="F86" s="130"/>
    </row>
    <row r="91" spans="1:33" x14ac:dyDescent="0.3">
      <c r="A91" s="133"/>
      <c r="B91" s="130"/>
      <c r="C91" s="133"/>
      <c r="D91" s="133"/>
      <c r="E91" s="133"/>
      <c r="F91" s="133"/>
    </row>
    <row r="92" spans="1:33" x14ac:dyDescent="0.3">
      <c r="A92" s="133"/>
      <c r="B92" s="130"/>
      <c r="C92" s="133"/>
      <c r="D92" s="133"/>
      <c r="E92" s="133"/>
      <c r="F92" s="133"/>
    </row>
    <row r="93" spans="1:33" x14ac:dyDescent="0.3">
      <c r="A93" s="133"/>
      <c r="B93" s="130"/>
      <c r="C93" s="133"/>
      <c r="D93" s="133"/>
      <c r="E93" s="133"/>
      <c r="F93" s="133"/>
    </row>
    <row r="94" spans="1:33" x14ac:dyDescent="0.3">
      <c r="A94" s="133"/>
      <c r="B94" s="130"/>
      <c r="C94" s="133"/>
      <c r="D94" s="133"/>
      <c r="E94" s="133"/>
      <c r="F94" s="133"/>
    </row>
    <row r="95" spans="1:33" x14ac:dyDescent="0.3">
      <c r="A95" s="133"/>
      <c r="B95" s="130"/>
      <c r="C95" s="133"/>
      <c r="D95" s="133"/>
      <c r="E95" s="133"/>
      <c r="F95" s="133"/>
    </row>
    <row r="96" spans="1:33" x14ac:dyDescent="0.3">
      <c r="A96" s="133"/>
      <c r="B96" s="130"/>
      <c r="C96" s="133"/>
      <c r="D96" s="133"/>
      <c r="E96" s="133"/>
      <c r="F96" s="133"/>
    </row>
    <row r="97" spans="1:6" x14ac:dyDescent="0.3">
      <c r="A97" s="133"/>
      <c r="B97" s="130"/>
      <c r="C97" s="133"/>
      <c r="D97" s="133"/>
      <c r="E97" s="133"/>
      <c r="F97" s="133"/>
    </row>
    <row r="98" spans="1:6" x14ac:dyDescent="0.3">
      <c r="A98" s="133"/>
      <c r="B98" s="130"/>
      <c r="C98" s="133"/>
      <c r="D98" s="133"/>
      <c r="E98" s="133"/>
      <c r="F98" s="133"/>
    </row>
    <row r="99" spans="1:6" x14ac:dyDescent="0.3">
      <c r="A99" s="133"/>
      <c r="B99" s="130"/>
      <c r="C99" s="133"/>
      <c r="D99" s="133"/>
      <c r="E99" s="133"/>
      <c r="F99" s="133"/>
    </row>
    <row r="100" spans="1:6" x14ac:dyDescent="0.3">
      <c r="A100" s="133"/>
      <c r="B100" s="130"/>
      <c r="C100" s="133"/>
      <c r="D100" s="133"/>
      <c r="E100" s="133"/>
      <c r="F100" s="133"/>
    </row>
    <row r="101" spans="1:6" x14ac:dyDescent="0.3">
      <c r="A101" s="133"/>
      <c r="B101" s="130"/>
      <c r="C101" s="133"/>
      <c r="D101" s="133"/>
      <c r="E101" s="133"/>
      <c r="F101" s="133"/>
    </row>
    <row r="102" spans="1:6" x14ac:dyDescent="0.3">
      <c r="A102" s="133"/>
      <c r="B102" s="130"/>
      <c r="C102" s="133"/>
      <c r="D102" s="133"/>
      <c r="E102" s="133"/>
      <c r="F102" s="133"/>
    </row>
    <row r="103" spans="1:6" x14ac:dyDescent="0.3">
      <c r="A103" s="133"/>
      <c r="B103" s="130"/>
      <c r="C103" s="133"/>
      <c r="D103" s="133"/>
      <c r="E103" s="133"/>
      <c r="F103" s="133"/>
    </row>
    <row r="104" spans="1:6" x14ac:dyDescent="0.3">
      <c r="A104" s="133"/>
      <c r="B104" s="130"/>
      <c r="C104" s="133"/>
      <c r="D104" s="133"/>
      <c r="E104" s="133"/>
      <c r="F104" s="133"/>
    </row>
    <row r="105" spans="1:6" x14ac:dyDescent="0.3">
      <c r="A105" s="133"/>
      <c r="B105" s="130"/>
      <c r="C105" s="133"/>
      <c r="D105" s="133"/>
      <c r="E105" s="133"/>
      <c r="F105" s="133"/>
    </row>
    <row r="106" spans="1:6" x14ac:dyDescent="0.3">
      <c r="A106" s="133"/>
      <c r="B106" s="130"/>
      <c r="C106" s="133"/>
      <c r="D106" s="133"/>
      <c r="E106" s="133"/>
      <c r="F106" s="133"/>
    </row>
    <row r="107" spans="1:6" x14ac:dyDescent="0.3">
      <c r="A107" s="133"/>
      <c r="B107" s="130"/>
      <c r="C107" s="133"/>
      <c r="D107" s="133"/>
      <c r="E107" s="133"/>
      <c r="F107" s="133"/>
    </row>
    <row r="108" spans="1:6" x14ac:dyDescent="0.3">
      <c r="A108" s="133"/>
      <c r="B108" s="130"/>
      <c r="C108" s="133"/>
      <c r="D108" s="133"/>
      <c r="E108" s="133"/>
      <c r="F108" s="133"/>
    </row>
  </sheetData>
  <mergeCells count="23">
    <mergeCell ref="FH1:FP1"/>
    <mergeCell ref="FQ1:FY1"/>
    <mergeCell ref="FZ1:GH1"/>
    <mergeCell ref="GI1:GQ1"/>
    <mergeCell ref="GR1:GZ1"/>
    <mergeCell ref="DE1:DM1"/>
    <mergeCell ref="DO1:DW1"/>
    <mergeCell ref="DX1:EF1"/>
    <mergeCell ref="EG1:EO1"/>
    <mergeCell ref="EP1:EX1"/>
    <mergeCell ref="EY1:FG1"/>
    <mergeCell ref="BF1:BN1"/>
    <mergeCell ref="BO1:BW1"/>
    <mergeCell ref="BX1:CF1"/>
    <mergeCell ref="CG1:CO1"/>
    <mergeCell ref="CP1:CU1"/>
    <mergeCell ref="CV1:DD1"/>
    <mergeCell ref="D1:L1"/>
    <mergeCell ref="N1:V1"/>
    <mergeCell ref="X1:AF1"/>
    <mergeCell ref="AH1:AP1"/>
    <mergeCell ref="AQ1:AY1"/>
    <mergeCell ref="AZ1:BE1"/>
  </mergeCells>
  <pageMargins left="0.7" right="0.7" top="0.75" bottom="0.75" header="0.3" footer="0.3"/>
  <pageSetup paperSize="9" orientation="portrait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2FC8-F2AF-40EF-A42F-34529CC796B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P2| GenCo Thermal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Naren Pasupalati</dc:creator>
  <cp:lastModifiedBy>Naren Pasupalati</cp:lastModifiedBy>
  <dcterms:created xsi:type="dcterms:W3CDTF">2020-10-29T13:41:48Z</dcterms:created>
  <dcterms:modified xsi:type="dcterms:W3CDTF">2020-10-29T13:43:03Z</dcterms:modified>
</cp:coreProperties>
</file>