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ak\Desktop\Private\B.sc\Diploma Level\BDM\BDM_Project\Data For Project\"/>
    </mc:Choice>
  </mc:AlternateContent>
  <xr:revisionPtr revIDLastSave="0" documentId="13_ncr:1_{C6C1DDC7-7B2A-46D7-8E51-B31B4171611A}" xr6:coauthVersionLast="47" xr6:coauthVersionMax="47" xr10:uidLastSave="{00000000-0000-0000-0000-000000000000}"/>
  <bookViews>
    <workbookView xWindow="-108" yWindow="-108" windowWidth="23256" windowHeight="12456" tabRatio="828" firstSheet="1" activeTab="9" xr2:uid="{FECD47F6-11D4-4872-8316-C92DFB985044}"/>
  </bookViews>
  <sheets>
    <sheet name="Rally's Data" sheetId="1" r:id="rId1"/>
    <sheet name="Wood's Data" sheetId="2" r:id="rId2"/>
    <sheet name="digging_data" sheetId="3" r:id="rId3"/>
    <sheet name="Clay's data(Unnamed(V1))" sheetId="4" r:id="rId4"/>
    <sheet name="Clay's data(Kalu Singh(V2)" sheetId="5" r:id="rId5"/>
    <sheet name="Clay's data(Ramesh(V3)" sheetId="6" r:id="rId6"/>
    <sheet name="Sheet1" sheetId="10" r:id="rId7"/>
    <sheet name="Coal's data" sheetId="7" r:id="rId8"/>
    <sheet name="Other Cost" sheetId="8" r:id="rId9"/>
    <sheet name="Total_Cost" sheetId="9" r:id="rId10"/>
  </sheets>
  <definedNames>
    <definedName name="_xlnm._FilterDatabase" localSheetId="9" hidden="1">Total_Cost!$A$1:$C$1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0" l="1"/>
  <c r="D4" i="10"/>
  <c r="D2" i="10"/>
  <c r="B9" i="7"/>
  <c r="B17" i="6"/>
  <c r="B33" i="5"/>
  <c r="B58" i="4"/>
  <c r="J10" i="7"/>
  <c r="J9" i="7"/>
  <c r="J8" i="7"/>
  <c r="B13" i="3"/>
  <c r="B9" i="2"/>
  <c r="E2" i="9"/>
  <c r="C10" i="8"/>
  <c r="F10" i="8" s="1"/>
  <c r="F2" i="7"/>
  <c r="F9" i="7" s="1"/>
  <c r="F4" i="7"/>
  <c r="F5" i="7"/>
  <c r="F6" i="7"/>
  <c r="F7" i="7"/>
  <c r="F8" i="7"/>
  <c r="F3" i="7"/>
  <c r="C9" i="8"/>
  <c r="F9" i="8" s="1"/>
  <c r="F8" i="8"/>
  <c r="F7" i="8"/>
  <c r="F6" i="8"/>
  <c r="C3" i="8"/>
  <c r="F3" i="8" s="1"/>
  <c r="F2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D17" i="6" s="1"/>
  <c r="D3" i="5"/>
  <c r="D33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2" i="4"/>
  <c r="E58" i="4" s="1"/>
  <c r="D3" i="3"/>
  <c r="D13" i="3" s="1"/>
  <c r="D4" i="3"/>
  <c r="D5" i="3"/>
  <c r="D6" i="3"/>
  <c r="D7" i="3"/>
  <c r="D8" i="3"/>
  <c r="D9" i="3"/>
  <c r="D10" i="3"/>
  <c r="D11" i="3"/>
  <c r="D12" i="3"/>
  <c r="D2" i="3"/>
  <c r="J7" i="7"/>
  <c r="J6" i="7"/>
  <c r="J5" i="7"/>
  <c r="J4" i="7"/>
  <c r="J11" i="7" s="1"/>
  <c r="J3" i="7"/>
  <c r="D3" i="2"/>
  <c r="D4" i="2"/>
  <c r="D5" i="2"/>
  <c r="D6" i="2"/>
  <c r="D7" i="2"/>
  <c r="D8" i="2"/>
  <c r="D2" i="2"/>
  <c r="D9" i="2" s="1"/>
  <c r="E3" i="1"/>
  <c r="E4" i="1"/>
  <c r="E5" i="1"/>
  <c r="E2" i="1"/>
  <c r="B14" i="8" l="1"/>
  <c r="F12" i="8"/>
  <c r="E6" i="1"/>
</calcChain>
</file>

<file path=xl/sharedStrings.xml><?xml version="1.0" encoding="utf-8"?>
<sst xmlns="http://schemas.openxmlformats.org/spreadsheetml/2006/main" count="106" uniqueCount="76">
  <si>
    <t>Date</t>
  </si>
  <si>
    <t>Price</t>
  </si>
  <si>
    <t>Quantity(Kg)</t>
  </si>
  <si>
    <t>Trip</t>
  </si>
  <si>
    <t>Price(/Per trip)</t>
  </si>
  <si>
    <t>Vendor</t>
  </si>
  <si>
    <t>Price(per trip)</t>
  </si>
  <si>
    <t>Coal Price(Per tone)</t>
  </si>
  <si>
    <t>Transport Fare(Per tone)</t>
  </si>
  <si>
    <t>Quantity(tone)</t>
  </si>
  <si>
    <t>Vendor's name</t>
  </si>
  <si>
    <t>1 L</t>
  </si>
  <si>
    <t>Unit Price</t>
  </si>
  <si>
    <t>per unit</t>
  </si>
  <si>
    <t>Total cost</t>
  </si>
  <si>
    <t>min</t>
  </si>
  <si>
    <t>max</t>
  </si>
  <si>
    <t>mean</t>
  </si>
  <si>
    <t>Standard Deviation</t>
  </si>
  <si>
    <t>Variance</t>
  </si>
  <si>
    <t>Total</t>
  </si>
  <si>
    <t>Price(/per min)</t>
  </si>
  <si>
    <t>Time(hour)</t>
  </si>
  <si>
    <t>total cost</t>
  </si>
  <si>
    <t>No. of bricks</t>
  </si>
  <si>
    <t>Labour wage For making raw brick(Per brick)</t>
  </si>
  <si>
    <t>Water expense(Per brick)</t>
  </si>
  <si>
    <t>unit</t>
  </si>
  <si>
    <t>Transport Cost (For loading bricks from making area to kiln area)(Per brick)</t>
  </si>
  <si>
    <t>Driver(Per month)</t>
  </si>
  <si>
    <t>Deisel (Per Brick)</t>
  </si>
  <si>
    <t>Cleaning(6 months)</t>
  </si>
  <si>
    <t>Total Cost</t>
  </si>
  <si>
    <t>Labour wage to put on kiln(Per brick)</t>
  </si>
  <si>
    <t>Electricity unit(For 703500 bricks)</t>
  </si>
  <si>
    <t>Cost per brick</t>
  </si>
  <si>
    <t>Rally's Cost</t>
  </si>
  <si>
    <t>Wood's Cost</t>
  </si>
  <si>
    <t>Digging Cost</t>
  </si>
  <si>
    <t>Bricks Loading(Per brick)</t>
  </si>
  <si>
    <t>Labour Cost</t>
  </si>
  <si>
    <t>Electricity</t>
  </si>
  <si>
    <t>Cleaning</t>
  </si>
  <si>
    <t>Transport Cost</t>
  </si>
  <si>
    <t>Loading Cost</t>
  </si>
  <si>
    <t>No. of Bricks</t>
  </si>
  <si>
    <t>Other Cost Break-Down</t>
  </si>
  <si>
    <t>Other cost</t>
  </si>
  <si>
    <t>Median</t>
  </si>
  <si>
    <t>1st Quartile</t>
  </si>
  <si>
    <t>3rd Quartile</t>
  </si>
  <si>
    <t>Range</t>
  </si>
  <si>
    <t>Oraji(V1)</t>
  </si>
  <si>
    <t>Naveen(V2)</t>
  </si>
  <si>
    <t>Kailash(V3)</t>
  </si>
  <si>
    <t>Rakesh(V4)</t>
  </si>
  <si>
    <t>Cost</t>
  </si>
  <si>
    <t>Component</t>
  </si>
  <si>
    <t>Coal's Cost</t>
  </si>
  <si>
    <t>Clay's Cost</t>
  </si>
  <si>
    <t>Lease Cost</t>
  </si>
  <si>
    <t>Quantity</t>
  </si>
  <si>
    <t>Unit</t>
  </si>
  <si>
    <t>Dumper</t>
  </si>
  <si>
    <t>Tractor</t>
  </si>
  <si>
    <t xml:space="preserve">Price </t>
  </si>
  <si>
    <t>Type 1</t>
  </si>
  <si>
    <t>Type 2</t>
  </si>
  <si>
    <t>Type2</t>
  </si>
  <si>
    <t>Type of Rally</t>
  </si>
  <si>
    <t>Quantity(Dumper)</t>
  </si>
  <si>
    <t>Vendor 1</t>
  </si>
  <si>
    <t>Vendor 2</t>
  </si>
  <si>
    <t>Vendor 3</t>
  </si>
  <si>
    <t>Trips</t>
  </si>
  <si>
    <t>Labour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</si>
</sst>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4" fontId="1" fillId="0" borderId="0" xfId="0" applyNumberFormat="1" applyFont="1"/>
    <xf numFmtId="10" fontId="0" fillId="0" borderId="0" xfId="0" applyNumberFormat="1"/>
    <xf numFmtId="10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Dumpers Vs Type of Rally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'Rally''s Data'!$B$8</c:f>
              <c:strCache>
                <c:ptCount val="1"/>
                <c:pt idx="0">
                  <c:v>Quantity(Dumper)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'Rally''s Data'!$A$9:$A$10</c:f>
              <c:strCache>
                <c:ptCount val="2"/>
                <c:pt idx="0">
                  <c:v>Type 1</c:v>
                </c:pt>
                <c:pt idx="1">
                  <c:v>Type 2</c:v>
                </c:pt>
              </c:strCache>
            </c:strRef>
          </c:cat>
          <c:val>
            <c:numRef>
              <c:f>'Rally''s Data'!$B$9:$B$10</c:f>
              <c:numCache>
                <c:formatCode>General</c:formatCode>
                <c:ptCount val="2"/>
                <c:pt idx="0">
                  <c:v>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3-4134-9F9F-9561B960E1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2061375"/>
        <c:axId val="996120719"/>
      </c:barChart>
      <c:catAx>
        <c:axId val="96206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</a:t>
                </a:r>
                <a:r>
                  <a:rPr lang="en-US" baseline="0"/>
                  <a:t> Rally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20719"/>
        <c:crosses val="autoZero"/>
        <c:auto val="1"/>
        <c:lblAlgn val="ctr"/>
        <c:lblOffset val="100"/>
        <c:noMultiLvlLbl val="0"/>
      </c:catAx>
      <c:valAx>
        <c:axId val="9961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Dumpers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6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Vendors</a:t>
            </a:r>
            <a:r>
              <a:rPr lang="en-GB" baseline="0"/>
              <a:t> vs Trips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095016229480192E-2"/>
          <c:y val="0.12138304652645"/>
          <c:w val="0.88020873130503663"/>
          <c:h val="0.740301761992943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Sheet1!$A$2:$A$4</c:f>
              <c:strCache>
                <c:ptCount val="3"/>
                <c:pt idx="0">
                  <c:v>Vendor 1</c:v>
                </c:pt>
                <c:pt idx="1">
                  <c:v>Vendor 2</c:v>
                </c:pt>
                <c:pt idx="2">
                  <c:v>Vendor 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148</c:v>
                </c:pt>
                <c:pt idx="1">
                  <c:v>158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4-42B9-BE48-9640B355DE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779440"/>
        <c:axId val="894237760"/>
      </c:barChart>
      <c:catAx>
        <c:axId val="101877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Vendors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37760"/>
        <c:crosses val="autoZero"/>
        <c:auto val="1"/>
        <c:lblAlgn val="ctr"/>
        <c:lblOffset val="100"/>
        <c:noMultiLvlLbl val="0"/>
      </c:catAx>
      <c:valAx>
        <c:axId val="8942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7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Contribution of different vendors in clay cost</a:t>
            </a:r>
          </a:p>
        </c:rich>
      </c:tx>
      <c:layout>
        <c:manualLayout>
          <c:xMode val="edge"/>
          <c:yMode val="edge"/>
          <c:x val="0.1326666666666666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228346456692924E-2"/>
          <c:y val="0.20152595508894722"/>
          <c:w val="0.41154352580927389"/>
          <c:h val="0.68590587634878986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Trips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Vendor 1</c:v>
                </c:pt>
                <c:pt idx="1">
                  <c:v>Vendor 2</c:v>
                </c:pt>
                <c:pt idx="2">
                  <c:v>Vendor 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148</c:v>
                </c:pt>
                <c:pt idx="1">
                  <c:v>158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B-4DD9-A925-5E6161AAB3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Total cost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A-4B0E-A5B2-FD0CAF358E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A-4B0E-A5B2-FD0CAF358E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9A-4B0E-A5B2-FD0CAF358E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Vendor 1</c:v>
                </c:pt>
                <c:pt idx="1">
                  <c:v>Vendor 2</c:v>
                </c:pt>
                <c:pt idx="2">
                  <c:v>Vendor 3</c:v>
                </c:pt>
              </c:strCache>
            </c:strRef>
          </c:cat>
          <c:val>
            <c:numRef>
              <c:f>Sheet1!$C$2:$C$4</c:f>
              <c:numCache>
                <c:formatCode>_ [$₹-4009]\ * #,##0.00_ ;_ [$₹-4009]\ * \-#,##0.00_ ;_ [$₹-4009]\ * "-"??_ ;_ @_ </c:formatCode>
                <c:ptCount val="3"/>
                <c:pt idx="0">
                  <c:v>162800</c:v>
                </c:pt>
                <c:pt idx="1">
                  <c:v>106650</c:v>
                </c:pt>
                <c:pt idx="2">
                  <c:v>51350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B-4DD9-A925-5E6161AAB3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294181977252839"/>
          <c:y val="0.33391149023038791"/>
          <c:w val="0.20078302712160984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 of different vendors in total</a:t>
            </a:r>
            <a:r>
              <a:rPr lang="en-US" baseline="0"/>
              <a:t> clay quantity</a:t>
            </a:r>
          </a:p>
        </c:rich>
      </c:tx>
      <c:layout>
        <c:manualLayout>
          <c:xMode val="edge"/>
          <c:yMode val="edge"/>
          <c:x val="6.2499820063625505E-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17235345581816E-2"/>
          <c:y val="0.20152595508894722"/>
          <c:w val="0.44237837500659766"/>
          <c:h val="0.67216936424613594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Trips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Vendor 1</c:v>
                </c:pt>
                <c:pt idx="1">
                  <c:v>Vendor 2</c:v>
                </c:pt>
                <c:pt idx="2">
                  <c:v>Vendor 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148</c:v>
                </c:pt>
                <c:pt idx="1">
                  <c:v>158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2-4801-8CAC-1897C2D9F2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13231434306006"/>
          <c:y val="0.29224482356372122"/>
          <c:w val="0.23133858267716537"/>
          <c:h val="0.43923665791776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0267885749575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7160106560009"/>
          <c:y val="0.11615740740740743"/>
          <c:w val="0.80401769498020492"/>
          <c:h val="0.59832276173811605"/>
        </c:manualLayout>
      </c:layout>
      <c:lineChart>
        <c:grouping val="standard"/>
        <c:varyColors val="0"/>
        <c:ser>
          <c:idx val="0"/>
          <c:order val="0"/>
          <c:tx>
            <c:strRef>
              <c:f>'Coal''s data'!$C$1</c:f>
              <c:strCache>
                <c:ptCount val="1"/>
                <c:pt idx="0">
                  <c:v> Coal Price(Per tone)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'Coal''s data'!$A$2:$A$8</c:f>
              <c:numCache>
                <c:formatCode>m/d/yyyy</c:formatCode>
                <c:ptCount val="7"/>
                <c:pt idx="0">
                  <c:v>44540</c:v>
                </c:pt>
                <c:pt idx="1">
                  <c:v>44542</c:v>
                </c:pt>
                <c:pt idx="2">
                  <c:v>44557</c:v>
                </c:pt>
                <c:pt idx="3">
                  <c:v>44578</c:v>
                </c:pt>
                <c:pt idx="4">
                  <c:v>44590</c:v>
                </c:pt>
                <c:pt idx="5">
                  <c:v>44610</c:v>
                </c:pt>
                <c:pt idx="6">
                  <c:v>44626</c:v>
                </c:pt>
              </c:numCache>
            </c:numRef>
          </c:cat>
          <c:val>
            <c:numRef>
              <c:f>'Coal''s data'!$C$2:$C$8</c:f>
              <c:numCache>
                <c:formatCode>_ [$₹-4009]\ * #,##0.00_ ;_ [$₹-4009]\ * \-#,##0.00_ ;_ [$₹-4009]\ * "-"??_ ;_ @_ </c:formatCode>
                <c:ptCount val="7"/>
                <c:pt idx="0">
                  <c:v>4500</c:v>
                </c:pt>
                <c:pt idx="1">
                  <c:v>3900</c:v>
                </c:pt>
                <c:pt idx="2">
                  <c:v>4200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F-421A-8397-CFEE380524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7503135"/>
        <c:axId val="1477498559"/>
      </c:lineChart>
      <c:dateAx>
        <c:axId val="147750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98559"/>
        <c:crosses val="autoZero"/>
        <c:auto val="0"/>
        <c:lblOffset val="100"/>
        <c:baseTimeUnit val="days"/>
        <c:majorUnit val="4"/>
        <c:majorTimeUnit val="days"/>
      </c:dateAx>
      <c:valAx>
        <c:axId val="14774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Price</a:t>
                </a:r>
              </a:p>
            </c:rich>
          </c:tx>
          <c:layout>
            <c:manualLayout>
              <c:xMode val="edge"/>
              <c:yMode val="edge"/>
              <c:x val="0"/>
              <c:y val="0.298771638474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0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Manufacturing</a:t>
            </a:r>
            <a:r>
              <a:rPr lang="en-GB" baseline="0"/>
              <a:t> Components</a:t>
            </a:r>
          </a:p>
        </c:rich>
      </c:tx>
      <c:layout>
        <c:manualLayout>
          <c:xMode val="edge"/>
          <c:yMode val="edge"/>
          <c:x val="0.16113137012216117"/>
          <c:y val="3.304265349404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70687301167364E-2"/>
          <c:y val="0.27429982663868291"/>
          <c:w val="0.44166601303105685"/>
          <c:h val="0.6318653886935709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4D-4CD8-80E6-055881EE351F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4D-4CD8-80E6-055881EE351F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4D-4CD8-80E6-055881EE351F}"/>
              </c:ext>
            </c:extLst>
          </c:dPt>
          <c:dPt>
            <c:idx val="3"/>
            <c:bubble3D val="0"/>
            <c:explosion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4D-4CD8-80E6-055881EE351F}"/>
              </c:ext>
            </c:extLst>
          </c:dPt>
          <c:dPt>
            <c:idx val="4"/>
            <c:bubble3D val="0"/>
            <c:explosion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39-492C-829C-1CF6E33247BE}"/>
              </c:ext>
            </c:extLst>
          </c:dPt>
          <c:dLbls>
            <c:dLbl>
              <c:idx val="0"/>
              <c:layout>
                <c:manualLayout>
                  <c:x val="-0.14059884765149833"/>
                  <c:y val="3.128206542464013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4D-4CD8-80E6-055881EE3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Total_Cost!$A$2:$A$6</c:f>
              <c:strCache>
                <c:ptCount val="5"/>
                <c:pt idx="0">
                  <c:v>Coal's Cost</c:v>
                </c:pt>
                <c:pt idx="1">
                  <c:v>Labour Cost</c:v>
                </c:pt>
                <c:pt idx="2">
                  <c:v>Clay's Cost</c:v>
                </c:pt>
                <c:pt idx="3">
                  <c:v>Other cost</c:v>
                </c:pt>
                <c:pt idx="4">
                  <c:v>Transport Cost</c:v>
                </c:pt>
              </c:strCache>
            </c:strRef>
          </c:cat>
          <c:val>
            <c:numRef>
              <c:f>Total_Cost!$B$2:$B$6</c:f>
              <c:numCache>
                <c:formatCode>_ [$₹-4009]\ * #,##0.00_ ;_ [$₹-4009]\ * \-#,##0.00_ ;_ [$₹-4009]\ * "-"??_ ;_ @_ </c:formatCode>
                <c:ptCount val="5"/>
                <c:pt idx="0">
                  <c:v>1131738.4000000001</c:v>
                </c:pt>
                <c:pt idx="1">
                  <c:v>829125</c:v>
                </c:pt>
                <c:pt idx="2">
                  <c:v>320800</c:v>
                </c:pt>
                <c:pt idx="3">
                  <c:v>330913.44233333302</c:v>
                </c:pt>
                <c:pt idx="4">
                  <c:v>134070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9-492C-829C-1CF6E33247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355752370038395"/>
          <c:y val="0.36931048222594792"/>
          <c:w val="0.33483082359416272"/>
          <c:h val="0.41629444226250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938347</xdr:colOff>
      <xdr:row>10</xdr:row>
      <xdr:rowOff>126273</xdr:rowOff>
    </xdr:from>
    <xdr:to>
      <xdr:col>8</xdr:col>
      <xdr:colOff>374468</xdr:colOff>
      <xdr:row>29</xdr:row>
      <xdr:rowOff>74022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4198C-7F7E-F73B-D685-979309B00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3</xdr:row>
      <xdr:rowOff>53340</xdr:rowOff>
    </xdr:from>
    <xdr:to>
      <xdr:col>18</xdr:col>
      <xdr:colOff>487680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AE469-F356-4C6A-27F7-3220AB45D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9</xdr:row>
      <xdr:rowOff>76200</xdr:rowOff>
    </xdr:from>
    <xdr:to>
      <xdr:col>7</xdr:col>
      <xdr:colOff>525780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5403F0-8FB3-DBDF-13B9-55081D40D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</xdr:colOff>
      <xdr:row>27</xdr:row>
      <xdr:rowOff>144780</xdr:rowOff>
    </xdr:from>
    <xdr:to>
      <xdr:col>12</xdr:col>
      <xdr:colOff>38100</xdr:colOff>
      <xdr:row>42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AC8064-5B94-704B-AB05-0EF76A018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5481</xdr:colOff>
      <xdr:row>9</xdr:row>
      <xdr:rowOff>83545</xdr:rowOff>
    </xdr:from>
    <xdr:to>
      <xdr:col>6</xdr:col>
      <xdr:colOff>126086</xdr:colOff>
      <xdr:row>27</xdr:row>
      <xdr:rowOff>175424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01B29A-A111-1729-7227-CC6733CBF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644433</xdr:colOff>
      <xdr:row>4</xdr:row>
      <xdr:rowOff>143690</xdr:rowOff>
    </xdr:from>
    <xdr:to>
      <xdr:col>8</xdr:col>
      <xdr:colOff>374468</xdr:colOff>
      <xdr:row>16</xdr:row>
      <xdr:rowOff>52252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F4C06-069B-D727-1149-179603F82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2884-0A0B-4FB0-A18E-BD89672180F3}">
  <dimension ref="A1:F10"/>
  <sheetViews>
    <sheetView topLeftCell="A16" zoomScale="175" zoomScaleNormal="175" workbookViewId="0">
      <selection activeCell="B26" sqref="B26"/>
    </sheetView>
  </sheetViews>
  <sheetFormatPr defaultRowHeight="14.4" x14ac:dyDescent="0.3"/>
  <cols>
    <col min="1" max="1" width="11.44140625" bestFit="1" customWidth="1"/>
    <col min="2" max="2" width="16" bestFit="1" customWidth="1"/>
    <col min="4" max="4" width="17.44140625" style="2" bestFit="1" customWidth="1"/>
    <col min="5" max="5" width="11.33203125" bestFit="1" customWidth="1"/>
  </cols>
  <sheetData>
    <row r="1" spans="1:6" x14ac:dyDescent="0.3">
      <c r="A1" t="s">
        <v>0</v>
      </c>
      <c r="B1" t="s">
        <v>61</v>
      </c>
      <c r="C1" t="s">
        <v>62</v>
      </c>
      <c r="D1" s="2" t="s">
        <v>65</v>
      </c>
      <c r="E1" t="s">
        <v>14</v>
      </c>
    </row>
    <row r="2" spans="1:6" x14ac:dyDescent="0.3">
      <c r="A2" s="1">
        <v>44484</v>
      </c>
      <c r="B2">
        <v>8</v>
      </c>
      <c r="C2" t="s">
        <v>63</v>
      </c>
      <c r="D2" s="2">
        <v>6000</v>
      </c>
      <c r="E2" s="2">
        <f>D2*B2</f>
        <v>48000</v>
      </c>
      <c r="F2" t="s">
        <v>67</v>
      </c>
    </row>
    <row r="3" spans="1:6" x14ac:dyDescent="0.3">
      <c r="A3" s="1">
        <v>44499</v>
      </c>
      <c r="B3">
        <v>4</v>
      </c>
      <c r="C3" t="s">
        <v>63</v>
      </c>
      <c r="D3" s="2">
        <v>9500</v>
      </c>
      <c r="E3" s="2">
        <f>D3*B3</f>
        <v>38000</v>
      </c>
      <c r="F3" t="s">
        <v>66</v>
      </c>
    </row>
    <row r="4" spans="1:6" x14ac:dyDescent="0.3">
      <c r="A4" s="1">
        <v>44544</v>
      </c>
      <c r="B4">
        <v>4</v>
      </c>
      <c r="C4" t="s">
        <v>64</v>
      </c>
      <c r="D4" s="2">
        <v>1100</v>
      </c>
      <c r="E4" s="2">
        <f>D4*B4</f>
        <v>4400</v>
      </c>
      <c r="F4" t="s">
        <v>67</v>
      </c>
    </row>
    <row r="5" spans="1:6" x14ac:dyDescent="0.3">
      <c r="A5" s="1">
        <v>44571</v>
      </c>
      <c r="B5">
        <v>1</v>
      </c>
      <c r="C5" t="s">
        <v>63</v>
      </c>
      <c r="D5" s="2">
        <v>6000</v>
      </c>
      <c r="E5" s="2">
        <f>D5*B5</f>
        <v>6000</v>
      </c>
      <c r="F5" t="s">
        <v>68</v>
      </c>
    </row>
    <row r="6" spans="1:6" x14ac:dyDescent="0.3">
      <c r="E6" s="2">
        <f>SUM(E2:E5)</f>
        <v>96400</v>
      </c>
    </row>
    <row r="8" spans="1:6" x14ac:dyDescent="0.3">
      <c r="A8" t="s">
        <v>69</v>
      </c>
      <c r="B8" t="s">
        <v>70</v>
      </c>
    </row>
    <row r="9" spans="1:6" x14ac:dyDescent="0.3">
      <c r="A9" t="s">
        <v>66</v>
      </c>
      <c r="B9">
        <v>4</v>
      </c>
    </row>
    <row r="10" spans="1:6" x14ac:dyDescent="0.3">
      <c r="A10" t="s">
        <v>67</v>
      </c>
      <c r="B10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F42B-566A-4A34-882A-75F396C46AB3}">
  <dimension ref="A1:E20"/>
  <sheetViews>
    <sheetView tabSelected="1" zoomScale="175" zoomScaleNormal="175" workbookViewId="0">
      <selection activeCell="C10" sqref="C10"/>
    </sheetView>
  </sheetViews>
  <sheetFormatPr defaultRowHeight="14.4" x14ac:dyDescent="0.3"/>
  <cols>
    <col min="1" max="1" width="16.6640625" bestFit="1" customWidth="1"/>
    <col min="2" max="2" width="13.88671875" style="2" bestFit="1" customWidth="1"/>
    <col min="3" max="3" width="8.88671875" style="7"/>
    <col min="4" max="4" width="12.21875" bestFit="1" customWidth="1"/>
  </cols>
  <sheetData>
    <row r="1" spans="1:5" x14ac:dyDescent="0.3">
      <c r="A1" s="3" t="s">
        <v>57</v>
      </c>
      <c r="B1" s="4" t="s">
        <v>56</v>
      </c>
      <c r="C1" s="8"/>
    </row>
    <row r="2" spans="1:5" x14ac:dyDescent="0.3">
      <c r="A2" t="s">
        <v>58</v>
      </c>
      <c r="B2" s="2">
        <v>1131738.4000000001</v>
      </c>
      <c r="D2" t="s">
        <v>45</v>
      </c>
      <c r="E2">
        <f>703500</f>
        <v>703500</v>
      </c>
    </row>
    <row r="3" spans="1:5" x14ac:dyDescent="0.3">
      <c r="A3" t="s">
        <v>40</v>
      </c>
      <c r="B3" s="2">
        <v>829125</v>
      </c>
      <c r="D3" t="s">
        <v>35</v>
      </c>
      <c r="E3" s="2">
        <v>3.9042599038142622</v>
      </c>
    </row>
    <row r="4" spans="1:5" x14ac:dyDescent="0.3">
      <c r="A4" t="s">
        <v>59</v>
      </c>
      <c r="B4" s="2">
        <v>320800</v>
      </c>
    </row>
    <row r="5" spans="1:5" x14ac:dyDescent="0.3">
      <c r="A5" t="s">
        <v>47</v>
      </c>
      <c r="B5" s="2">
        <v>330913.44233333302</v>
      </c>
    </row>
    <row r="6" spans="1:5" x14ac:dyDescent="0.3">
      <c r="A6" t="s">
        <v>43</v>
      </c>
      <c r="B6" s="2">
        <v>134070</v>
      </c>
    </row>
    <row r="8" spans="1:5" x14ac:dyDescent="0.3">
      <c r="A8" t="s">
        <v>20</v>
      </c>
      <c r="B8" s="2">
        <v>2746646.8423333336</v>
      </c>
    </row>
    <row r="10" spans="1:5" x14ac:dyDescent="0.3">
      <c r="A10" s="3"/>
    </row>
    <row r="13" spans="1:5" x14ac:dyDescent="0.3">
      <c r="A13" s="10" t="s">
        <v>46</v>
      </c>
      <c r="B13" s="10"/>
    </row>
    <row r="14" spans="1:5" x14ac:dyDescent="0.3">
      <c r="A14" t="s">
        <v>36</v>
      </c>
      <c r="B14" s="2">
        <v>96400</v>
      </c>
    </row>
    <row r="15" spans="1:5" x14ac:dyDescent="0.3">
      <c r="A15" t="s">
        <v>37</v>
      </c>
      <c r="B15" s="2">
        <v>18970</v>
      </c>
    </row>
    <row r="16" spans="1:5" x14ac:dyDescent="0.3">
      <c r="A16" t="s">
        <v>38</v>
      </c>
      <c r="B16" s="2">
        <v>68833.333333333328</v>
      </c>
    </row>
    <row r="17" spans="1:2" x14ac:dyDescent="0.3">
      <c r="A17" t="s">
        <v>41</v>
      </c>
      <c r="B17" s="2">
        <v>6360.1089999999995</v>
      </c>
    </row>
    <row r="18" spans="1:2" x14ac:dyDescent="0.3">
      <c r="A18" t="s">
        <v>42</v>
      </c>
      <c r="B18" s="2">
        <v>30000</v>
      </c>
    </row>
    <row r="19" spans="1:2" x14ac:dyDescent="0.3">
      <c r="A19" t="s">
        <v>44</v>
      </c>
      <c r="B19" s="2">
        <v>70350</v>
      </c>
    </row>
    <row r="20" spans="1:2" x14ac:dyDescent="0.3">
      <c r="A20" t="s">
        <v>60</v>
      </c>
      <c r="B20" s="2">
        <v>40000</v>
      </c>
    </row>
  </sheetData>
  <autoFilter ref="A1:C1" xr:uid="{9F41F42B-566A-4A34-882A-75F396C46AB3}">
    <sortState xmlns:xlrd2="http://schemas.microsoft.com/office/spreadsheetml/2017/richdata2" ref="A2:C6">
      <sortCondition descending="1" ref="B1"/>
    </sortState>
  </autoFilter>
  <mergeCells count="1">
    <mergeCell ref="A13:B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5515-EA00-4FBE-870B-BF627F404069}">
  <dimension ref="A1:D9"/>
  <sheetViews>
    <sheetView zoomScale="175" zoomScaleNormal="175" workbookViewId="0">
      <selection activeCell="B10" sqref="B10"/>
    </sheetView>
  </sheetViews>
  <sheetFormatPr defaultRowHeight="14.4" x14ac:dyDescent="0.3"/>
  <cols>
    <col min="1" max="1" width="10.33203125" bestFit="1" customWidth="1"/>
    <col min="2" max="2" width="11.33203125" bestFit="1" customWidth="1"/>
    <col min="3" max="3" width="8.88671875" style="2"/>
    <col min="4" max="4" width="11.33203125" bestFit="1" customWidth="1"/>
  </cols>
  <sheetData>
    <row r="1" spans="1:4" x14ac:dyDescent="0.3">
      <c r="A1" t="s">
        <v>0</v>
      </c>
      <c r="B1" t="s">
        <v>2</v>
      </c>
      <c r="C1" s="2" t="s">
        <v>1</v>
      </c>
    </row>
    <row r="2" spans="1:4" x14ac:dyDescent="0.3">
      <c r="A2" s="1">
        <v>44544</v>
      </c>
      <c r="B2">
        <v>920</v>
      </c>
      <c r="C2" s="2">
        <v>3.5</v>
      </c>
      <c r="D2" s="2">
        <f>B2*C2</f>
        <v>3220</v>
      </c>
    </row>
    <row r="3" spans="1:4" x14ac:dyDescent="0.3">
      <c r="A3" s="1">
        <v>44544</v>
      </c>
      <c r="B3">
        <v>589</v>
      </c>
      <c r="C3" s="2">
        <v>3.5</v>
      </c>
      <c r="D3" s="2">
        <f t="shared" ref="D3:D8" si="0">B3*C3</f>
        <v>2061.5</v>
      </c>
    </row>
    <row r="4" spans="1:4" x14ac:dyDescent="0.3">
      <c r="A4" s="1">
        <v>44565</v>
      </c>
      <c r="B4">
        <v>200</v>
      </c>
      <c r="C4" s="2">
        <v>3.5</v>
      </c>
      <c r="D4" s="2">
        <f t="shared" si="0"/>
        <v>700</v>
      </c>
    </row>
    <row r="5" spans="1:4" x14ac:dyDescent="0.3">
      <c r="A5" s="1">
        <v>44577</v>
      </c>
      <c r="B5">
        <v>990</v>
      </c>
      <c r="C5" s="2">
        <v>3.5</v>
      </c>
      <c r="D5" s="2">
        <f t="shared" si="0"/>
        <v>3465</v>
      </c>
    </row>
    <row r="6" spans="1:4" x14ac:dyDescent="0.3">
      <c r="A6" s="1">
        <v>44611</v>
      </c>
      <c r="B6">
        <v>1191</v>
      </c>
      <c r="C6" s="2">
        <v>3.5</v>
      </c>
      <c r="D6" s="2">
        <f t="shared" si="0"/>
        <v>4168.5</v>
      </c>
    </row>
    <row r="7" spans="1:4" x14ac:dyDescent="0.3">
      <c r="A7" s="1">
        <v>44652</v>
      </c>
      <c r="B7">
        <v>300</v>
      </c>
      <c r="C7" s="2">
        <v>3.5</v>
      </c>
      <c r="D7" s="2">
        <f t="shared" si="0"/>
        <v>1050</v>
      </c>
    </row>
    <row r="8" spans="1:4" x14ac:dyDescent="0.3">
      <c r="A8" s="1">
        <v>44657</v>
      </c>
      <c r="B8">
        <v>1230</v>
      </c>
      <c r="C8" s="2">
        <v>3.5</v>
      </c>
      <c r="D8" s="2">
        <f t="shared" si="0"/>
        <v>4305</v>
      </c>
    </row>
    <row r="9" spans="1:4" x14ac:dyDescent="0.3">
      <c r="A9" t="s">
        <v>20</v>
      </c>
      <c r="B9">
        <f>SUM(B2:B8)</f>
        <v>5420</v>
      </c>
      <c r="D9" s="2">
        <f>SUM(D2:D8)</f>
        <v>18970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1EA9-2F50-458A-B657-5A5D96BED8E1}">
  <dimension ref="A1:D13"/>
  <sheetViews>
    <sheetView zoomScale="175" zoomScaleNormal="175" workbookViewId="0">
      <selection activeCell="B14" sqref="B14"/>
    </sheetView>
  </sheetViews>
  <sheetFormatPr defaultRowHeight="14.4" x14ac:dyDescent="0.3"/>
  <cols>
    <col min="1" max="1" width="10.33203125" bestFit="1" customWidth="1"/>
    <col min="2" max="2" width="10.88671875" bestFit="1" customWidth="1"/>
    <col min="3" max="3" width="15" style="2" bestFit="1" customWidth="1"/>
    <col min="4" max="4" width="11.33203125" bestFit="1" customWidth="1"/>
  </cols>
  <sheetData>
    <row r="1" spans="1:4" x14ac:dyDescent="0.3">
      <c r="A1" t="s">
        <v>0</v>
      </c>
      <c r="B1" t="s">
        <v>22</v>
      </c>
      <c r="C1" s="2" t="s">
        <v>21</v>
      </c>
      <c r="D1" t="s">
        <v>14</v>
      </c>
    </row>
    <row r="2" spans="1:4" x14ac:dyDescent="0.3">
      <c r="A2" s="1">
        <v>44482</v>
      </c>
      <c r="B2">
        <v>1.8333333333333333</v>
      </c>
      <c r="C2" s="2">
        <v>1000</v>
      </c>
      <c r="D2" s="2">
        <f>B2*C2</f>
        <v>1833.3333333333333</v>
      </c>
    </row>
    <row r="3" spans="1:4" x14ac:dyDescent="0.3">
      <c r="A3" s="1">
        <v>44489</v>
      </c>
      <c r="B3">
        <v>7.666666666666667</v>
      </c>
      <c r="C3" s="2">
        <v>1000</v>
      </c>
      <c r="D3" s="2">
        <f t="shared" ref="D3:D12" si="0">B3*C3</f>
        <v>7666.666666666667</v>
      </c>
    </row>
    <row r="4" spans="1:4" x14ac:dyDescent="0.3">
      <c r="A4" s="1">
        <v>44490</v>
      </c>
      <c r="B4">
        <v>6.5</v>
      </c>
      <c r="C4" s="2">
        <v>1000</v>
      </c>
      <c r="D4" s="2">
        <f t="shared" si="0"/>
        <v>6500</v>
      </c>
    </row>
    <row r="5" spans="1:4" x14ac:dyDescent="0.3">
      <c r="A5" s="1">
        <v>44491</v>
      </c>
      <c r="B5">
        <v>8</v>
      </c>
      <c r="C5" s="2">
        <v>1000</v>
      </c>
      <c r="D5" s="2">
        <f t="shared" si="0"/>
        <v>8000</v>
      </c>
    </row>
    <row r="6" spans="1:4" x14ac:dyDescent="0.3">
      <c r="A6" s="1">
        <v>44492</v>
      </c>
      <c r="B6">
        <v>10</v>
      </c>
      <c r="C6" s="2">
        <v>1000</v>
      </c>
      <c r="D6" s="2">
        <f t="shared" si="0"/>
        <v>10000</v>
      </c>
    </row>
    <row r="7" spans="1:4" x14ac:dyDescent="0.3">
      <c r="A7" s="1">
        <v>44493</v>
      </c>
      <c r="B7">
        <v>9</v>
      </c>
      <c r="C7" s="2">
        <v>1000</v>
      </c>
      <c r="D7" s="2">
        <f t="shared" si="0"/>
        <v>9000</v>
      </c>
    </row>
    <row r="8" spans="1:4" x14ac:dyDescent="0.3">
      <c r="A8" s="1">
        <v>44494</v>
      </c>
      <c r="B8">
        <v>9</v>
      </c>
      <c r="C8" s="2">
        <v>1000</v>
      </c>
      <c r="D8" s="2">
        <f t="shared" si="0"/>
        <v>9000</v>
      </c>
    </row>
    <row r="9" spans="1:4" x14ac:dyDescent="0.3">
      <c r="A9" s="1">
        <v>44495</v>
      </c>
      <c r="B9">
        <v>8.6666666666666661</v>
      </c>
      <c r="C9" s="2">
        <v>1000</v>
      </c>
      <c r="D9" s="2">
        <f t="shared" si="0"/>
        <v>8666.6666666666661</v>
      </c>
    </row>
    <row r="10" spans="1:4" x14ac:dyDescent="0.3">
      <c r="A10" s="1">
        <v>44496</v>
      </c>
      <c r="B10">
        <v>2.6666666666666665</v>
      </c>
      <c r="C10" s="2">
        <v>1000</v>
      </c>
      <c r="D10" s="2">
        <f t="shared" si="0"/>
        <v>2666.6666666666665</v>
      </c>
    </row>
    <row r="11" spans="1:4" x14ac:dyDescent="0.3">
      <c r="A11" s="1">
        <v>44497</v>
      </c>
      <c r="B11">
        <v>4</v>
      </c>
      <c r="C11" s="2">
        <v>1000</v>
      </c>
      <c r="D11" s="2">
        <f t="shared" si="0"/>
        <v>4000</v>
      </c>
    </row>
    <row r="12" spans="1:4" x14ac:dyDescent="0.3">
      <c r="A12" s="1">
        <v>44498</v>
      </c>
      <c r="B12">
        <v>1.5</v>
      </c>
      <c r="C12" s="2">
        <v>1000</v>
      </c>
      <c r="D12" s="2">
        <f t="shared" si="0"/>
        <v>1500</v>
      </c>
    </row>
    <row r="13" spans="1:4" x14ac:dyDescent="0.3">
      <c r="A13" s="2" t="s">
        <v>20</v>
      </c>
      <c r="B13">
        <f>SUM(B2:B12)</f>
        <v>68.833333333333329</v>
      </c>
      <c r="D13" s="2">
        <f>SUM(D2:D12)</f>
        <v>68833.333333333328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0A95-D9AC-4004-AA9C-340DD450CBCD}">
  <dimension ref="A1:E73"/>
  <sheetViews>
    <sheetView topLeftCell="A46" zoomScale="175" zoomScaleNormal="175" workbookViewId="0">
      <selection activeCell="E58" sqref="E58"/>
    </sheetView>
  </sheetViews>
  <sheetFormatPr defaultRowHeight="14.4" x14ac:dyDescent="0.3"/>
  <cols>
    <col min="1" max="1" width="10.33203125" bestFit="1" customWidth="1"/>
    <col min="3" max="3" width="13.109375" style="2" bestFit="1" customWidth="1"/>
    <col min="4" max="4" width="9.21875" bestFit="1" customWidth="1"/>
    <col min="5" max="5" width="12.77734375" bestFit="1" customWidth="1"/>
  </cols>
  <sheetData>
    <row r="1" spans="1:5" x14ac:dyDescent="0.3">
      <c r="A1" t="s">
        <v>0</v>
      </c>
      <c r="B1" t="s">
        <v>3</v>
      </c>
      <c r="C1" s="2" t="s">
        <v>4</v>
      </c>
      <c r="D1" t="s">
        <v>5</v>
      </c>
      <c r="E1" t="s">
        <v>14</v>
      </c>
    </row>
    <row r="2" spans="1:5" x14ac:dyDescent="0.3">
      <c r="A2" s="1">
        <v>44281</v>
      </c>
      <c r="B2">
        <v>4</v>
      </c>
      <c r="C2" s="2">
        <v>1100</v>
      </c>
      <c r="E2" s="2">
        <f>B2*C2</f>
        <v>4400</v>
      </c>
    </row>
    <row r="3" spans="1:5" x14ac:dyDescent="0.3">
      <c r="A3" s="1">
        <v>44282</v>
      </c>
      <c r="B3">
        <v>4</v>
      </c>
      <c r="C3" s="2">
        <v>1100</v>
      </c>
      <c r="E3" s="2">
        <f t="shared" ref="E3:E57" si="0">B3*C3</f>
        <v>4400</v>
      </c>
    </row>
    <row r="4" spans="1:5" x14ac:dyDescent="0.3">
      <c r="A4" s="1">
        <v>44283</v>
      </c>
      <c r="B4">
        <v>3</v>
      </c>
      <c r="C4" s="2">
        <v>1100</v>
      </c>
      <c r="E4" s="2">
        <f t="shared" si="0"/>
        <v>3300</v>
      </c>
    </row>
    <row r="5" spans="1:5" x14ac:dyDescent="0.3">
      <c r="A5" s="1">
        <v>44285</v>
      </c>
      <c r="B5">
        <v>4</v>
      </c>
      <c r="C5" s="2">
        <v>1100</v>
      </c>
      <c r="E5" s="2">
        <f t="shared" si="0"/>
        <v>4400</v>
      </c>
    </row>
    <row r="6" spans="1:5" x14ac:dyDescent="0.3">
      <c r="A6" s="1">
        <v>44286</v>
      </c>
      <c r="B6">
        <v>4</v>
      </c>
      <c r="C6" s="2">
        <v>1100</v>
      </c>
      <c r="E6" s="2">
        <f t="shared" si="0"/>
        <v>4400</v>
      </c>
    </row>
    <row r="7" spans="1:5" x14ac:dyDescent="0.3">
      <c r="A7" s="1">
        <v>44287</v>
      </c>
      <c r="B7">
        <v>4</v>
      </c>
      <c r="C7" s="2">
        <v>1100</v>
      </c>
      <c r="E7" s="2">
        <f t="shared" si="0"/>
        <v>4400</v>
      </c>
    </row>
    <row r="8" spans="1:5" x14ac:dyDescent="0.3">
      <c r="A8" s="1">
        <v>44288</v>
      </c>
      <c r="B8">
        <v>4</v>
      </c>
      <c r="C8" s="2">
        <v>1100</v>
      </c>
      <c r="E8" s="2">
        <f t="shared" si="0"/>
        <v>4400</v>
      </c>
    </row>
    <row r="9" spans="1:5" x14ac:dyDescent="0.3">
      <c r="A9" s="1">
        <v>44289</v>
      </c>
      <c r="B9">
        <v>3</v>
      </c>
      <c r="C9" s="2">
        <v>1100</v>
      </c>
      <c r="E9" s="2">
        <f t="shared" si="0"/>
        <v>3300</v>
      </c>
    </row>
    <row r="10" spans="1:5" x14ac:dyDescent="0.3">
      <c r="A10" s="1">
        <v>44290</v>
      </c>
      <c r="B10">
        <v>4</v>
      </c>
      <c r="C10" s="2">
        <v>1100</v>
      </c>
      <c r="E10" s="2">
        <f t="shared" si="0"/>
        <v>4400</v>
      </c>
    </row>
    <row r="11" spans="1:5" x14ac:dyDescent="0.3">
      <c r="A11" s="1">
        <v>44291</v>
      </c>
      <c r="B11">
        <v>2</v>
      </c>
      <c r="C11" s="2">
        <v>1100</v>
      </c>
      <c r="E11" s="2">
        <f t="shared" si="0"/>
        <v>2200</v>
      </c>
    </row>
    <row r="12" spans="1:5" x14ac:dyDescent="0.3">
      <c r="A12" s="1">
        <v>44293</v>
      </c>
      <c r="B12">
        <v>3</v>
      </c>
      <c r="C12" s="2">
        <v>1100</v>
      </c>
      <c r="E12" s="2">
        <f t="shared" si="0"/>
        <v>3300</v>
      </c>
    </row>
    <row r="13" spans="1:5" x14ac:dyDescent="0.3">
      <c r="A13" s="1">
        <v>44315</v>
      </c>
      <c r="B13">
        <v>2</v>
      </c>
      <c r="C13" s="2">
        <v>1100</v>
      </c>
      <c r="E13" s="2">
        <f t="shared" si="0"/>
        <v>2200</v>
      </c>
    </row>
    <row r="14" spans="1:5" x14ac:dyDescent="0.3">
      <c r="A14" s="1">
        <v>44316</v>
      </c>
      <c r="B14">
        <v>2</v>
      </c>
      <c r="C14" s="2">
        <v>1100</v>
      </c>
      <c r="E14" s="2">
        <f t="shared" si="0"/>
        <v>2200</v>
      </c>
    </row>
    <row r="15" spans="1:5" x14ac:dyDescent="0.3">
      <c r="A15" s="1">
        <v>44320</v>
      </c>
      <c r="B15">
        <v>2</v>
      </c>
      <c r="C15" s="2">
        <v>1100</v>
      </c>
      <c r="E15" s="2">
        <f t="shared" si="0"/>
        <v>2200</v>
      </c>
    </row>
    <row r="16" spans="1:5" x14ac:dyDescent="0.3">
      <c r="A16" s="1">
        <v>44331</v>
      </c>
      <c r="B16">
        <v>3</v>
      </c>
      <c r="C16" s="2">
        <v>1100</v>
      </c>
      <c r="E16" s="2">
        <f t="shared" si="0"/>
        <v>3300</v>
      </c>
    </row>
    <row r="17" spans="1:5" x14ac:dyDescent="0.3">
      <c r="A17" s="1">
        <v>44333</v>
      </c>
      <c r="B17">
        <v>2</v>
      </c>
      <c r="C17" s="2">
        <v>1100</v>
      </c>
      <c r="E17" s="2">
        <f t="shared" si="0"/>
        <v>2200</v>
      </c>
    </row>
    <row r="18" spans="1:5" x14ac:dyDescent="0.3">
      <c r="A18" s="1">
        <v>44337</v>
      </c>
      <c r="B18">
        <v>2</v>
      </c>
      <c r="C18" s="2">
        <v>1100</v>
      </c>
      <c r="E18" s="2">
        <f t="shared" si="0"/>
        <v>2200</v>
      </c>
    </row>
    <row r="19" spans="1:5" x14ac:dyDescent="0.3">
      <c r="A19" s="1">
        <v>44338</v>
      </c>
      <c r="B19">
        <v>2</v>
      </c>
      <c r="C19" s="2">
        <v>1100</v>
      </c>
      <c r="E19" s="2">
        <f t="shared" si="0"/>
        <v>2200</v>
      </c>
    </row>
    <row r="20" spans="1:5" x14ac:dyDescent="0.3">
      <c r="A20" s="1">
        <v>44339</v>
      </c>
      <c r="B20">
        <v>2</v>
      </c>
      <c r="C20" s="2">
        <v>1100</v>
      </c>
      <c r="E20" s="2">
        <f t="shared" si="0"/>
        <v>2200</v>
      </c>
    </row>
    <row r="21" spans="1:5" x14ac:dyDescent="0.3">
      <c r="A21" s="1">
        <v>44340</v>
      </c>
      <c r="B21">
        <v>2</v>
      </c>
      <c r="C21" s="2">
        <v>1100</v>
      </c>
      <c r="E21" s="2">
        <f t="shared" si="0"/>
        <v>2200</v>
      </c>
    </row>
    <row r="22" spans="1:5" x14ac:dyDescent="0.3">
      <c r="A22" s="1">
        <v>44341</v>
      </c>
      <c r="B22">
        <v>2</v>
      </c>
      <c r="C22" s="2">
        <v>1100</v>
      </c>
      <c r="E22" s="2">
        <f t="shared" si="0"/>
        <v>2200</v>
      </c>
    </row>
    <row r="23" spans="1:5" x14ac:dyDescent="0.3">
      <c r="A23" s="1">
        <v>44342</v>
      </c>
      <c r="B23">
        <v>2</v>
      </c>
      <c r="C23" s="2">
        <v>1100</v>
      </c>
      <c r="E23" s="2">
        <f t="shared" si="0"/>
        <v>2200</v>
      </c>
    </row>
    <row r="24" spans="1:5" x14ac:dyDescent="0.3">
      <c r="A24" s="1">
        <v>44343</v>
      </c>
      <c r="B24">
        <v>2</v>
      </c>
      <c r="C24" s="2">
        <v>1100</v>
      </c>
      <c r="E24" s="2">
        <f t="shared" si="0"/>
        <v>2200</v>
      </c>
    </row>
    <row r="25" spans="1:5" x14ac:dyDescent="0.3">
      <c r="A25" s="1">
        <v>44349</v>
      </c>
      <c r="B25">
        <v>1</v>
      </c>
      <c r="C25" s="2">
        <v>1100</v>
      </c>
      <c r="E25" s="2">
        <f t="shared" si="0"/>
        <v>1100</v>
      </c>
    </row>
    <row r="26" spans="1:5" x14ac:dyDescent="0.3">
      <c r="A26" s="1">
        <v>44350</v>
      </c>
      <c r="B26">
        <v>2</v>
      </c>
      <c r="C26" s="2">
        <v>1100</v>
      </c>
      <c r="E26" s="2">
        <f t="shared" si="0"/>
        <v>2200</v>
      </c>
    </row>
    <row r="27" spans="1:5" x14ac:dyDescent="0.3">
      <c r="A27" s="1">
        <v>44351</v>
      </c>
      <c r="B27">
        <v>2</v>
      </c>
      <c r="C27" s="2">
        <v>1100</v>
      </c>
      <c r="E27" s="2">
        <f t="shared" si="0"/>
        <v>2200</v>
      </c>
    </row>
    <row r="28" spans="1:5" x14ac:dyDescent="0.3">
      <c r="A28" s="1">
        <v>44352</v>
      </c>
      <c r="B28">
        <v>3</v>
      </c>
      <c r="C28" s="2">
        <v>1100</v>
      </c>
      <c r="E28" s="2">
        <f t="shared" si="0"/>
        <v>3300</v>
      </c>
    </row>
    <row r="29" spans="1:5" x14ac:dyDescent="0.3">
      <c r="A29" s="1">
        <v>44353</v>
      </c>
      <c r="B29">
        <v>2</v>
      </c>
      <c r="C29" s="2">
        <v>1100</v>
      </c>
      <c r="E29" s="2">
        <f t="shared" si="0"/>
        <v>2200</v>
      </c>
    </row>
    <row r="30" spans="1:5" x14ac:dyDescent="0.3">
      <c r="A30" s="1">
        <v>44355</v>
      </c>
      <c r="B30">
        <v>2</v>
      </c>
      <c r="C30" s="2">
        <v>1100</v>
      </c>
      <c r="E30" s="2">
        <f t="shared" si="0"/>
        <v>2200</v>
      </c>
    </row>
    <row r="31" spans="1:5" x14ac:dyDescent="0.3">
      <c r="A31" s="1">
        <v>44356</v>
      </c>
      <c r="B31">
        <v>2</v>
      </c>
      <c r="C31" s="2">
        <v>1100</v>
      </c>
      <c r="E31" s="2">
        <f t="shared" si="0"/>
        <v>2200</v>
      </c>
    </row>
    <row r="32" spans="1:5" x14ac:dyDescent="0.3">
      <c r="A32" s="1">
        <v>44357</v>
      </c>
      <c r="B32">
        <v>3</v>
      </c>
      <c r="C32" s="2">
        <v>1100</v>
      </c>
      <c r="E32" s="2">
        <f t="shared" si="0"/>
        <v>3300</v>
      </c>
    </row>
    <row r="33" spans="1:5" x14ac:dyDescent="0.3">
      <c r="A33" s="1">
        <v>44358</v>
      </c>
      <c r="B33">
        <v>3</v>
      </c>
      <c r="C33" s="2">
        <v>1100</v>
      </c>
      <c r="E33" s="2">
        <f t="shared" si="0"/>
        <v>3300</v>
      </c>
    </row>
    <row r="34" spans="1:5" x14ac:dyDescent="0.3">
      <c r="A34" s="1">
        <v>44359</v>
      </c>
      <c r="B34">
        <v>3</v>
      </c>
      <c r="C34" s="2">
        <v>1100</v>
      </c>
      <c r="E34" s="2">
        <f t="shared" si="0"/>
        <v>3300</v>
      </c>
    </row>
    <row r="35" spans="1:5" x14ac:dyDescent="0.3">
      <c r="A35" s="1">
        <v>44360</v>
      </c>
      <c r="B35">
        <v>3</v>
      </c>
      <c r="C35" s="2">
        <v>1100</v>
      </c>
      <c r="E35" s="2">
        <f t="shared" si="0"/>
        <v>3300</v>
      </c>
    </row>
    <row r="36" spans="1:5" x14ac:dyDescent="0.3">
      <c r="A36" s="1">
        <v>44361</v>
      </c>
      <c r="B36">
        <v>3</v>
      </c>
      <c r="C36" s="2">
        <v>1100</v>
      </c>
      <c r="E36" s="2">
        <f t="shared" si="0"/>
        <v>3300</v>
      </c>
    </row>
    <row r="37" spans="1:5" x14ac:dyDescent="0.3">
      <c r="A37" s="1">
        <v>44362</v>
      </c>
      <c r="B37">
        <v>3</v>
      </c>
      <c r="C37" s="2">
        <v>1100</v>
      </c>
      <c r="E37" s="2">
        <f t="shared" si="0"/>
        <v>3300</v>
      </c>
    </row>
    <row r="38" spans="1:5" x14ac:dyDescent="0.3">
      <c r="A38" s="1">
        <v>44363</v>
      </c>
      <c r="B38">
        <v>3</v>
      </c>
      <c r="C38" s="2">
        <v>1100</v>
      </c>
      <c r="E38" s="2">
        <f t="shared" si="0"/>
        <v>3300</v>
      </c>
    </row>
    <row r="39" spans="1:5" x14ac:dyDescent="0.3">
      <c r="A39" s="1">
        <v>44364</v>
      </c>
      <c r="B39">
        <v>1</v>
      </c>
      <c r="C39" s="2">
        <v>1100</v>
      </c>
      <c r="E39" s="2">
        <f t="shared" si="0"/>
        <v>1100</v>
      </c>
    </row>
    <row r="40" spans="1:5" x14ac:dyDescent="0.3">
      <c r="A40" s="1">
        <v>44367</v>
      </c>
      <c r="B40">
        <v>3</v>
      </c>
      <c r="C40" s="2">
        <v>1100</v>
      </c>
      <c r="E40" s="2">
        <f t="shared" si="0"/>
        <v>3300</v>
      </c>
    </row>
    <row r="41" spans="1:5" x14ac:dyDescent="0.3">
      <c r="A41" s="1">
        <v>44368</v>
      </c>
      <c r="B41">
        <v>3</v>
      </c>
      <c r="C41" s="2">
        <v>1100</v>
      </c>
      <c r="E41" s="2">
        <f t="shared" si="0"/>
        <v>3300</v>
      </c>
    </row>
    <row r="42" spans="1:5" x14ac:dyDescent="0.3">
      <c r="A42" s="1">
        <v>44369</v>
      </c>
      <c r="B42">
        <v>3</v>
      </c>
      <c r="C42" s="2">
        <v>1100</v>
      </c>
      <c r="E42" s="2">
        <f t="shared" si="0"/>
        <v>3300</v>
      </c>
    </row>
    <row r="43" spans="1:5" x14ac:dyDescent="0.3">
      <c r="A43" s="1">
        <v>44370</v>
      </c>
      <c r="B43">
        <v>3</v>
      </c>
      <c r="C43" s="2">
        <v>1100</v>
      </c>
      <c r="E43" s="2">
        <f t="shared" si="0"/>
        <v>3300</v>
      </c>
    </row>
    <row r="44" spans="1:5" x14ac:dyDescent="0.3">
      <c r="A44" s="1">
        <v>44371</v>
      </c>
      <c r="B44">
        <v>3</v>
      </c>
      <c r="C44" s="2">
        <v>1100</v>
      </c>
      <c r="E44" s="2">
        <f t="shared" si="0"/>
        <v>3300</v>
      </c>
    </row>
    <row r="45" spans="1:5" x14ac:dyDescent="0.3">
      <c r="A45" s="1">
        <v>44372</v>
      </c>
      <c r="B45">
        <v>1</v>
      </c>
      <c r="C45" s="2">
        <v>1100</v>
      </c>
      <c r="E45" s="2">
        <f t="shared" si="0"/>
        <v>1100</v>
      </c>
    </row>
    <row r="46" spans="1:5" x14ac:dyDescent="0.3">
      <c r="A46" s="1">
        <v>44374</v>
      </c>
      <c r="B46">
        <v>2</v>
      </c>
      <c r="C46" s="2">
        <v>1100</v>
      </c>
      <c r="E46" s="2">
        <f t="shared" si="0"/>
        <v>2200</v>
      </c>
    </row>
    <row r="47" spans="1:5" x14ac:dyDescent="0.3">
      <c r="A47" s="1">
        <v>44375</v>
      </c>
      <c r="B47">
        <v>3</v>
      </c>
      <c r="C47" s="2">
        <v>1100</v>
      </c>
      <c r="E47" s="2">
        <f t="shared" si="0"/>
        <v>3300</v>
      </c>
    </row>
    <row r="48" spans="1:5" x14ac:dyDescent="0.3">
      <c r="A48" s="1">
        <v>44377</v>
      </c>
      <c r="B48">
        <v>2</v>
      </c>
      <c r="C48" s="2">
        <v>1100</v>
      </c>
      <c r="E48" s="2">
        <f t="shared" si="0"/>
        <v>2200</v>
      </c>
    </row>
    <row r="49" spans="1:5" x14ac:dyDescent="0.3">
      <c r="A49" s="1">
        <v>44378</v>
      </c>
      <c r="B49">
        <v>3</v>
      </c>
      <c r="C49" s="2">
        <v>1100</v>
      </c>
      <c r="E49" s="2">
        <f t="shared" si="0"/>
        <v>3300</v>
      </c>
    </row>
    <row r="50" spans="1:5" x14ac:dyDescent="0.3">
      <c r="A50" s="1">
        <v>44379</v>
      </c>
      <c r="B50">
        <v>3</v>
      </c>
      <c r="C50" s="2">
        <v>1100</v>
      </c>
      <c r="E50" s="2">
        <f t="shared" si="0"/>
        <v>3300</v>
      </c>
    </row>
    <row r="51" spans="1:5" x14ac:dyDescent="0.3">
      <c r="A51" s="1">
        <v>44380</v>
      </c>
      <c r="B51">
        <v>3</v>
      </c>
      <c r="C51" s="2">
        <v>1100</v>
      </c>
      <c r="E51" s="2">
        <f t="shared" si="0"/>
        <v>3300</v>
      </c>
    </row>
    <row r="52" spans="1:5" x14ac:dyDescent="0.3">
      <c r="A52" s="1">
        <v>44385</v>
      </c>
      <c r="B52">
        <v>2</v>
      </c>
      <c r="C52" s="2">
        <v>1100</v>
      </c>
      <c r="E52" s="2">
        <f t="shared" si="0"/>
        <v>2200</v>
      </c>
    </row>
    <row r="53" spans="1:5" x14ac:dyDescent="0.3">
      <c r="A53" s="1">
        <v>44386</v>
      </c>
      <c r="B53">
        <v>2</v>
      </c>
      <c r="C53" s="2">
        <v>1100</v>
      </c>
      <c r="E53" s="2">
        <f t="shared" si="0"/>
        <v>2200</v>
      </c>
    </row>
    <row r="54" spans="1:5" x14ac:dyDescent="0.3">
      <c r="A54" s="1">
        <v>44387</v>
      </c>
      <c r="B54">
        <v>3</v>
      </c>
      <c r="C54" s="2">
        <v>1100</v>
      </c>
      <c r="E54" s="2">
        <f t="shared" si="0"/>
        <v>3300</v>
      </c>
    </row>
    <row r="55" spans="1:5" x14ac:dyDescent="0.3">
      <c r="A55" s="1">
        <v>44388</v>
      </c>
      <c r="B55">
        <v>3</v>
      </c>
      <c r="C55" s="2">
        <v>1100</v>
      </c>
      <c r="E55" s="2">
        <f t="shared" si="0"/>
        <v>3300</v>
      </c>
    </row>
    <row r="56" spans="1:5" x14ac:dyDescent="0.3">
      <c r="A56" s="1">
        <v>44390</v>
      </c>
      <c r="B56">
        <v>3</v>
      </c>
      <c r="C56" s="2">
        <v>1100</v>
      </c>
      <c r="E56" s="2">
        <f t="shared" si="0"/>
        <v>3300</v>
      </c>
    </row>
    <row r="57" spans="1:5" x14ac:dyDescent="0.3">
      <c r="A57" s="1">
        <v>44391</v>
      </c>
      <c r="B57">
        <v>3</v>
      </c>
      <c r="C57" s="2">
        <v>1100</v>
      </c>
      <c r="E57" s="2">
        <f t="shared" si="0"/>
        <v>3300</v>
      </c>
    </row>
    <row r="58" spans="1:5" x14ac:dyDescent="0.3">
      <c r="A58" s="2" t="s">
        <v>20</v>
      </c>
      <c r="B58">
        <f>SUM(B1:B57)</f>
        <v>148</v>
      </c>
      <c r="E58" s="2">
        <f>SUM(E2:E57)</f>
        <v>162800</v>
      </c>
    </row>
    <row r="59" spans="1:5" x14ac:dyDescent="0.3">
      <c r="A59" s="1"/>
    </row>
    <row r="60" spans="1:5" x14ac:dyDescent="0.3">
      <c r="A60" s="1"/>
    </row>
    <row r="61" spans="1:5" x14ac:dyDescent="0.3">
      <c r="A61" s="1"/>
    </row>
    <row r="62" spans="1:5" x14ac:dyDescent="0.3">
      <c r="A62" s="1"/>
    </row>
    <row r="63" spans="1:5" x14ac:dyDescent="0.3">
      <c r="A63" s="1"/>
    </row>
    <row r="64" spans="1:5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EBE7-ECA5-4D83-A1EF-2667EAA3F77D}">
  <dimension ref="A1:D33"/>
  <sheetViews>
    <sheetView topLeftCell="A29" zoomScale="175" zoomScaleNormal="175" workbookViewId="0">
      <selection activeCell="D33" sqref="D33"/>
    </sheetView>
  </sheetViews>
  <sheetFormatPr defaultRowHeight="14.4" x14ac:dyDescent="0.3"/>
  <cols>
    <col min="1" max="1" width="10.33203125" bestFit="1" customWidth="1"/>
    <col min="3" max="3" width="12.33203125" bestFit="1" customWidth="1"/>
    <col min="4" max="4" width="12.77734375" bestFit="1" customWidth="1"/>
  </cols>
  <sheetData>
    <row r="1" spans="1:4" x14ac:dyDescent="0.3">
      <c r="A1" t="s">
        <v>0</v>
      </c>
      <c r="B1" t="s">
        <v>3</v>
      </c>
      <c r="C1" t="s">
        <v>6</v>
      </c>
      <c r="D1" t="s">
        <v>14</v>
      </c>
    </row>
    <row r="2" spans="1:4" x14ac:dyDescent="0.3">
      <c r="A2" s="1">
        <v>44539</v>
      </c>
      <c r="B2">
        <v>6</v>
      </c>
      <c r="C2" s="2">
        <v>675</v>
      </c>
      <c r="D2" s="2">
        <f>B2*C2</f>
        <v>4050</v>
      </c>
    </row>
    <row r="3" spans="1:4" x14ac:dyDescent="0.3">
      <c r="A3" s="1">
        <v>44543</v>
      </c>
      <c r="B3">
        <v>5</v>
      </c>
      <c r="C3" s="2">
        <v>675</v>
      </c>
      <c r="D3" s="2">
        <f t="shared" ref="D3:D32" si="0">B3*C3</f>
        <v>3375</v>
      </c>
    </row>
    <row r="4" spans="1:4" x14ac:dyDescent="0.3">
      <c r="A4" s="1">
        <v>44545</v>
      </c>
      <c r="B4">
        <v>3</v>
      </c>
      <c r="C4" s="2">
        <v>675</v>
      </c>
      <c r="D4" s="2">
        <f t="shared" si="0"/>
        <v>2025</v>
      </c>
    </row>
    <row r="5" spans="1:4" x14ac:dyDescent="0.3">
      <c r="A5" s="1">
        <v>44546</v>
      </c>
      <c r="B5">
        <v>4</v>
      </c>
      <c r="C5" s="2">
        <v>675</v>
      </c>
      <c r="D5" s="2">
        <f t="shared" si="0"/>
        <v>2700</v>
      </c>
    </row>
    <row r="6" spans="1:4" x14ac:dyDescent="0.3">
      <c r="A6" s="1">
        <v>44547</v>
      </c>
      <c r="B6">
        <v>2</v>
      </c>
      <c r="C6" s="2">
        <v>675</v>
      </c>
      <c r="D6" s="2">
        <f t="shared" si="0"/>
        <v>1350</v>
      </c>
    </row>
    <row r="7" spans="1:4" x14ac:dyDescent="0.3">
      <c r="A7" s="1">
        <v>44548</v>
      </c>
      <c r="B7">
        <v>4</v>
      </c>
      <c r="C7" s="2">
        <v>675</v>
      </c>
      <c r="D7" s="2">
        <f t="shared" si="0"/>
        <v>2700</v>
      </c>
    </row>
    <row r="8" spans="1:4" x14ac:dyDescent="0.3">
      <c r="A8" s="1">
        <v>44549</v>
      </c>
      <c r="B8">
        <v>1</v>
      </c>
      <c r="C8" s="2">
        <v>675</v>
      </c>
      <c r="D8" s="2">
        <f t="shared" si="0"/>
        <v>675</v>
      </c>
    </row>
    <row r="9" spans="1:4" x14ac:dyDescent="0.3">
      <c r="A9" s="1">
        <v>44550</v>
      </c>
      <c r="B9">
        <v>10</v>
      </c>
      <c r="C9" s="2">
        <v>675</v>
      </c>
      <c r="D9" s="2">
        <f t="shared" si="0"/>
        <v>6750</v>
      </c>
    </row>
    <row r="10" spans="1:4" x14ac:dyDescent="0.3">
      <c r="A10" s="1">
        <v>44551</v>
      </c>
      <c r="B10">
        <v>9</v>
      </c>
      <c r="C10" s="2">
        <v>675</v>
      </c>
      <c r="D10" s="2">
        <f t="shared" si="0"/>
        <v>6075</v>
      </c>
    </row>
    <row r="11" spans="1:4" x14ac:dyDescent="0.3">
      <c r="A11" s="1">
        <v>44552</v>
      </c>
      <c r="B11">
        <v>4</v>
      </c>
      <c r="C11" s="2">
        <v>675</v>
      </c>
      <c r="D11" s="2">
        <f t="shared" si="0"/>
        <v>2700</v>
      </c>
    </row>
    <row r="12" spans="1:4" x14ac:dyDescent="0.3">
      <c r="A12" s="1">
        <v>44553</v>
      </c>
      <c r="B12">
        <v>8</v>
      </c>
      <c r="C12" s="2">
        <v>675</v>
      </c>
      <c r="D12" s="2">
        <f t="shared" si="0"/>
        <v>5400</v>
      </c>
    </row>
    <row r="13" spans="1:4" x14ac:dyDescent="0.3">
      <c r="A13" s="1">
        <v>44554</v>
      </c>
      <c r="B13">
        <v>5</v>
      </c>
      <c r="C13" s="2">
        <v>675</v>
      </c>
      <c r="D13" s="2">
        <f t="shared" si="0"/>
        <v>3375</v>
      </c>
    </row>
    <row r="14" spans="1:4" x14ac:dyDescent="0.3">
      <c r="A14" s="1">
        <v>44555</v>
      </c>
      <c r="B14">
        <v>4</v>
      </c>
      <c r="C14" s="2">
        <v>675</v>
      </c>
      <c r="D14" s="2">
        <f t="shared" si="0"/>
        <v>2700</v>
      </c>
    </row>
    <row r="15" spans="1:4" x14ac:dyDescent="0.3">
      <c r="A15" s="1">
        <v>44556</v>
      </c>
      <c r="B15">
        <v>5</v>
      </c>
      <c r="C15" s="2">
        <v>675</v>
      </c>
      <c r="D15" s="2">
        <f t="shared" si="0"/>
        <v>3375</v>
      </c>
    </row>
    <row r="16" spans="1:4" x14ac:dyDescent="0.3">
      <c r="A16" s="1">
        <v>44557</v>
      </c>
      <c r="B16">
        <v>5</v>
      </c>
      <c r="C16" s="2">
        <v>675</v>
      </c>
      <c r="D16" s="2">
        <f t="shared" si="0"/>
        <v>3375</v>
      </c>
    </row>
    <row r="17" spans="1:4" x14ac:dyDescent="0.3">
      <c r="A17" s="1">
        <v>44558</v>
      </c>
      <c r="B17">
        <v>5</v>
      </c>
      <c r="C17" s="2">
        <v>675</v>
      </c>
      <c r="D17" s="2">
        <f t="shared" si="0"/>
        <v>3375</v>
      </c>
    </row>
    <row r="18" spans="1:4" x14ac:dyDescent="0.3">
      <c r="A18" s="1">
        <v>44569</v>
      </c>
      <c r="B18">
        <v>2</v>
      </c>
      <c r="C18" s="2">
        <v>675</v>
      </c>
      <c r="D18" s="2">
        <f t="shared" si="0"/>
        <v>1350</v>
      </c>
    </row>
    <row r="19" spans="1:4" x14ac:dyDescent="0.3">
      <c r="A19" s="1">
        <v>44570</v>
      </c>
      <c r="B19">
        <v>5</v>
      </c>
      <c r="C19" s="2">
        <v>675</v>
      </c>
      <c r="D19" s="2">
        <f t="shared" si="0"/>
        <v>3375</v>
      </c>
    </row>
    <row r="20" spans="1:4" x14ac:dyDescent="0.3">
      <c r="A20" s="1">
        <v>44571</v>
      </c>
      <c r="B20">
        <v>5</v>
      </c>
      <c r="C20" s="2">
        <v>675</v>
      </c>
      <c r="D20" s="2">
        <f t="shared" si="0"/>
        <v>3375</v>
      </c>
    </row>
    <row r="21" spans="1:4" x14ac:dyDescent="0.3">
      <c r="A21" s="1">
        <v>44580</v>
      </c>
      <c r="B21">
        <v>7</v>
      </c>
      <c r="C21" s="2">
        <v>675</v>
      </c>
      <c r="D21" s="2">
        <f t="shared" si="0"/>
        <v>4725</v>
      </c>
    </row>
    <row r="22" spans="1:4" x14ac:dyDescent="0.3">
      <c r="A22" s="1">
        <v>44581</v>
      </c>
      <c r="B22">
        <v>5</v>
      </c>
      <c r="C22" s="2">
        <v>675</v>
      </c>
      <c r="D22" s="2">
        <f t="shared" si="0"/>
        <v>3375</v>
      </c>
    </row>
    <row r="23" spans="1:4" x14ac:dyDescent="0.3">
      <c r="A23" s="1">
        <v>44582</v>
      </c>
      <c r="B23">
        <v>5</v>
      </c>
      <c r="C23" s="2">
        <v>675</v>
      </c>
      <c r="D23" s="2">
        <f t="shared" si="0"/>
        <v>3375</v>
      </c>
    </row>
    <row r="24" spans="1:4" x14ac:dyDescent="0.3">
      <c r="A24" s="1">
        <v>44583</v>
      </c>
      <c r="B24">
        <v>5</v>
      </c>
      <c r="C24" s="2">
        <v>675</v>
      </c>
      <c r="D24" s="2">
        <f t="shared" si="0"/>
        <v>3375</v>
      </c>
    </row>
    <row r="25" spans="1:4" x14ac:dyDescent="0.3">
      <c r="A25" s="1">
        <v>44584</v>
      </c>
      <c r="B25">
        <v>4</v>
      </c>
      <c r="C25" s="2">
        <v>675</v>
      </c>
      <c r="D25" s="2">
        <f t="shared" si="0"/>
        <v>2700</v>
      </c>
    </row>
    <row r="26" spans="1:4" x14ac:dyDescent="0.3">
      <c r="A26" s="1">
        <v>44585</v>
      </c>
      <c r="B26">
        <v>4</v>
      </c>
      <c r="C26" s="2">
        <v>675</v>
      </c>
      <c r="D26" s="2">
        <f t="shared" si="0"/>
        <v>2700</v>
      </c>
    </row>
    <row r="27" spans="1:4" x14ac:dyDescent="0.3">
      <c r="A27" s="1">
        <v>44586</v>
      </c>
      <c r="B27">
        <v>6</v>
      </c>
      <c r="C27" s="2">
        <v>675</v>
      </c>
      <c r="D27" s="2">
        <f t="shared" si="0"/>
        <v>4050</v>
      </c>
    </row>
    <row r="28" spans="1:4" x14ac:dyDescent="0.3">
      <c r="A28" s="1">
        <v>44587</v>
      </c>
      <c r="B28">
        <v>5</v>
      </c>
      <c r="C28" s="2">
        <v>675</v>
      </c>
      <c r="D28" s="2">
        <f t="shared" si="0"/>
        <v>3375</v>
      </c>
    </row>
    <row r="29" spans="1:4" x14ac:dyDescent="0.3">
      <c r="A29" s="1">
        <v>44588</v>
      </c>
      <c r="B29">
        <v>5</v>
      </c>
      <c r="C29" s="2">
        <v>675</v>
      </c>
      <c r="D29" s="2">
        <f t="shared" si="0"/>
        <v>3375</v>
      </c>
    </row>
    <row r="30" spans="1:4" x14ac:dyDescent="0.3">
      <c r="A30" s="1">
        <v>44589</v>
      </c>
      <c r="B30">
        <v>6</v>
      </c>
      <c r="C30" s="2">
        <v>675</v>
      </c>
      <c r="D30" s="2">
        <f t="shared" si="0"/>
        <v>4050</v>
      </c>
    </row>
    <row r="31" spans="1:4" x14ac:dyDescent="0.3">
      <c r="A31" s="1">
        <v>44590</v>
      </c>
      <c r="B31">
        <v>6</v>
      </c>
      <c r="C31" s="2">
        <v>675</v>
      </c>
      <c r="D31" s="2">
        <f t="shared" si="0"/>
        <v>4050</v>
      </c>
    </row>
    <row r="32" spans="1:4" x14ac:dyDescent="0.3">
      <c r="A32" s="1">
        <v>44591</v>
      </c>
      <c r="B32">
        <v>8</v>
      </c>
      <c r="C32" s="2">
        <v>675</v>
      </c>
      <c r="D32" s="2">
        <f t="shared" si="0"/>
        <v>5400</v>
      </c>
    </row>
    <row r="33" spans="1:4" x14ac:dyDescent="0.3">
      <c r="A33" t="s">
        <v>20</v>
      </c>
      <c r="B33">
        <f>SUM(B1:B32)</f>
        <v>158</v>
      </c>
      <c r="D33" s="2">
        <f>SUM(D2:D32)</f>
        <v>106650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0B5A-EFF1-4792-B815-1422F14D357C}">
  <dimension ref="A1:D17"/>
  <sheetViews>
    <sheetView zoomScale="175" zoomScaleNormal="175" workbookViewId="0">
      <selection activeCell="H21" sqref="H21"/>
    </sheetView>
  </sheetViews>
  <sheetFormatPr defaultRowHeight="14.4" x14ac:dyDescent="0.3"/>
  <cols>
    <col min="1" max="1" width="10.33203125" bestFit="1" customWidth="1"/>
    <col min="3" max="3" width="13.21875" style="2" bestFit="1" customWidth="1"/>
    <col min="4" max="4" width="11.33203125" bestFit="1" customWidth="1"/>
  </cols>
  <sheetData>
    <row r="1" spans="1:4" x14ac:dyDescent="0.3">
      <c r="A1" t="s">
        <v>0</v>
      </c>
      <c r="B1" t="s">
        <v>3</v>
      </c>
      <c r="C1" s="2" t="s">
        <v>6</v>
      </c>
      <c r="D1" t="s">
        <v>23</v>
      </c>
    </row>
    <row r="2" spans="1:4" x14ac:dyDescent="0.3">
      <c r="A2" s="1">
        <v>44540</v>
      </c>
      <c r="B2">
        <v>5</v>
      </c>
      <c r="C2" s="2">
        <v>650</v>
      </c>
      <c r="D2" s="2">
        <f>B2*C2</f>
        <v>3250</v>
      </c>
    </row>
    <row r="3" spans="1:4" x14ac:dyDescent="0.3">
      <c r="A3" s="1">
        <v>44543</v>
      </c>
      <c r="B3">
        <v>4</v>
      </c>
      <c r="C3" s="2">
        <v>650</v>
      </c>
      <c r="D3" s="2">
        <f t="shared" ref="D3:D16" si="0">B3*C3</f>
        <v>2600</v>
      </c>
    </row>
    <row r="4" spans="1:4" x14ac:dyDescent="0.3">
      <c r="A4" s="1">
        <v>44544</v>
      </c>
      <c r="B4">
        <v>4</v>
      </c>
      <c r="C4" s="2">
        <v>650</v>
      </c>
      <c r="D4" s="2">
        <f t="shared" si="0"/>
        <v>2600</v>
      </c>
    </row>
    <row r="5" spans="1:4" x14ac:dyDescent="0.3">
      <c r="A5" s="1">
        <v>44545</v>
      </c>
      <c r="B5">
        <v>4</v>
      </c>
      <c r="C5" s="2">
        <v>650</v>
      </c>
      <c r="D5" s="2">
        <f t="shared" si="0"/>
        <v>2600</v>
      </c>
    </row>
    <row r="6" spans="1:4" x14ac:dyDescent="0.3">
      <c r="A6" s="1">
        <v>44546</v>
      </c>
      <c r="B6">
        <v>3</v>
      </c>
      <c r="C6" s="2">
        <v>650</v>
      </c>
      <c r="D6" s="2">
        <f t="shared" si="0"/>
        <v>1950</v>
      </c>
    </row>
    <row r="7" spans="1:4" x14ac:dyDescent="0.3">
      <c r="A7" s="1">
        <v>44547</v>
      </c>
      <c r="B7">
        <v>6</v>
      </c>
      <c r="C7" s="2">
        <v>650</v>
      </c>
      <c r="D7" s="2">
        <f t="shared" si="0"/>
        <v>3900</v>
      </c>
    </row>
    <row r="8" spans="1:4" x14ac:dyDescent="0.3">
      <c r="A8" s="1">
        <v>44548</v>
      </c>
      <c r="B8">
        <v>5</v>
      </c>
      <c r="C8" s="2">
        <v>650</v>
      </c>
      <c r="D8" s="2">
        <f t="shared" si="0"/>
        <v>3250</v>
      </c>
    </row>
    <row r="9" spans="1:4" x14ac:dyDescent="0.3">
      <c r="A9" s="1">
        <v>44549</v>
      </c>
      <c r="B9">
        <v>4</v>
      </c>
      <c r="C9" s="2">
        <v>650</v>
      </c>
      <c r="D9" s="2">
        <f t="shared" si="0"/>
        <v>2600</v>
      </c>
    </row>
    <row r="10" spans="1:4" x14ac:dyDescent="0.3">
      <c r="A10" s="1">
        <v>44550</v>
      </c>
      <c r="B10">
        <v>6</v>
      </c>
      <c r="C10" s="2">
        <v>650</v>
      </c>
      <c r="D10" s="2">
        <f t="shared" si="0"/>
        <v>3900</v>
      </c>
    </row>
    <row r="11" spans="1:4" x14ac:dyDescent="0.3">
      <c r="A11" s="1">
        <v>44551</v>
      </c>
      <c r="B11">
        <v>7</v>
      </c>
      <c r="C11" s="2">
        <v>650</v>
      </c>
      <c r="D11" s="2">
        <f t="shared" si="0"/>
        <v>4550</v>
      </c>
    </row>
    <row r="12" spans="1:4" x14ac:dyDescent="0.3">
      <c r="A12" s="1">
        <v>44552</v>
      </c>
      <c r="B12">
        <v>6</v>
      </c>
      <c r="C12" s="2">
        <v>650</v>
      </c>
      <c r="D12" s="2">
        <f t="shared" si="0"/>
        <v>3900</v>
      </c>
    </row>
    <row r="13" spans="1:4" x14ac:dyDescent="0.3">
      <c r="A13" s="1">
        <v>44553</v>
      </c>
      <c r="B13">
        <v>7</v>
      </c>
      <c r="C13" s="2">
        <v>650</v>
      </c>
      <c r="D13" s="2">
        <f t="shared" si="0"/>
        <v>4550</v>
      </c>
    </row>
    <row r="14" spans="1:4" x14ac:dyDescent="0.3">
      <c r="A14" s="1">
        <v>44554</v>
      </c>
      <c r="B14">
        <v>5</v>
      </c>
      <c r="C14" s="2">
        <v>650</v>
      </c>
      <c r="D14" s="2">
        <f t="shared" si="0"/>
        <v>3250</v>
      </c>
    </row>
    <row r="15" spans="1:4" x14ac:dyDescent="0.3">
      <c r="A15" s="1">
        <v>44555</v>
      </c>
      <c r="B15">
        <v>6</v>
      </c>
      <c r="C15" s="2">
        <v>650</v>
      </c>
      <c r="D15" s="2">
        <f t="shared" si="0"/>
        <v>3900</v>
      </c>
    </row>
    <row r="16" spans="1:4" x14ac:dyDescent="0.3">
      <c r="A16" s="1">
        <v>44556</v>
      </c>
      <c r="B16">
        <v>7</v>
      </c>
      <c r="C16" s="2">
        <v>650</v>
      </c>
      <c r="D16" s="2">
        <f t="shared" si="0"/>
        <v>4550</v>
      </c>
    </row>
    <row r="17" spans="1:4" x14ac:dyDescent="0.3">
      <c r="A17" s="2" t="s">
        <v>20</v>
      </c>
      <c r="B17">
        <f>SUM(B1:B16)</f>
        <v>79</v>
      </c>
      <c r="D17" s="2">
        <f>SUM(D2:D16)</f>
        <v>51350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FDDE-068E-4A7D-9045-AAE5E281238D}">
  <dimension ref="A1:D4"/>
  <sheetViews>
    <sheetView workbookViewId="0">
      <selection activeCell="B1" sqref="B1:B1048576"/>
    </sheetView>
  </sheetViews>
  <sheetFormatPr defaultRowHeight="14.4" x14ac:dyDescent="0.3"/>
  <cols>
    <col min="1" max="1" width="9.44140625" customWidth="1"/>
    <col min="2" max="2" width="5.44140625" customWidth="1"/>
    <col min="3" max="3" width="12.77734375" style="2" bestFit="1" customWidth="1"/>
  </cols>
  <sheetData>
    <row r="1" spans="1:4" x14ac:dyDescent="0.3">
      <c r="B1" t="s">
        <v>74</v>
      </c>
      <c r="C1" s="2" t="s">
        <v>14</v>
      </c>
    </row>
    <row r="2" spans="1:4" x14ac:dyDescent="0.3">
      <c r="A2" t="s">
        <v>71</v>
      </c>
      <c r="B2">
        <v>148</v>
      </c>
      <c r="C2" s="2">
        <v>162800</v>
      </c>
      <c r="D2">
        <f>B2/SUM($B$2:$B$4)</f>
        <v>0.38441558441558443</v>
      </c>
    </row>
    <row r="3" spans="1:4" x14ac:dyDescent="0.3">
      <c r="A3" t="s">
        <v>72</v>
      </c>
      <c r="B3">
        <v>158</v>
      </c>
      <c r="C3" s="2">
        <v>106650</v>
      </c>
      <c r="D3">
        <f t="shared" ref="D3:D4" si="0">B3/SUM($B$2:$B$4)</f>
        <v>0.41038961038961042</v>
      </c>
    </row>
    <row r="4" spans="1:4" x14ac:dyDescent="0.3">
      <c r="A4" t="s">
        <v>73</v>
      </c>
      <c r="B4">
        <v>79</v>
      </c>
      <c r="C4" s="2">
        <v>51350</v>
      </c>
      <c r="D4">
        <f t="shared" si="0"/>
        <v>0.20519480519480521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5AF3-5AC5-4210-81B9-3BDCF7D016FF}">
  <dimension ref="A1:J11"/>
  <sheetViews>
    <sheetView topLeftCell="A11" zoomScale="139" zoomScaleNormal="175" workbookViewId="0">
      <selection activeCell="I14" sqref="I14"/>
    </sheetView>
  </sheetViews>
  <sheetFormatPr defaultRowHeight="14.4" x14ac:dyDescent="0.3"/>
  <cols>
    <col min="1" max="1" width="10.33203125" style="1" bestFit="1" customWidth="1"/>
    <col min="2" max="2" width="13.6640625" style="1" bestFit="1" customWidth="1"/>
    <col min="3" max="3" width="18.77734375" style="2" bestFit="1" customWidth="1"/>
    <col min="4" max="4" width="21.5546875" style="2" bestFit="1" customWidth="1"/>
    <col min="5" max="5" width="13.77734375" bestFit="1" customWidth="1"/>
    <col min="6" max="6" width="16.33203125" bestFit="1" customWidth="1"/>
    <col min="7" max="7" width="10.33203125" bestFit="1" customWidth="1"/>
    <col min="9" max="9" width="16.6640625" bestFit="1" customWidth="1"/>
    <col min="10" max="10" width="12" bestFit="1" customWidth="1"/>
  </cols>
  <sheetData>
    <row r="1" spans="1:10" x14ac:dyDescent="0.3">
      <c r="A1" s="6" t="s">
        <v>0</v>
      </c>
      <c r="B1" s="3" t="s">
        <v>9</v>
      </c>
      <c r="C1" s="4" t="s">
        <v>7</v>
      </c>
      <c r="D1" s="4" t="s">
        <v>8</v>
      </c>
      <c r="E1" s="3" t="s">
        <v>10</v>
      </c>
      <c r="F1" s="3" t="s">
        <v>32</v>
      </c>
    </row>
    <row r="2" spans="1:10" x14ac:dyDescent="0.3">
      <c r="A2" s="1">
        <v>44540</v>
      </c>
      <c r="B2">
        <v>28.71</v>
      </c>
      <c r="C2" s="2">
        <v>4500</v>
      </c>
      <c r="D2" s="2">
        <v>1300</v>
      </c>
      <c r="E2" t="s">
        <v>52</v>
      </c>
      <c r="F2" s="2">
        <f>B2*(C2+D2)</f>
        <v>166518</v>
      </c>
    </row>
    <row r="3" spans="1:10" x14ac:dyDescent="0.3">
      <c r="A3" s="1">
        <v>44542</v>
      </c>
      <c r="B3">
        <v>24.32</v>
      </c>
      <c r="C3" s="2">
        <v>3900</v>
      </c>
      <c r="D3" s="2">
        <v>1300</v>
      </c>
      <c r="E3" t="s">
        <v>53</v>
      </c>
      <c r="F3" s="2">
        <f>B3*(C3+D3)</f>
        <v>126464</v>
      </c>
      <c r="I3" t="s">
        <v>15</v>
      </c>
      <c r="J3" s="2">
        <f>MIN(C3:C8)</f>
        <v>3900</v>
      </c>
    </row>
    <row r="4" spans="1:10" x14ac:dyDescent="0.3">
      <c r="A4" s="1">
        <v>44557</v>
      </c>
      <c r="B4">
        <v>24.58</v>
      </c>
      <c r="C4" s="2">
        <v>4200</v>
      </c>
      <c r="D4" s="2">
        <v>1400</v>
      </c>
      <c r="E4" t="s">
        <v>54</v>
      </c>
      <c r="F4" s="2">
        <f t="shared" ref="F4:F8" si="0">B4*(C4+D4)</f>
        <v>137648</v>
      </c>
      <c r="I4" t="s">
        <v>16</v>
      </c>
      <c r="J4" s="2">
        <f>MAX(C3:C8)</f>
        <v>6200</v>
      </c>
    </row>
    <row r="5" spans="1:10" x14ac:dyDescent="0.3">
      <c r="A5" s="1">
        <v>44578</v>
      </c>
      <c r="B5">
        <v>24.41</v>
      </c>
      <c r="C5" s="2">
        <v>4500</v>
      </c>
      <c r="D5" s="2">
        <v>1300</v>
      </c>
      <c r="E5" t="s">
        <v>53</v>
      </c>
      <c r="F5" s="2">
        <f t="shared" si="0"/>
        <v>141578</v>
      </c>
      <c r="I5" t="s">
        <v>17</v>
      </c>
      <c r="J5" s="2">
        <f>AVERAGE(C3:C8)</f>
        <v>4883.333333333333</v>
      </c>
    </row>
    <row r="6" spans="1:10" x14ac:dyDescent="0.3">
      <c r="A6" s="1">
        <v>44590</v>
      </c>
      <c r="B6">
        <v>24.13</v>
      </c>
      <c r="C6" s="2">
        <v>5000</v>
      </c>
      <c r="D6" s="2">
        <v>1280</v>
      </c>
      <c r="E6" t="s">
        <v>55</v>
      </c>
      <c r="F6" s="2">
        <f t="shared" si="0"/>
        <v>151536.4</v>
      </c>
      <c r="I6" t="s">
        <v>18</v>
      </c>
      <c r="J6">
        <f>_xlfn.STDEV.P(C3:C8)</f>
        <v>786.16509433805027</v>
      </c>
    </row>
    <row r="7" spans="1:10" x14ac:dyDescent="0.3">
      <c r="A7" s="1">
        <v>44610</v>
      </c>
      <c r="B7">
        <v>24.33</v>
      </c>
      <c r="C7" s="2">
        <v>5500</v>
      </c>
      <c r="D7" s="2">
        <v>1300</v>
      </c>
      <c r="E7" t="s">
        <v>53</v>
      </c>
      <c r="F7" s="2">
        <f t="shared" si="0"/>
        <v>165444</v>
      </c>
      <c r="I7" t="s">
        <v>19</v>
      </c>
      <c r="J7">
        <f>_xlfn.VAR.P(C3:C8)</f>
        <v>618055.5555555555</v>
      </c>
    </row>
    <row r="8" spans="1:10" x14ac:dyDescent="0.3">
      <c r="A8" s="1">
        <v>44626</v>
      </c>
      <c r="B8">
        <v>32.340000000000003</v>
      </c>
      <c r="C8" s="2">
        <v>6200</v>
      </c>
      <c r="D8" s="2">
        <v>1300</v>
      </c>
      <c r="E8" t="s">
        <v>53</v>
      </c>
      <c r="F8" s="2">
        <f t="shared" si="0"/>
        <v>242550.00000000003</v>
      </c>
      <c r="I8" t="s">
        <v>48</v>
      </c>
      <c r="J8" s="2">
        <f>MEDIAN(C2:C8)</f>
        <v>4500</v>
      </c>
    </row>
    <row r="9" spans="1:10" x14ac:dyDescent="0.3">
      <c r="A9" t="s">
        <v>20</v>
      </c>
      <c r="B9">
        <f>SUM(B2:B8)</f>
        <v>182.82</v>
      </c>
      <c r="F9" s="2">
        <f>SUM(F2:F8)</f>
        <v>1131738.4000000001</v>
      </c>
      <c r="I9" t="s">
        <v>49</v>
      </c>
      <c r="J9" s="2">
        <f>QUARTILE(C2:C8,1)</f>
        <v>4350</v>
      </c>
    </row>
    <row r="10" spans="1:10" x14ac:dyDescent="0.3">
      <c r="I10" t="s">
        <v>50</v>
      </c>
      <c r="J10" s="2">
        <f>QUARTILE(C2:C8,3)</f>
        <v>5250</v>
      </c>
    </row>
    <row r="11" spans="1:10" x14ac:dyDescent="0.3">
      <c r="I11" t="s">
        <v>51</v>
      </c>
      <c r="J11" s="2">
        <f>J4-J3</f>
        <v>2300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A8E-8DC1-428E-9FC5-6FF68B5CB2B7}">
  <dimension ref="A1:F14"/>
  <sheetViews>
    <sheetView zoomScale="120" zoomScaleNormal="175" workbookViewId="0">
      <selection activeCell="B14" sqref="B14"/>
    </sheetView>
  </sheetViews>
  <sheetFormatPr defaultRowHeight="14.4" x14ac:dyDescent="0.3"/>
  <cols>
    <col min="1" max="1" width="63.33203125" bestFit="1" customWidth="1"/>
    <col min="2" max="2" width="16.77734375" style="2" bestFit="1" customWidth="1"/>
    <col min="3" max="4" width="15" bestFit="1" customWidth="1"/>
    <col min="5" max="5" width="11.33203125" bestFit="1" customWidth="1"/>
    <col min="6" max="6" width="13.88671875" style="2" bestFit="1" customWidth="1"/>
  </cols>
  <sheetData>
    <row r="1" spans="1:6" x14ac:dyDescent="0.3">
      <c r="E1" t="s">
        <v>24</v>
      </c>
      <c r="F1" s="2" t="s">
        <v>14</v>
      </c>
    </row>
    <row r="2" spans="1:6" x14ac:dyDescent="0.3">
      <c r="A2" t="s">
        <v>25</v>
      </c>
      <c r="C2" s="2">
        <v>0.75</v>
      </c>
      <c r="E2">
        <v>703500</v>
      </c>
      <c r="F2" s="2">
        <f>C2*E2</f>
        <v>527625</v>
      </c>
    </row>
    <row r="3" spans="1:6" x14ac:dyDescent="0.3">
      <c r="A3" t="s">
        <v>33</v>
      </c>
      <c r="C3" s="2">
        <f>30000/70000</f>
        <v>0.42857142857142855</v>
      </c>
      <c r="E3">
        <v>703500</v>
      </c>
      <c r="F3" s="2">
        <f>C3*E3</f>
        <v>301500</v>
      </c>
    </row>
    <row r="4" spans="1:6" x14ac:dyDescent="0.3">
      <c r="A4" t="s">
        <v>26</v>
      </c>
      <c r="C4" s="2" t="s">
        <v>11</v>
      </c>
      <c r="E4">
        <v>703500</v>
      </c>
    </row>
    <row r="5" spans="1:6" x14ac:dyDescent="0.3">
      <c r="A5" t="s">
        <v>34</v>
      </c>
      <c r="B5" s="5"/>
      <c r="C5" s="5">
        <v>895.79</v>
      </c>
      <c r="D5" t="s">
        <v>27</v>
      </c>
      <c r="F5"/>
    </row>
    <row r="6" spans="1:6" x14ac:dyDescent="0.3">
      <c r="A6" t="s">
        <v>12</v>
      </c>
      <c r="C6" s="2">
        <v>7.1</v>
      </c>
      <c r="D6" t="s">
        <v>13</v>
      </c>
      <c r="E6">
        <v>703500</v>
      </c>
      <c r="F6" s="2">
        <f>C5*C6</f>
        <v>6360.1089999999995</v>
      </c>
    </row>
    <row r="7" spans="1:6" x14ac:dyDescent="0.3">
      <c r="A7" t="s">
        <v>31</v>
      </c>
      <c r="C7" s="2">
        <v>30000</v>
      </c>
      <c r="E7">
        <v>703500</v>
      </c>
      <c r="F7" s="2">
        <f>30000</f>
        <v>30000</v>
      </c>
    </row>
    <row r="8" spans="1:6" x14ac:dyDescent="0.3">
      <c r="A8" s="9" t="s">
        <v>28</v>
      </c>
      <c r="B8" s="2" t="s">
        <v>29</v>
      </c>
      <c r="C8" s="2">
        <v>10000</v>
      </c>
      <c r="E8">
        <v>703500</v>
      </c>
      <c r="F8" s="2">
        <f>C8*12</f>
        <v>120000</v>
      </c>
    </row>
    <row r="9" spans="1:6" x14ac:dyDescent="0.3">
      <c r="A9" s="9"/>
      <c r="B9" s="2" t="s">
        <v>30</v>
      </c>
      <c r="C9" s="2">
        <f>2000/100000</f>
        <v>0.02</v>
      </c>
      <c r="E9">
        <v>703500</v>
      </c>
      <c r="F9" s="2">
        <f>C9*E9</f>
        <v>14070</v>
      </c>
    </row>
    <row r="10" spans="1:6" x14ac:dyDescent="0.3">
      <c r="A10" t="s">
        <v>39</v>
      </c>
      <c r="C10" s="2">
        <f>100/1000</f>
        <v>0.1</v>
      </c>
      <c r="E10">
        <v>703500</v>
      </c>
      <c r="F10" s="2">
        <f>C10*E10</f>
        <v>70350</v>
      </c>
    </row>
    <row r="11" spans="1:6" x14ac:dyDescent="0.3">
      <c r="A11" t="s">
        <v>60</v>
      </c>
      <c r="C11" s="2">
        <v>40000</v>
      </c>
      <c r="F11" s="2">
        <v>40000</v>
      </c>
    </row>
    <row r="12" spans="1:6" x14ac:dyDescent="0.3">
      <c r="E12" t="s">
        <v>20</v>
      </c>
      <c r="F12" s="2">
        <f>SUM(F2:F11)</f>
        <v>1109905.1090000002</v>
      </c>
    </row>
    <row r="14" spans="1:6" x14ac:dyDescent="0.3">
      <c r="A14" t="s">
        <v>75</v>
      </c>
      <c r="B14" s="2">
        <f>(F2+F3)/703500*1000</f>
        <v>1178.5714285714287</v>
      </c>
    </row>
  </sheetData>
  <mergeCells count="1">
    <mergeCell ref="A8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Rally's Data</vt:lpstr>
      <vt:lpstr>Wood's Data</vt:lpstr>
      <vt:lpstr>digging_data</vt:lpstr>
      <vt:lpstr>Clay's data(Unnamed(V1))</vt:lpstr>
      <vt:lpstr>Clay's data(Kalu Singh(V2)</vt:lpstr>
      <vt:lpstr>Clay's data(Ramesh(V3)</vt:lpstr>
      <vt:lpstr>Sheet1</vt:lpstr>
      <vt:lpstr>Coal's data</vt:lpstr>
      <vt:lpstr>Other Cost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kumar jha</dc:creator>
  <cp:lastModifiedBy>anupam kumar jha</cp:lastModifiedBy>
  <dcterms:created xsi:type="dcterms:W3CDTF">2023-01-17T10:10:37Z</dcterms:created>
  <dcterms:modified xsi:type="dcterms:W3CDTF">2023-04-22T12:43:15Z</dcterms:modified>
</cp:coreProperties>
</file>