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bhinav/Downloads/hel/Supply-Chain-Optimization-Using-Python/"/>
    </mc:Choice>
  </mc:AlternateContent>
  <xr:revisionPtr revIDLastSave="0" documentId="13_ncr:1_{1790D78A-E7AC-E14A-BA01-5D017E84AF18}" xr6:coauthVersionLast="47" xr6:coauthVersionMax="47" xr10:uidLastSave="{00000000-0000-0000-0000-000000000000}"/>
  <bookViews>
    <workbookView xWindow="380" yWindow="500" windowWidth="28040" windowHeight="16100" xr2:uid="{ABE53770-042F-9F48-949D-9DB1C27B97B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1" l="1"/>
  <c r="J13" i="1"/>
  <c r="I13" i="1"/>
  <c r="J12" i="1"/>
  <c r="I12" i="1"/>
  <c r="J11" i="1"/>
  <c r="I11" i="1"/>
  <c r="J10" i="1"/>
  <c r="I10" i="1"/>
  <c r="J9" i="1"/>
  <c r="I9" i="1"/>
  <c r="E13" i="1"/>
  <c r="D13" i="1"/>
  <c r="C13" i="1"/>
  <c r="B13" i="1"/>
  <c r="F12" i="1"/>
  <c r="D12" i="1"/>
  <c r="C12" i="1"/>
  <c r="B12" i="1"/>
  <c r="F11" i="1"/>
  <c r="E11" i="1"/>
  <c r="C11" i="1"/>
  <c r="B11" i="1"/>
  <c r="F10" i="1"/>
  <c r="E10" i="1"/>
  <c r="D10" i="1"/>
  <c r="B10" i="1"/>
  <c r="F9" i="1"/>
  <c r="E9" i="1"/>
  <c r="D9" i="1"/>
  <c r="C9" i="1"/>
  <c r="P6" i="1"/>
  <c r="O6" i="1"/>
  <c r="N6" i="1"/>
  <c r="M6" i="1"/>
  <c r="Q5" i="1"/>
  <c r="O5" i="1"/>
  <c r="N5" i="1"/>
  <c r="M5" i="1"/>
  <c r="Q4" i="1"/>
  <c r="P4" i="1"/>
  <c r="N4" i="1"/>
  <c r="M4" i="1"/>
  <c r="Q3" i="1"/>
  <c r="P3" i="1"/>
  <c r="O3" i="1"/>
  <c r="M3" i="1"/>
  <c r="Q2" i="1"/>
  <c r="P2" i="1"/>
  <c r="O2" i="1"/>
  <c r="N2" i="1"/>
  <c r="J6" i="1"/>
  <c r="C6" i="1"/>
</calcChain>
</file>

<file path=xl/sharedStrings.xml><?xml version="1.0" encoding="utf-8"?>
<sst xmlns="http://schemas.openxmlformats.org/spreadsheetml/2006/main" count="75" uniqueCount="21">
  <si>
    <t>Capacity (kUnits/month)</t>
  </si>
  <si>
    <t>Low</t>
  </si>
  <si>
    <t>High</t>
  </si>
  <si>
    <t>USA</t>
  </si>
  <si>
    <t>Germany</t>
  </si>
  <si>
    <t>Japan</t>
  </si>
  <si>
    <t>Brazil</t>
  </si>
  <si>
    <t>India</t>
  </si>
  <si>
    <t>(Units/month)</t>
  </si>
  <si>
    <t>Demand</t>
  </si>
  <si>
    <t>Freight Costs ($/Container)</t>
  </si>
  <si>
    <t>CO2 Emissions (kgs)</t>
  </si>
  <si>
    <t>Storage Costs ($/unit)</t>
  </si>
  <si>
    <t>Variable Costs ($/Unit)</t>
  </si>
  <si>
    <t>Fixed Costs</t>
  </si>
  <si>
    <t>Delivery Lead time</t>
  </si>
  <si>
    <t>Delhi</t>
  </si>
  <si>
    <t>Chennai</t>
  </si>
  <si>
    <t>Mumbai</t>
  </si>
  <si>
    <t>Nagpur</t>
  </si>
  <si>
    <t>Raipur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</si>
</sst>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\ _€_-;\-* #,##0\ _€_-;_-* &quot;-&quot;??\ _€_-;_-@_-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0" fontId="2" fillId="2" borderId="1" xfId="0" applyFont="1" applyFill="1" applyBorder="1" applyAlignment="1">
      <alignment horizontal="left"/>
    </xf>
    <xf numFmtId="0" fontId="0" fillId="0" borderId="1" xfId="0" applyBorder="1"/>
    <xf numFmtId="0" fontId="2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left" vertical="top"/>
    </xf>
    <xf numFmtId="164" fontId="0" fillId="0" borderId="1" xfId="1" applyNumberFormat="1" applyFont="1" applyBorder="1"/>
    <xf numFmtId="0" fontId="0" fillId="2" borderId="0" xfId="0" applyFill="1"/>
    <xf numFmtId="0" fontId="4" fillId="2" borderId="1" xfId="0" applyFont="1" applyFill="1" applyBorder="1" applyAlignment="1">
      <alignment horizontal="center" vertical="top"/>
    </xf>
    <xf numFmtId="0" fontId="3" fillId="2" borderId="1" xfId="0" applyFont="1" applyFill="1" applyBorder="1" applyAlignment="1">
      <alignment horizontal="center" vertical="top"/>
    </xf>
    <xf numFmtId="0" fontId="4" fillId="2" borderId="1" xfId="0" applyFont="1" applyFill="1" applyBorder="1" applyAlignment="1">
      <alignment horizontal="left" vertical="top"/>
    </xf>
    <xf numFmtId="0" fontId="4" fillId="2" borderId="0" xfId="0" applyFont="1" applyFill="1" applyAlignment="1">
      <alignment horizontal="center" vertical="top"/>
    </xf>
    <xf numFmtId="164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345D0-2C8A-464E-8B2D-7BA50D905397}">
  <dimension ref="A1:Q20"/>
  <sheetViews>
    <sheetView tabSelected="1" workbookViewId="0">
      <selection activeCell="A16" sqref="A16:A20"/>
    </sheetView>
  </sheetViews>
  <sheetFormatPr baseColWidth="10" defaultRowHeight="16" x14ac:dyDescent="0.2"/>
  <cols>
    <col min="6" max="6" width="14.1640625" customWidth="1"/>
  </cols>
  <sheetData>
    <row r="1" spans="1:17" x14ac:dyDescent="0.2">
      <c r="A1" s="1" t="s">
        <v>0</v>
      </c>
      <c r="B1" s="1" t="s">
        <v>1</v>
      </c>
      <c r="C1" s="1" t="s">
        <v>2</v>
      </c>
      <c r="E1" s="1" t="s">
        <v>8</v>
      </c>
      <c r="F1" s="3" t="s">
        <v>9</v>
      </c>
      <c r="H1" s="6" t="s">
        <v>14</v>
      </c>
      <c r="I1" s="7" t="s">
        <v>1</v>
      </c>
      <c r="J1" s="7" t="s">
        <v>2</v>
      </c>
      <c r="L1" s="3" t="s">
        <v>10</v>
      </c>
      <c r="M1" s="8" t="s">
        <v>3</v>
      </c>
      <c r="N1" s="8" t="s">
        <v>4</v>
      </c>
      <c r="O1" s="8" t="s">
        <v>5</v>
      </c>
      <c r="P1" s="8" t="s">
        <v>6</v>
      </c>
      <c r="Q1" s="8" t="s">
        <v>7</v>
      </c>
    </row>
    <row r="2" spans="1:17" x14ac:dyDescent="0.2">
      <c r="A2" s="1" t="s">
        <v>16</v>
      </c>
      <c r="B2" s="2">
        <v>500</v>
      </c>
      <c r="C2" s="2">
        <v>1500</v>
      </c>
      <c r="E2" s="4" t="s">
        <v>16</v>
      </c>
      <c r="F2" s="5">
        <v>2800000</v>
      </c>
      <c r="H2" s="7" t="s">
        <v>16</v>
      </c>
      <c r="I2" s="2">
        <v>6500</v>
      </c>
      <c r="J2" s="2">
        <v>9500</v>
      </c>
      <c r="L2" s="4" t="s">
        <v>16</v>
      </c>
      <c r="M2" s="2">
        <v>0</v>
      </c>
      <c r="N2" s="2">
        <f>1750*7</f>
        <v>12250</v>
      </c>
      <c r="O2" s="2">
        <f>1100</f>
        <v>1100</v>
      </c>
      <c r="P2" s="2">
        <f>2300*7</f>
        <v>16100</v>
      </c>
      <c r="Q2" s="2">
        <f>1254*7</f>
        <v>8778</v>
      </c>
    </row>
    <row r="3" spans="1:17" x14ac:dyDescent="0.2">
      <c r="A3" s="1" t="s">
        <v>17</v>
      </c>
      <c r="B3" s="2">
        <v>500</v>
      </c>
      <c r="C3" s="2">
        <v>1500</v>
      </c>
      <c r="E3" s="4" t="s">
        <v>17</v>
      </c>
      <c r="F3" s="5">
        <v>90000</v>
      </c>
      <c r="H3" s="7" t="s">
        <v>17</v>
      </c>
      <c r="I3" s="2">
        <v>4980</v>
      </c>
      <c r="J3" s="2">
        <v>7270</v>
      </c>
      <c r="L3" s="4" t="s">
        <v>17</v>
      </c>
      <c r="M3" s="2">
        <f>1905*7</f>
        <v>13335</v>
      </c>
      <c r="N3" s="2">
        <v>0</v>
      </c>
      <c r="O3" s="2">
        <f>1231*7</f>
        <v>8617</v>
      </c>
      <c r="P3" s="2">
        <f>2892*7</f>
        <v>20244</v>
      </c>
      <c r="Q3" s="2">
        <f>1439*7</f>
        <v>10073</v>
      </c>
    </row>
    <row r="4" spans="1:17" x14ac:dyDescent="0.2">
      <c r="A4" s="1" t="s">
        <v>18</v>
      </c>
      <c r="B4" s="2">
        <v>500</v>
      </c>
      <c r="C4" s="2">
        <v>1500</v>
      </c>
      <c r="E4" s="4" t="s">
        <v>18</v>
      </c>
      <c r="F4" s="5">
        <v>1700000</v>
      </c>
      <c r="H4" s="7" t="s">
        <v>18</v>
      </c>
      <c r="I4" s="2">
        <v>6230</v>
      </c>
      <c r="J4" s="2">
        <v>9100</v>
      </c>
      <c r="L4" s="4" t="s">
        <v>18</v>
      </c>
      <c r="M4" s="2">
        <f>2200*7</f>
        <v>15400</v>
      </c>
      <c r="N4" s="2">
        <f>3250*7</f>
        <v>22750</v>
      </c>
      <c r="O4" s="2">
        <v>0</v>
      </c>
      <c r="P4" s="2">
        <f>6230*7</f>
        <v>43610</v>
      </c>
      <c r="Q4" s="2">
        <f>2050*7</f>
        <v>14350</v>
      </c>
    </row>
    <row r="5" spans="1:17" x14ac:dyDescent="0.2">
      <c r="A5" s="1" t="s">
        <v>19</v>
      </c>
      <c r="B5" s="2">
        <v>500</v>
      </c>
      <c r="C5" s="2">
        <v>1500</v>
      </c>
      <c r="E5" s="4" t="s">
        <v>19</v>
      </c>
      <c r="F5" s="5">
        <v>145000</v>
      </c>
      <c r="H5" s="7" t="s">
        <v>19</v>
      </c>
      <c r="I5" s="2">
        <v>3230</v>
      </c>
      <c r="J5" s="2">
        <v>4730</v>
      </c>
      <c r="L5" s="4" t="s">
        <v>19</v>
      </c>
      <c r="M5" s="2">
        <f>2350*7</f>
        <v>16450</v>
      </c>
      <c r="N5" s="2">
        <f>3150*7</f>
        <v>22050</v>
      </c>
      <c r="O5" s="2">
        <f>4000*7</f>
        <v>28000</v>
      </c>
      <c r="P5" s="2">
        <v>0</v>
      </c>
      <c r="Q5" s="2">
        <f>4250*7</f>
        <v>29750</v>
      </c>
    </row>
    <row r="6" spans="1:17" x14ac:dyDescent="0.2">
      <c r="A6" s="1" t="s">
        <v>20</v>
      </c>
      <c r="B6" s="2">
        <v>500</v>
      </c>
      <c r="C6" s="2">
        <f>1500*2</f>
        <v>3000</v>
      </c>
      <c r="E6" s="4" t="s">
        <v>20</v>
      </c>
      <c r="F6" s="5">
        <v>160000</v>
      </c>
      <c r="H6" s="7" t="s">
        <v>20</v>
      </c>
      <c r="I6" s="2">
        <v>2110</v>
      </c>
      <c r="J6" s="2">
        <f>3080*2</f>
        <v>6160</v>
      </c>
      <c r="L6" s="4" t="s">
        <v>20</v>
      </c>
      <c r="M6" s="2">
        <f>1950*7</f>
        <v>13650</v>
      </c>
      <c r="N6" s="2">
        <f>2200*7</f>
        <v>15400</v>
      </c>
      <c r="O6" s="2">
        <f>3500*7</f>
        <v>24500</v>
      </c>
      <c r="P6" s="2">
        <f>4200*7</f>
        <v>29400</v>
      </c>
      <c r="Q6" s="2">
        <v>0</v>
      </c>
    </row>
    <row r="7" spans="1:17" x14ac:dyDescent="0.2">
      <c r="F7" s="11"/>
    </row>
    <row r="8" spans="1:17" x14ac:dyDescent="0.2">
      <c r="A8" t="s">
        <v>11</v>
      </c>
      <c r="B8" s="7" t="s">
        <v>3</v>
      </c>
      <c r="C8" s="7" t="s">
        <v>4</v>
      </c>
      <c r="D8" s="7" t="s">
        <v>5</v>
      </c>
      <c r="E8" s="7" t="s">
        <v>6</v>
      </c>
      <c r="F8" s="7" t="s">
        <v>7</v>
      </c>
      <c r="H8" t="s">
        <v>12</v>
      </c>
      <c r="I8" t="s">
        <v>1</v>
      </c>
      <c r="J8" t="s">
        <v>2</v>
      </c>
      <c r="L8" s="1" t="s">
        <v>13</v>
      </c>
      <c r="M8" s="7" t="s">
        <v>3</v>
      </c>
      <c r="N8" s="7" t="s">
        <v>4</v>
      </c>
      <c r="O8" s="7" t="s">
        <v>5</v>
      </c>
      <c r="P8" s="7" t="s">
        <v>6</v>
      </c>
      <c r="Q8" s="7" t="s">
        <v>7</v>
      </c>
    </row>
    <row r="9" spans="1:17" x14ac:dyDescent="0.2">
      <c r="A9" s="7" t="s">
        <v>16</v>
      </c>
      <c r="B9">
        <v>0</v>
      </c>
      <c r="C9">
        <f>7769.14*10.82/1000</f>
        <v>84.062094800000011</v>
      </c>
      <c r="D9">
        <f>27663.324*10.82/1000</f>
        <v>299.31716568000002</v>
      </c>
      <c r="E9">
        <f>11600.93*10.82/1000</f>
        <v>125.5220626</v>
      </c>
      <c r="F9">
        <f>16734.672*10.82/1000</f>
        <v>181.06915104000001</v>
      </c>
      <c r="H9" s="7" t="s">
        <v>16</v>
      </c>
      <c r="I9">
        <f>1.786*3</f>
        <v>5.3580000000000005</v>
      </c>
      <c r="J9">
        <f>2.61*3</f>
        <v>7.83</v>
      </c>
      <c r="L9" s="9" t="s">
        <v>16</v>
      </c>
      <c r="M9" s="2">
        <v>12</v>
      </c>
      <c r="N9" s="2">
        <v>12</v>
      </c>
      <c r="O9" s="2">
        <v>12</v>
      </c>
      <c r="P9" s="2">
        <v>12</v>
      </c>
      <c r="Q9" s="2">
        <v>12</v>
      </c>
    </row>
    <row r="10" spans="1:17" x14ac:dyDescent="0.2">
      <c r="A10" s="7" t="s">
        <v>17</v>
      </c>
      <c r="B10">
        <f>7769.14*10.82/1000</f>
        <v>84.062094800000011</v>
      </c>
      <c r="C10">
        <v>0</v>
      </c>
      <c r="D10">
        <f>24737*10.82/1000</f>
        <v>267.65434000000005</v>
      </c>
      <c r="E10">
        <f>13012.152*10.82/1000</f>
        <v>140.79148464000002</v>
      </c>
      <c r="F10">
        <f>13799.252*10.82/1000</f>
        <v>149.30790664</v>
      </c>
      <c r="H10" s="7" t="s">
        <v>17</v>
      </c>
      <c r="I10">
        <f>1.368*3</f>
        <v>4.1040000000000001</v>
      </c>
      <c r="J10">
        <f>1.997*3</f>
        <v>5.9910000000000005</v>
      </c>
      <c r="L10" s="9" t="s">
        <v>17</v>
      </c>
      <c r="M10" s="2">
        <v>13</v>
      </c>
      <c r="N10" s="2">
        <v>13</v>
      </c>
      <c r="O10" s="2">
        <v>13</v>
      </c>
      <c r="P10" s="2">
        <v>13</v>
      </c>
      <c r="Q10" s="2">
        <v>13</v>
      </c>
    </row>
    <row r="11" spans="1:17" x14ac:dyDescent="0.2">
      <c r="A11" s="7" t="s">
        <v>18</v>
      </c>
      <c r="B11">
        <f>27663.324*10.82/1000</f>
        <v>299.31716568000002</v>
      </c>
      <c r="C11">
        <f>24737*10.82/1000</f>
        <v>267.65434000000005</v>
      </c>
      <c r="D11">
        <v>0</v>
      </c>
      <c r="E11">
        <f>26120.608*10.82/1000</f>
        <v>282.62497856000005</v>
      </c>
      <c r="F11">
        <f>11804.648*10.82/1000</f>
        <v>127.72629135999999</v>
      </c>
      <c r="H11" s="7" t="s">
        <v>18</v>
      </c>
      <c r="I11">
        <f>1.712*3</f>
        <v>5.1360000000000001</v>
      </c>
      <c r="J11">
        <f>2.5*3</f>
        <v>7.5</v>
      </c>
      <c r="L11" s="9" t="s">
        <v>18</v>
      </c>
      <c r="M11" s="2">
        <v>10</v>
      </c>
      <c r="N11" s="2">
        <v>10</v>
      </c>
      <c r="O11" s="2">
        <v>10</v>
      </c>
      <c r="P11" s="2">
        <v>10</v>
      </c>
      <c r="Q11" s="2">
        <v>10</v>
      </c>
    </row>
    <row r="12" spans="1:17" x14ac:dyDescent="0.2">
      <c r="A12" s="7" t="s">
        <v>19</v>
      </c>
      <c r="B12">
        <f>11600.93*10.82/1000</f>
        <v>125.5220626</v>
      </c>
      <c r="C12">
        <f>13012.152*10.82/1000</f>
        <v>140.79148464000002</v>
      </c>
      <c r="D12">
        <f>26120.608*10.82/1000</f>
        <v>282.62497856000005</v>
      </c>
      <c r="E12">
        <v>0</v>
      </c>
      <c r="F12">
        <f>17690.304*10.82/1000</f>
        <v>191.40908928000002</v>
      </c>
      <c r="H12" s="7" t="s">
        <v>19</v>
      </c>
      <c r="I12">
        <f>0.887*3</f>
        <v>2.661</v>
      </c>
      <c r="J12">
        <f>1.299*3</f>
        <v>3.8969999999999998</v>
      </c>
      <c r="L12" s="9" t="s">
        <v>19</v>
      </c>
      <c r="M12" s="2">
        <v>8</v>
      </c>
      <c r="N12" s="2">
        <v>8</v>
      </c>
      <c r="O12" s="2">
        <v>8</v>
      </c>
      <c r="P12" s="2">
        <v>8</v>
      </c>
      <c r="Q12" s="2">
        <v>8</v>
      </c>
    </row>
    <row r="13" spans="1:17" x14ac:dyDescent="0.2">
      <c r="A13" s="7" t="s">
        <v>20</v>
      </c>
      <c r="B13">
        <f>16734.672*10.82/1000</f>
        <v>181.06915104000001</v>
      </c>
      <c r="C13">
        <f>13799.252*10.82/1000</f>
        <v>149.30790664</v>
      </c>
      <c r="D13">
        <f>11804.648*10.82/1000</f>
        <v>127.72629135999999</v>
      </c>
      <c r="E13">
        <f>17690.304*10.82/1000</f>
        <v>191.40908928000002</v>
      </c>
      <c r="F13">
        <v>0</v>
      </c>
      <c r="H13" s="7" t="s">
        <v>20</v>
      </c>
      <c r="I13">
        <f>0.58*3</f>
        <v>1.7399999999999998</v>
      </c>
      <c r="J13">
        <f>1.692*3</f>
        <v>5.0759999999999996</v>
      </c>
      <c r="L13" s="9" t="s">
        <v>20</v>
      </c>
      <c r="M13" s="2">
        <v>5</v>
      </c>
      <c r="N13" s="2">
        <v>5</v>
      </c>
      <c r="O13" s="2">
        <v>5</v>
      </c>
      <c r="P13" s="2">
        <v>5</v>
      </c>
      <c r="Q13" s="2">
        <v>5</v>
      </c>
    </row>
    <row r="15" spans="1:17" x14ac:dyDescent="0.2">
      <c r="A15" s="10" t="s">
        <v>15</v>
      </c>
      <c r="B15" s="7" t="s">
        <v>3</v>
      </c>
      <c r="C15" s="7" t="s">
        <v>4</v>
      </c>
      <c r="D15" s="7" t="s">
        <v>5</v>
      </c>
      <c r="E15" s="7" t="s">
        <v>6</v>
      </c>
      <c r="F15" s="7" t="s">
        <v>7</v>
      </c>
    </row>
    <row r="16" spans="1:17" x14ac:dyDescent="0.2">
      <c r="A16" s="7" t="s">
        <v>16</v>
      </c>
      <c r="B16">
        <v>3</v>
      </c>
      <c r="C16">
        <v>21</v>
      </c>
      <c r="D16">
        <v>65</v>
      </c>
      <c r="E16">
        <f>29</f>
        <v>29</v>
      </c>
      <c r="F16">
        <v>41</v>
      </c>
    </row>
    <row r="17" spans="1:6" x14ac:dyDescent="0.2">
      <c r="A17" s="7" t="s">
        <v>17</v>
      </c>
      <c r="B17">
        <v>21</v>
      </c>
      <c r="C17">
        <v>3</v>
      </c>
      <c r="D17">
        <v>59</v>
      </c>
      <c r="E17">
        <v>33</v>
      </c>
      <c r="F17">
        <v>34</v>
      </c>
    </row>
    <row r="18" spans="1:6" x14ac:dyDescent="0.2">
      <c r="A18" s="7" t="s">
        <v>18</v>
      </c>
      <c r="B18">
        <v>65</v>
      </c>
      <c r="C18">
        <v>59</v>
      </c>
      <c r="D18">
        <v>3</v>
      </c>
      <c r="E18">
        <v>62</v>
      </c>
      <c r="F18">
        <v>30</v>
      </c>
    </row>
    <row r="19" spans="1:6" x14ac:dyDescent="0.2">
      <c r="A19" s="7" t="s">
        <v>19</v>
      </c>
      <c r="B19">
        <v>29</v>
      </c>
      <c r="C19">
        <v>33</v>
      </c>
      <c r="D19">
        <v>62</v>
      </c>
      <c r="E19">
        <v>3</v>
      </c>
      <c r="F19">
        <v>43</v>
      </c>
    </row>
    <row r="20" spans="1:6" x14ac:dyDescent="0.2">
      <c r="A20" s="7" t="s">
        <v>20</v>
      </c>
      <c r="B20">
        <v>41</v>
      </c>
      <c r="C20">
        <v>34</v>
      </c>
      <c r="D20">
        <v>30</v>
      </c>
      <c r="E20">
        <v>43</v>
      </c>
      <c r="F20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2021-11-25T23:23:20Z</dcterms:created>
  <dcterms:modified xsi:type="dcterms:W3CDTF">2023-10-29T12:45:08Z</dcterms:modified>
</cp:coreProperties>
</file>