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D:\dataset\excel dashboards\"/>
    </mc:Choice>
  </mc:AlternateContent>
  <xr:revisionPtr revIDLastSave="0" documentId="13_ncr:1_{E7CDE964-6A04-422E-AECF-6952261CDE07}" xr6:coauthVersionLast="47" xr6:coauthVersionMax="47" xr10:uidLastSave="{00000000-0000-0000-0000-000000000000}"/>
  <bookViews>
    <workbookView xWindow="12" yWindow="12" windowWidth="23016" windowHeight="12216" activeTab="2" xr2:uid="{00000000-000D-0000-FFFF-FFFF00000000}"/>
  </bookViews>
  <sheets>
    <sheet name="analysis" sheetId="1" r:id="rId1"/>
    <sheet name="time series dashboard" sheetId="2" r:id="rId2"/>
    <sheet name="analysis (2)" sheetId="3" r:id="rId3"/>
  </sheets>
  <definedNames>
    <definedName name="lookuptable" localSheetId="2">'analysis (2)'!#REF!</definedName>
    <definedName name="lookuptable">analysis!$O$14:$U$19</definedName>
    <definedName name="Slicer_Month_Name">#N/A</definedName>
    <definedName name="Slicer_Year">#N/A</definedName>
  </definedNames>
  <calcPr calcId="191029"/>
  <pivotCaches>
    <pivotCache cacheId="120" r:id="rId4"/>
    <pivotCache cacheId="123" r:id="rId5"/>
    <pivotCache cacheId="126" r:id="rId6"/>
    <pivotCache cacheId="129" r:id="rId7"/>
    <pivotCache cacheId="132" r:id="rId8"/>
    <pivotCache cacheId="135" r:id="rId9"/>
    <pivotCache cacheId="138" r:id="rId10"/>
    <pivotCache cacheId="146" r:id="rId11"/>
  </pivotCaches>
  <extLst>
    <ext xmlns:x14="http://schemas.microsoft.com/office/spreadsheetml/2009/9/main" uri="{876F7934-8845-4945-9796-88D515C7AA90}">
      <x14:pivotCaches>
        <pivotCache cacheId="7" r:id="rId12"/>
        <pivotCache cacheId="8"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8688f8ca-07c4-4a8c-9fad-6cbf4a152157" name="FactInternetSales" connection="Query - FactInternetSales"/>
          <x15:modelTable id="DimSalesTerritory_e347a016-f705-4e4f-80f5-36529c9e0ef3" name="DimSalesTerritory" connection="Query - DimSalesTerritory"/>
          <x15:modelTable id="DimCustomer_32f216ce-1ad1-4c24-99d6-b7e091379147" name="DimCustomer" connection="Query - DimCustomer"/>
          <x15:modelTable id="DimDate_a38c1d68-9ea8-40fa-82db-20a1d9be52ab" name="DimDate" connection="Query - DimDate"/>
          <x15:modelTable id="DimGeography_8b75325d-e5cc-4562-9a6b-07a4d1d15b77" name="DimGeography" connection="Query - DimGeography"/>
          <x15:modelTable id="DimProduct_d3084391-6a2d-48f5-a77d-2893d772fef1" name="DimProduct" connection="Query - DimProduct"/>
          <x15:modelTable id="all measures_635f334e-68d7-4c03-ad68-914110f4d8a0" name="all measures" connection="Query - all measures"/>
        </x15:modelTables>
        <x15:modelRelationships>
          <x15:modelRelationship fromTable="FactInternetSales" fromColumn="SalesTerritoryKey" toTable="DimSalesTerritory" toColumn="SalesTerritoryKey"/>
          <x15:modelRelationship fromTable="FactInternetSales" fromColumn="CustomerKey" toTable="DimCustomer" toColumn="CustomerKey"/>
          <x15:modelRelationship fromTable="FactInternetSales" fromColumn="ProductKey" toTable="DimProduct" toColumn="Product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5" i="3" l="1"/>
  <c r="F34" i="3"/>
  <c r="E35" i="3"/>
  <c r="E34" i="3"/>
  <c r="Q18" i="3"/>
  <c r="S10" i="3"/>
  <c r="S11" i="3"/>
  <c r="S12" i="3"/>
  <c r="G15" i="3"/>
  <c r="G10" i="3"/>
  <c r="H10" i="3" s="1"/>
  <c r="G11" i="3"/>
  <c r="H11" i="3" s="1"/>
  <c r="G9" i="3"/>
  <c r="V48" i="1"/>
  <c r="V41" i="1"/>
  <c r="V34" i="1"/>
  <c r="V27" i="1"/>
  <c r="V20" i="1"/>
  <c r="V11" i="1"/>
  <c r="U6" i="1"/>
  <c r="V10" i="1" s="1"/>
  <c r="W10" i="1" s="1"/>
  <c r="D23" i="1" a="1"/>
  <c r="D23" i="1" s="1"/>
  <c r="D24" i="1" a="1"/>
  <c r="D24" i="1" s="1"/>
  <c r="D25" i="1" a="1"/>
  <c r="D25" i="1" s="1"/>
  <c r="D26" i="1" a="1"/>
  <c r="D26" i="1" s="1"/>
  <c r="D22" i="1" a="1"/>
  <c r="D22" i="1" s="1"/>
  <c r="J17" i="1" s="1"/>
  <c r="Q10" i="3" l="1" a="1"/>
  <c r="Q10" i="3" s="1"/>
  <c r="Q13" i="3" a="1"/>
  <c r="Q13" i="3" s="1"/>
  <c r="Q11" i="3" a="1"/>
  <c r="Q11" i="3" s="1"/>
  <c r="G13" i="3"/>
  <c r="Q12" i="3" a="1"/>
  <c r="Q12" i="3" s="1"/>
  <c r="Q14" i="3" a="1"/>
  <c r="Q14" i="3" s="1"/>
  <c r="Q16" i="3" a="1"/>
  <c r="Q16" i="3" s="1"/>
  <c r="Q15" i="3" a="1"/>
  <c r="Q15" i="3" s="1"/>
  <c r="H9" i="3"/>
  <c r="W48" i="1"/>
  <c r="V33" i="1"/>
  <c r="W33" i="1" s="1"/>
  <c r="W34" i="1"/>
  <c r="W41" i="1"/>
  <c r="V26" i="1"/>
  <c r="W26" i="1" s="1"/>
  <c r="W27" i="1"/>
  <c r="V40" i="1"/>
  <c r="W40" i="1" s="1"/>
  <c r="V47" i="1"/>
  <c r="W47" i="1" s="1"/>
  <c r="W20" i="1"/>
  <c r="W11" i="1"/>
  <c r="V19" i="1"/>
  <c r="W19" i="1" s="1"/>
  <c r="E22" i="1"/>
  <c r="E23" i="1"/>
  <c r="F23" i="1" s="1"/>
  <c r="E24" i="1"/>
  <c r="F24" i="1" s="1"/>
  <c r="E25" i="1"/>
  <c r="F25" i="1" s="1"/>
  <c r="E26" i="1"/>
  <c r="F26" i="1" s="1"/>
  <c r="X47" i="1" l="1"/>
  <c r="X27" i="1"/>
  <c r="X19" i="1"/>
  <c r="X40" i="1"/>
  <c r="X34" i="1"/>
  <c r="X26" i="1"/>
  <c r="X33" i="1"/>
  <c r="X20" i="1"/>
  <c r="X41" i="1"/>
  <c r="X48" i="1"/>
  <c r="X11" i="1"/>
  <c r="X10" i="1"/>
  <c r="C29" i="1"/>
  <c r="C30" i="1" s="1"/>
  <c r="X50" i="1" l="1"/>
  <c r="X29" i="1"/>
  <c r="X43" i="1"/>
  <c r="X36" i="1"/>
  <c r="X13" i="1"/>
  <c r="X2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132F4D-CD3A-4D2D-A52C-89B8E00F377A}" name="Query - all measures" description="Connection to the 'all measures' query in the workbook." type="100" refreshedVersion="8" minRefreshableVersion="5">
    <extLst>
      <ext xmlns:x15="http://schemas.microsoft.com/office/spreadsheetml/2010/11/main" uri="{DE250136-89BD-433C-8126-D09CA5730AF9}">
        <x15:connection id="caf91863-5f4b-46ec-9725-1e39f8d3a31f">
          <x15:oledbPr connection="Provider=Microsoft.Mashup.OleDb.1;Data Source=$Workbook$;Location=&quot;all measures&quot;;Extended Properties=&quot;&quot;">
            <x15:dbTables>
              <x15:dbTable name="all measures"/>
            </x15:dbTables>
          </x15:oledbPr>
        </x15:connection>
      </ext>
    </extLst>
  </connection>
  <connection id="2" xr16:uid="{F0572223-139F-4813-9D47-DC94020FB312}" name="Query - DimCustomer" description="Connection to the 'DimCustomer' query in the workbook." type="100" refreshedVersion="8" minRefreshableVersion="5">
    <extLst>
      <ext xmlns:x15="http://schemas.microsoft.com/office/spreadsheetml/2010/11/main" uri="{DE250136-89BD-433C-8126-D09CA5730AF9}">
        <x15:connection id="646d4550-ab60-40c2-b587-65d528b3891a">
          <x15:oledbPr connection="Provider=Microsoft.Mashup.OleDb.1;Data Source=$Workbook$;Location=DimCustomer;Extended Properties=&quot;&quot;">
            <x15:dbTables>
              <x15:dbTable name="DimCustomer"/>
            </x15:dbTables>
          </x15:oledbPr>
        </x15:connection>
      </ext>
    </extLst>
  </connection>
  <connection id="3" xr16:uid="{2259EAD5-095C-4F59-96DB-263A2F3248CC}" name="Query - DimDate" description="Connection to the 'DimDate' query in the workbook." type="100" refreshedVersion="8" minRefreshableVersion="5">
    <extLst>
      <ext xmlns:x15="http://schemas.microsoft.com/office/spreadsheetml/2010/11/main" uri="{DE250136-89BD-433C-8126-D09CA5730AF9}">
        <x15:connection id="4416751a-80e9-4c9b-ab00-e873715be06b"/>
      </ext>
    </extLst>
  </connection>
  <connection id="4" xr16:uid="{5542FCFD-DE3B-432C-A16F-40D3FCE4AED0}" name="Query - DimGeography" description="Connection to the 'DimGeography' query in the workbook." type="100" refreshedVersion="8" minRefreshableVersion="5">
    <extLst>
      <ext xmlns:x15="http://schemas.microsoft.com/office/spreadsheetml/2010/11/main" uri="{DE250136-89BD-433C-8126-D09CA5730AF9}">
        <x15:connection id="b1637a5a-d0c5-4431-875b-470efffb3f66">
          <x15:oledbPr connection="Provider=Microsoft.Mashup.OleDb.1;Data Source=$Workbook$;Location=DimGeography;Extended Properties=&quot;&quot;">
            <x15:dbTables>
              <x15:dbTable name="DimGeography"/>
            </x15:dbTables>
          </x15:oledbPr>
        </x15:connection>
      </ext>
    </extLst>
  </connection>
  <connection id="5" xr16:uid="{4DDCF9B6-84BD-47C0-93E7-7A8C78B217D4}" name="Query - DimProduct" description="Connection to the 'DimProduct' query in the workbook." type="100" refreshedVersion="8" minRefreshableVersion="5">
    <extLst>
      <ext xmlns:x15="http://schemas.microsoft.com/office/spreadsheetml/2010/11/main" uri="{DE250136-89BD-433C-8126-D09CA5730AF9}">
        <x15:connection id="4025d025-4351-485a-b5fc-8c6085751fba">
          <x15:oledbPr connection="Provider=Microsoft.Mashup.OleDb.1;Data Source=$Workbook$;Location=DimProduct;Extended Properties=&quot;&quot;">
            <x15:dbTables>
              <x15:dbTable name="DimProduct"/>
            </x15:dbTables>
          </x15:oledbPr>
        </x15:connection>
      </ext>
    </extLst>
  </connection>
  <connection id="6" xr16:uid="{ED45903B-A61D-458B-A0C5-FB28F9008FD4}" name="Query - DimSalesTerritory" description="Connection to the 'DimSalesTerritory' query in the workbook." type="100" refreshedVersion="8" minRefreshableVersion="5">
    <extLst>
      <ext xmlns:x15="http://schemas.microsoft.com/office/spreadsheetml/2010/11/main" uri="{DE250136-89BD-433C-8126-D09CA5730AF9}">
        <x15:connection id="6e3e96ae-ba44-4913-bf52-8c0534fdb734">
          <x15:oledbPr connection="Provider=Microsoft.Mashup.OleDb.1;Data Source=$Workbook$;Location=DimSalesTerritory;Extended Properties=&quot;&quot;">
            <x15:dbTables>
              <x15:dbTable name="DimSalesTerritory"/>
            </x15:dbTables>
          </x15:oledbPr>
        </x15:connection>
      </ext>
    </extLst>
  </connection>
  <connection id="7" xr16:uid="{00616F8C-79D4-4C14-BCF6-A7CC0F130278}" name="Query - FactInternetSales" description="Connection to the 'FactInternetSales' query in the workbook." type="100" refreshedVersion="8" minRefreshableVersion="5">
    <extLst>
      <ext xmlns:x15="http://schemas.microsoft.com/office/spreadsheetml/2010/11/main" uri="{DE250136-89BD-433C-8126-D09CA5730AF9}">
        <x15:connection id="4537777b-f7b8-4c8b-8804-4b807d9a4d00">
          <x15:oledbPr connection="Provider=Microsoft.Mashup.OleDb.1;Data Source=$Workbook$;Location=FactInternetSales;Extended Properties=&quot;&quot;">
            <x15:dbTables>
              <x15:dbTable name="FactInternetSales"/>
            </x15:dbTables>
          </x15:oledbPr>
        </x15:connection>
      </ext>
    </extLst>
  </connection>
  <connection id="8" xr16:uid="{C0CD6F31-A6AB-4C22-8471-4DF8A935928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<sst xmlns="http://schemas.openxmlformats.org/spreadsheetml/2006/main" count="117" uniqueCount="60">
  <si>
    <t>#Transactions</t>
  </si>
  <si>
    <t>Sum of Total profit</t>
  </si>
  <si>
    <t>Sum of COGS</t>
  </si>
  <si>
    <t>Sum of Total Revenue</t>
  </si>
  <si>
    <t>Sum of OrderQuantity</t>
  </si>
  <si>
    <t>all products</t>
  </si>
  <si>
    <t>sold products</t>
  </si>
  <si>
    <t>unsold products</t>
  </si>
  <si>
    <t>% profit margin</t>
  </si>
  <si>
    <t>Row Labels</t>
  </si>
  <si>
    <t>year</t>
  </si>
  <si>
    <t>KPI</t>
  </si>
  <si>
    <t>above average</t>
  </si>
  <si>
    <t>ABOVE AVERAGE</t>
  </si>
  <si>
    <t>PERCENTAGE</t>
  </si>
  <si>
    <t xml:space="preserve"> profit</t>
  </si>
  <si>
    <t xml:space="preserve"> Revenue</t>
  </si>
  <si>
    <t>Transactions</t>
  </si>
  <si>
    <t>Grand Total</t>
  </si>
  <si>
    <t>check selected year</t>
  </si>
  <si>
    <t>total profit</t>
  </si>
  <si>
    <t>selected year</t>
  </si>
  <si>
    <t>previous year</t>
  </si>
  <si>
    <t>profit</t>
  </si>
  <si>
    <t>%</t>
  </si>
  <si>
    <t>year over year change</t>
  </si>
  <si>
    <t>revenue</t>
  </si>
  <si>
    <t>COGS</t>
  </si>
  <si>
    <t>TOTAL COGS</t>
  </si>
  <si>
    <t>TOTAL TRANSACTION</t>
  </si>
  <si>
    <t>TOTAL QTY</t>
  </si>
  <si>
    <t>QTY</t>
  </si>
  <si>
    <t>TOTAL profit margin</t>
  </si>
  <si>
    <t>%margin</t>
  </si>
  <si>
    <t>Apr</t>
  </si>
  <si>
    <t>Aug</t>
  </si>
  <si>
    <t>Dec</t>
  </si>
  <si>
    <t>Feb</t>
  </si>
  <si>
    <t>Jan</t>
  </si>
  <si>
    <t>Jul</t>
  </si>
  <si>
    <t>Jun</t>
  </si>
  <si>
    <t>Mar</t>
  </si>
  <si>
    <t>May</t>
  </si>
  <si>
    <t>Nov</t>
  </si>
  <si>
    <t>Oct</t>
  </si>
  <si>
    <t>Sep</t>
  </si>
  <si>
    <t>Month Name</t>
  </si>
  <si>
    <t>Day Name</t>
  </si>
  <si>
    <t>Fri</t>
  </si>
  <si>
    <t>Mon</t>
  </si>
  <si>
    <t>Sat</t>
  </si>
  <si>
    <t>Sun</t>
  </si>
  <si>
    <t>Thu</t>
  </si>
  <si>
    <t>Tue</t>
  </si>
  <si>
    <t>Wed</t>
  </si>
  <si>
    <t>highlight</t>
  </si>
  <si>
    <t>week types</t>
  </si>
  <si>
    <t>weekday</t>
  </si>
  <si>
    <t>weekend</t>
  </si>
  <si>
    <t>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</si>
</sst>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
    <numFmt numFmtId="165" formatCode="[&lt;999999]0.00,&quot; K&quot;;[&lt;999999999]0.00,,&quot; M&quot;;0.00&quot; B&quot;"/>
    <numFmt numFmtId="166" formatCode="[&lt;999999]\$0.00,&quot; K&quot;;[&lt;999999999]\$0.00,,&quot; M&quot;;\$0.00&quot; B&quot;"/>
    <numFmt numFmtId="167" formatCode="0.0%"/>
    <numFmt numFmtId="168" formatCode="[&lt;999999]#,&quot; K&quot;;[&lt;999999999]#,,&quot; M&quot;;#&quot; B&quot;"/>
    <numFmt numFmtId="169" formatCode="\+0.00%;\-0.00%;#,000%"/>
  </numFmts>
  <fonts count="5" x14ac:knownFonts="1">
    <font>
      <sz val="11"/>
      <color theme="1"/>
      <name val="Calibri"/>
      <family val="2"/>
      <scheme val="minor"/>
    </font>
    <font>
      <b/>
      <sz val="11"/>
      <color theme="1"/>
      <name val="Calibri"/>
      <family val="2"/>
      <scheme val="minor"/>
    </font>
    <font>
      <sz val="11"/>
      <color theme="0"/>
      <name val="Calibri"/>
      <family val="2"/>
      <scheme val="minor"/>
    </font>
    <font>
      <sz val="48"/>
      <color theme="0"/>
      <name val="Calibri"/>
      <family val="2"/>
      <scheme val="minor"/>
    </font>
    <font>
      <sz val="8"/>
      <color rgb="FF000000"/>
      <name val="Segoe UI"/>
      <family val="2"/>
    </font>
  </fonts>
  <fills count="8">
    <fill>
      <patternFill patternType="none"/>
    </fill>
    <fill>
      <patternFill patternType="gray125"/>
    </fill>
    <fill>
      <patternFill patternType="solid">
        <fgColor theme="4" tint="0.79998168889431442"/>
        <bgColor theme="4" tint="0.79998168889431442"/>
      </patternFill>
    </fill>
    <fill>
      <patternFill patternType="solid">
        <fgColor rgb="FFFF0000"/>
        <bgColor indexed="64"/>
      </patternFill>
    </fill>
    <fill>
      <patternFill patternType="solid">
        <fgColor theme="1"/>
        <bgColor indexed="64"/>
      </patternFill>
    </fill>
    <fill>
      <patternFill patternType="solid">
        <fgColor theme="0"/>
        <bgColor indexed="64"/>
      </patternFill>
    </fill>
    <fill>
      <patternFill patternType="solid">
        <fgColor theme="7"/>
        <bgColor indexed="64"/>
      </patternFill>
    </fill>
    <fill>
      <patternFill patternType="solid">
        <fgColor theme="4"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48">
    <xf numFmtId="0" fontId="0" fillId="0" borderId="0" xfId="0"/>
    <xf numFmtId="0" fontId="1" fillId="2" borderId="1" xfId="0" applyFont="1" applyFill="1" applyBorder="1"/>
    <xf numFmtId="166" fontId="0" fillId="0" borderId="1" xfId="0" applyNumberFormat="1" applyBorder="1"/>
    <xf numFmtId="0" fontId="0" fillId="0" borderId="1" xfId="0" applyBorder="1" applyAlignment="1">
      <alignment horizontal="left"/>
    </xf>
    <xf numFmtId="0" fontId="0" fillId="0" borderId="1" xfId="0" pivotButton="1" applyBorder="1"/>
    <xf numFmtId="0" fontId="0" fillId="0" borderId="1" xfId="0" applyBorder="1"/>
    <xf numFmtId="165" fontId="0" fillId="0" borderId="1" xfId="0" applyNumberFormat="1" applyBorder="1"/>
    <xf numFmtId="164" fontId="0" fillId="0" borderId="1" xfId="0" applyNumberFormat="1" applyBorder="1"/>
    <xf numFmtId="3" fontId="0" fillId="0" borderId="1" xfId="0" applyNumberFormat="1" applyBorder="1"/>
    <xf numFmtId="0" fontId="2" fillId="3" borderId="1" xfId="0" applyFont="1" applyFill="1" applyBorder="1"/>
    <xf numFmtId="167" fontId="0" fillId="0" borderId="0" xfId="0" applyNumberFormat="1"/>
    <xf numFmtId="168" fontId="0" fillId="0" borderId="1" xfId="0" applyNumberFormat="1" applyBorder="1"/>
    <xf numFmtId="0" fontId="0" fillId="4" borderId="0" xfId="0" applyFill="1"/>
    <xf numFmtId="0" fontId="0" fillId="4" borderId="1" xfId="0" applyFill="1" applyBorder="1"/>
    <xf numFmtId="0" fontId="0" fillId="5" borderId="1" xfId="0" applyFill="1" applyBorder="1"/>
    <xf numFmtId="0" fontId="0" fillId="6" borderId="1" xfId="0" applyFill="1" applyBorder="1"/>
    <xf numFmtId="165" fontId="0" fillId="5" borderId="1" xfId="0" applyNumberFormat="1" applyFill="1" applyBorder="1"/>
    <xf numFmtId="9" fontId="0" fillId="5" borderId="1" xfId="0" applyNumberFormat="1" applyFill="1" applyBorder="1"/>
    <xf numFmtId="169" fontId="0" fillId="6" borderId="1" xfId="0" applyNumberFormat="1" applyFill="1" applyBorder="1"/>
    <xf numFmtId="10" fontId="0" fillId="5" borderId="1" xfId="0" applyNumberFormat="1" applyFill="1" applyBorder="1"/>
    <xf numFmtId="0" fontId="0" fillId="5" borderId="0" xfId="0" applyFill="1"/>
    <xf numFmtId="0" fontId="1" fillId="7" borderId="1" xfId="0" applyFont="1" applyFill="1" applyBorder="1"/>
    <xf numFmtId="0" fontId="3" fillId="3" borderId="1" xfId="0" applyFont="1" applyFill="1" applyBorder="1" applyAlignment="1">
      <alignment horizontal="center"/>
    </xf>
    <xf numFmtId="0" fontId="3" fillId="5" borderId="1" xfId="0" applyFont="1" applyFill="1" applyBorder="1" applyAlignment="1">
      <alignment horizontal="center"/>
    </xf>
    <xf numFmtId="0" fontId="0" fillId="0" borderId="1" xfId="0" applyNumberFormat="1" applyBorder="1"/>
    <xf numFmtId="0" fontId="3" fillId="5" borderId="2" xfId="0" applyFont="1" applyFill="1" applyBorder="1" applyAlignment="1">
      <alignment horizontal="center"/>
    </xf>
    <xf numFmtId="0" fontId="0" fillId="0" borderId="3" xfId="0" applyBorder="1"/>
    <xf numFmtId="0" fontId="0" fillId="5" borderId="4" xfId="0" applyFill="1" applyBorder="1"/>
    <xf numFmtId="0" fontId="0" fillId="0" borderId="4" xfId="0" applyBorder="1"/>
    <xf numFmtId="0" fontId="0" fillId="0" borderId="5" xfId="0" applyBorder="1"/>
    <xf numFmtId="0" fontId="0" fillId="0" borderId="6" xfId="0" applyBorder="1"/>
    <xf numFmtId="0" fontId="0" fillId="5" borderId="0" xfId="0" applyFill="1" applyBorder="1"/>
    <xf numFmtId="0" fontId="0" fillId="0" borderId="0" xfId="0" applyBorder="1"/>
    <xf numFmtId="0" fontId="0" fillId="0" borderId="7" xfId="0" applyBorder="1"/>
    <xf numFmtId="0" fontId="0" fillId="0" borderId="8" xfId="0" pivotButton="1" applyBorder="1"/>
    <xf numFmtId="0" fontId="0" fillId="0" borderId="8" xfId="0" applyBorder="1"/>
    <xf numFmtId="0" fontId="0" fillId="0" borderId="9" xfId="0" applyBorder="1"/>
    <xf numFmtId="0" fontId="0" fillId="5" borderId="10" xfId="0" applyFill="1" applyBorder="1"/>
    <xf numFmtId="0" fontId="0" fillId="0" borderId="10" xfId="0" applyBorder="1"/>
    <xf numFmtId="0" fontId="0" fillId="0" borderId="11" xfId="0" applyBorder="1"/>
    <xf numFmtId="0" fontId="3" fillId="5" borderId="12" xfId="0" applyFont="1" applyFill="1" applyBorder="1" applyAlignment="1">
      <alignment horizontal="center"/>
    </xf>
    <xf numFmtId="0" fontId="0" fillId="0" borderId="13" xfId="0" pivotButton="1" applyBorder="1"/>
    <xf numFmtId="0" fontId="0" fillId="0" borderId="13" xfId="0" applyBorder="1"/>
    <xf numFmtId="0" fontId="0" fillId="0" borderId="14" xfId="0" applyBorder="1"/>
    <xf numFmtId="10" fontId="0" fillId="0" borderId="0" xfId="0" applyNumberFormat="1" applyBorder="1"/>
    <xf numFmtId="167" fontId="0" fillId="0" borderId="0" xfId="0" applyNumberFormat="1" applyFill="1" applyBorder="1"/>
    <xf numFmtId="0" fontId="0" fillId="7" borderId="1" xfId="0" applyFill="1" applyBorder="1"/>
    <xf numFmtId="167" fontId="0" fillId="0" borderId="1" xfId="0" applyNumberFormat="1" applyBorder="1"/>
  </cellXfs>
  <cellStyles count="1">
    <cellStyle name="Normal" xfId="0" builtinId="0"/>
  </cellStyles>
  <dxfs count="6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6" formatCode="[&lt;999999]\$0.00,&quot; K&quot;;[&lt;999999999]\$0.00,,&quot; M&quot;;\$0.00&quot; B&quot;"/>
    </dxf>
    <dxf>
      <numFmt numFmtId="166" formatCode="[&lt;999999]\$0.00,&quot; K&quot;;[&lt;999999999]\$0.00,,&quot; M&quot;;\$0.00&quot; B&quot;"/>
    </dxf>
    <dxf>
      <font>
        <b/>
        <color theme="1"/>
      </font>
      <border>
        <bottom style="thin">
          <color theme="4"/>
        </bottom>
        <vertical/>
        <horizontal/>
      </border>
    </dxf>
    <dxf>
      <font>
        <color theme="1"/>
      </font>
      <fill>
        <patternFill>
          <bgColor theme="0" tint="-0.14996795556505021"/>
        </patternFill>
      </fill>
      <border diagonalUp="0" diagonalDown="0">
        <left/>
        <right/>
        <top/>
        <bottom/>
        <vertical/>
        <horizontal/>
      </border>
    </dxf>
  </dxfs>
  <tableStyles count="1" defaultTableStyle="TableStyleMedium2" defaultPivotStyle="PivotStyleLight16">
    <tableStyle name="SlicerStyleLight1 2" pivot="0" table="0" count="10" xr9:uid="{A9FAD625-8DC4-403E-BE47-38336F6D4EBC}">
      <tableStyleElement type="wholeTable" dxfId="66"/>
      <tableStyleElement type="headerRow" dxfId="65"/>
    </tableStyle>
  </tableStyles>
  <colors>
    <mruColors>
      <color rgb="FFF75606"/>
      <color rgb="FFE2EA45"/>
      <color rgb="FF4DC1F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5.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heetMetadata" Target="metadata.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46574112446473"/>
          <c:y val="0.26416138248205701"/>
          <c:w val="0.89177489177489178"/>
          <c:h val="0.4960505047001284"/>
        </c:manualLayout>
      </c:layout>
      <c:barChart>
        <c:barDir val="col"/>
        <c:grouping val="clustered"/>
        <c:varyColors val="0"/>
        <c:ser>
          <c:idx val="0"/>
          <c:order val="0"/>
          <c:tx>
            <c:strRef>
              <c:f>analysis!$C$22</c:f>
              <c:strCache>
                <c:ptCount val="1"/>
                <c:pt idx="0">
                  <c:v>year</c:v>
                </c:pt>
              </c:strCache>
            </c:strRef>
          </c:tx>
          <c:spPr>
            <a:solidFill>
              <a:schemeClr val="accent1"/>
            </a:solidFill>
            <a:ln>
              <a:noFill/>
            </a:ln>
            <a:effectLst/>
          </c:spPr>
          <c:invertIfNegative val="0"/>
          <c:cat>
            <c:numRef>
              <c:f>analysis!$C$23:$C$26</c:f>
              <c:numCache>
                <c:formatCode>General</c:formatCode>
                <c:ptCount val="4"/>
                <c:pt idx="0">
                  <c:v>2005</c:v>
                </c:pt>
                <c:pt idx="1">
                  <c:v>2006</c:v>
                </c:pt>
                <c:pt idx="2">
                  <c:v>2007</c:v>
                </c:pt>
                <c:pt idx="3">
                  <c:v>2008</c:v>
                </c:pt>
              </c:numCache>
            </c:numRef>
          </c:cat>
          <c:val>
            <c:numRef>
              <c:f>analysis!$C$23:$C$27</c:f>
              <c:numCache>
                <c:formatCode>General</c:formatCode>
                <c:ptCount val="5"/>
                <c:pt idx="0">
                  <c:v>2005</c:v>
                </c:pt>
                <c:pt idx="1">
                  <c:v>2006</c:v>
                </c:pt>
                <c:pt idx="2">
                  <c:v>2007</c:v>
                </c:pt>
                <c:pt idx="3">
                  <c:v>2008</c:v>
                </c:pt>
              </c:numCache>
            </c:numRef>
          </c:val>
          <c:extLst>
            <c:ext xmlns:c16="http://schemas.microsoft.com/office/drawing/2014/chart" uri="{C3380CC4-5D6E-409C-BE32-E72D297353CC}">
              <c16:uniqueId val="{00000000-E549-4943-819A-5531C3F92A34}"/>
            </c:ext>
          </c:extLst>
        </c:ser>
        <c:ser>
          <c:idx val="1"/>
          <c:order val="1"/>
          <c:tx>
            <c:strRef>
              <c:f>analysis!$D$22</c:f>
              <c:strCache>
                <c:ptCount val="1"/>
                <c:pt idx="0">
                  <c:v>Sum of COGS</c:v>
                </c:pt>
              </c:strCache>
            </c:strRef>
          </c:tx>
          <c:spPr>
            <a:solidFill>
              <a:schemeClr val="bg1">
                <a:lumMod val="50000"/>
              </a:schemeClr>
            </a:solidFill>
            <a:ln>
              <a:noFill/>
            </a:ln>
            <a:effectLst/>
          </c:spPr>
          <c:invertIfNegative val="0"/>
          <c:dLbls>
            <c:dLbl>
              <c:idx val="0"/>
              <c:layout>
                <c:manualLayout>
                  <c:x val="-8.7719298245613839E-3"/>
                  <c:y val="1.76991150442477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FF-4DAB-92BE-004BD3647BFA}"/>
                </c:ext>
              </c:extLst>
            </c:dLbl>
            <c:dLbl>
              <c:idx val="1"/>
              <c:layout>
                <c:manualLayout>
                  <c:x val="-3.947368421052631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FF-4DAB-92BE-004BD3647BFA}"/>
                </c:ext>
              </c:extLst>
            </c:dLbl>
            <c:dLbl>
              <c:idx val="2"/>
              <c:layout>
                <c:manualLayout>
                  <c:x val="8.771929824561323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FF-4DAB-92BE-004BD3647BFA}"/>
                </c:ext>
              </c:extLst>
            </c:dLbl>
            <c:dLbl>
              <c:idx val="3"/>
              <c:layout>
                <c:manualLayout>
                  <c:x val="1.3157894736842025E-2"/>
                  <c:y val="4.42477876106194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FF-4DAB-92BE-004BD3647BF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 Antiqua" panose="020406020503050303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analysis!$C$23:$C$26</c:f>
              <c:numCache>
                <c:formatCode>General</c:formatCode>
                <c:ptCount val="4"/>
                <c:pt idx="0">
                  <c:v>2005</c:v>
                </c:pt>
                <c:pt idx="1">
                  <c:v>2006</c:v>
                </c:pt>
                <c:pt idx="2">
                  <c:v>2007</c:v>
                </c:pt>
                <c:pt idx="3">
                  <c:v>2008</c:v>
                </c:pt>
              </c:numCache>
            </c:numRef>
          </c:cat>
          <c:val>
            <c:numRef>
              <c:f>analysis!$D$23:$D$27</c:f>
              <c:numCache>
                <c:formatCode>[&lt;999999]#," K";[&lt;999999999]#,," M";#" B"</c:formatCode>
                <c:ptCount val="5"/>
                <c:pt idx="0">
                  <c:v>19966565.611399997</c:v>
                </c:pt>
                <c:pt idx="1">
                  <c:v>41306746.774300002</c:v>
                </c:pt>
                <c:pt idx="2">
                  <c:v>59832502.452100649</c:v>
                </c:pt>
                <c:pt idx="3">
                  <c:v>59696552.714297675</c:v>
                </c:pt>
              </c:numCache>
            </c:numRef>
          </c:val>
          <c:extLst>
            <c:ext xmlns:c16="http://schemas.microsoft.com/office/drawing/2014/chart" uri="{C3380CC4-5D6E-409C-BE32-E72D297353CC}">
              <c16:uniqueId val="{00000001-E549-4943-819A-5531C3F92A34}"/>
            </c:ext>
          </c:extLst>
        </c:ser>
        <c:ser>
          <c:idx val="3"/>
          <c:order val="3"/>
          <c:tx>
            <c:strRef>
              <c:f>analysis!$F$23:$F$24</c:f>
              <c:strCache>
                <c:ptCount val="2"/>
                <c:pt idx="0">
                  <c:v>$45.20 M</c:v>
                </c:pt>
                <c:pt idx="1">
                  <c:v>$45.20 M</c:v>
                </c:pt>
              </c:strCache>
            </c:strRef>
          </c:tx>
          <c:spPr>
            <a:solidFill>
              <a:srgbClr val="4DC1F5"/>
            </a:solidFill>
            <a:ln>
              <a:noFill/>
            </a:ln>
            <a:effectLst/>
          </c:spPr>
          <c:invertIfNegative val="0"/>
          <c:val>
            <c:numRef>
              <c:f>analysis!$F$23:$F$26</c:f>
              <c:numCache>
                <c:formatCode>General</c:formatCode>
                <c:ptCount val="4"/>
                <c:pt idx="0">
                  <c:v>0</c:v>
                </c:pt>
                <c:pt idx="1">
                  <c:v>0</c:v>
                </c:pt>
                <c:pt idx="2">
                  <c:v>59832502.452100649</c:v>
                </c:pt>
                <c:pt idx="3">
                  <c:v>59696552.714297675</c:v>
                </c:pt>
              </c:numCache>
            </c:numRef>
          </c:val>
          <c:extLst>
            <c:ext xmlns:c16="http://schemas.microsoft.com/office/drawing/2014/chart" uri="{C3380CC4-5D6E-409C-BE32-E72D297353CC}">
              <c16:uniqueId val="{00000006-E549-4943-819A-5531C3F92A34}"/>
            </c:ext>
          </c:extLst>
        </c:ser>
        <c:dLbls>
          <c:showLegendKey val="0"/>
          <c:showVal val="0"/>
          <c:showCatName val="0"/>
          <c:showSerName val="0"/>
          <c:showPercent val="0"/>
          <c:showBubbleSize val="0"/>
        </c:dLbls>
        <c:gapWidth val="219"/>
        <c:overlap val="100"/>
        <c:axId val="1674676000"/>
        <c:axId val="439403088"/>
      </c:barChart>
      <c:lineChart>
        <c:grouping val="standard"/>
        <c:varyColors val="0"/>
        <c:ser>
          <c:idx val="2"/>
          <c:order val="2"/>
          <c:tx>
            <c:strRef>
              <c:f>analysis!$E$22</c:f>
              <c:strCache>
                <c:ptCount val="1"/>
                <c:pt idx="0">
                  <c:v>AverageSum of COGS</c:v>
                </c:pt>
              </c:strCache>
            </c:strRef>
          </c:tx>
          <c:spPr>
            <a:ln w="12700" cap="rnd">
              <a:solidFill>
                <a:schemeClr val="accent3"/>
              </a:solidFill>
              <a:round/>
            </a:ln>
            <a:effectLst/>
          </c:spPr>
          <c:marker>
            <c:symbol val="none"/>
          </c:marker>
          <c:trendline>
            <c:spPr>
              <a:ln w="19050" cap="rnd">
                <a:solidFill>
                  <a:sysClr val="windowText" lastClr="000000"/>
                </a:solidFill>
                <a:prstDash val="sysDot"/>
              </a:ln>
              <a:effectLst/>
            </c:spPr>
            <c:trendlineType val="exp"/>
            <c:dispRSqr val="0"/>
            <c:dispEq val="0"/>
          </c:trendline>
          <c:val>
            <c:numRef>
              <c:f>analysis!$E$23:$E$26</c:f>
              <c:numCache>
                <c:formatCode>[&lt;999999]\$0.00," K";[&lt;999999999]\$0.00,," M";\$0.00" B"</c:formatCode>
                <c:ptCount val="4"/>
                <c:pt idx="0">
                  <c:v>45200591.888024583</c:v>
                </c:pt>
                <c:pt idx="1">
                  <c:v>45200591.888024583</c:v>
                </c:pt>
                <c:pt idx="2">
                  <c:v>45200591.888024583</c:v>
                </c:pt>
                <c:pt idx="3">
                  <c:v>45200591.888024583</c:v>
                </c:pt>
              </c:numCache>
            </c:numRef>
          </c:val>
          <c:smooth val="0"/>
          <c:extLst>
            <c:ext xmlns:c16="http://schemas.microsoft.com/office/drawing/2014/chart" uri="{C3380CC4-5D6E-409C-BE32-E72D297353CC}">
              <c16:uniqueId val="{00000004-E549-4943-819A-5531C3F92A34}"/>
            </c:ext>
          </c:extLst>
        </c:ser>
        <c:dLbls>
          <c:showLegendKey val="0"/>
          <c:showVal val="0"/>
          <c:showCatName val="0"/>
          <c:showSerName val="0"/>
          <c:showPercent val="0"/>
          <c:showBubbleSize val="0"/>
        </c:dLbls>
        <c:marker val="1"/>
        <c:smooth val="0"/>
        <c:axId val="1674676000"/>
        <c:axId val="439403088"/>
      </c:lineChart>
      <c:catAx>
        <c:axId val="167467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403088"/>
        <c:crosses val="autoZero"/>
        <c:auto val="1"/>
        <c:lblAlgn val="ctr"/>
        <c:lblOffset val="100"/>
        <c:noMultiLvlLbl val="0"/>
      </c:catAx>
      <c:valAx>
        <c:axId val="439403088"/>
        <c:scaling>
          <c:orientation val="minMax"/>
        </c:scaling>
        <c:delete val="1"/>
        <c:axPos val="l"/>
        <c:numFmt formatCode="General" sourceLinked="1"/>
        <c:majorTickMark val="none"/>
        <c:minorTickMark val="none"/>
        <c:tickLblPos val="nextTo"/>
        <c:crossAx val="167467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sales dashboard.xlsx]analysis (2)!PivotTable2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 Antiqua" panose="02040602050305030304"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(2)'!$D$8</c:f>
              <c:strCache>
                <c:ptCount val="1"/>
                <c:pt idx="0">
                  <c:v>Total</c:v>
                </c:pt>
              </c:strCache>
            </c:strRef>
          </c:tx>
          <c:spPr>
            <a:ln w="28575" cap="rnd">
              <a:solidFill>
                <a:schemeClr val="accent1"/>
              </a:solidFill>
              <a:round/>
            </a:ln>
            <a:effectLst/>
          </c:spPr>
          <c:marker>
            <c:symbol val="none"/>
          </c:marker>
          <c:dLbls>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 Antiqua" panose="02040602050305030304"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(2)'!$C$9:$C$20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(2)'!$D$9:$D$20</c:f>
              <c:numCache>
                <c:formatCode>[&lt;999999]\$0.00," K";[&lt;999999999]\$0.00,," M";\$0.00" B"</c:formatCode>
                <c:ptCount val="12"/>
                <c:pt idx="0">
                  <c:v>10223845.849199997</c:v>
                </c:pt>
                <c:pt idx="1">
                  <c:v>10792830.003000002</c:v>
                </c:pt>
                <c:pt idx="2">
                  <c:v>11283963.168800015</c:v>
                </c:pt>
                <c:pt idx="3">
                  <c:v>11839838.095300021</c:v>
                </c:pt>
                <c:pt idx="4">
                  <c:v>13733395.004400004</c:v>
                </c:pt>
                <c:pt idx="5">
                  <c:v>13445658.304500012</c:v>
                </c:pt>
                <c:pt idx="6">
                  <c:v>8108100.7478999803</c:v>
                </c:pt>
                <c:pt idx="7">
                  <c:v>8035078.6151000103</c:v>
                </c:pt>
                <c:pt idx="8">
                  <c:v>8046581.1938000023</c:v>
                </c:pt>
                <c:pt idx="9">
                  <c:v>8675444.4087999668</c:v>
                </c:pt>
                <c:pt idx="10">
                  <c:v>8962424.8809000105</c:v>
                </c:pt>
                <c:pt idx="11">
                  <c:v>13143417.374300048</c:v>
                </c:pt>
              </c:numCache>
            </c:numRef>
          </c:val>
          <c:smooth val="1"/>
          <c:extLst>
            <c:ext xmlns:c16="http://schemas.microsoft.com/office/drawing/2014/chart" uri="{C3380CC4-5D6E-409C-BE32-E72D297353CC}">
              <c16:uniqueId val="{00000000-041E-436A-A300-6027A89192A1}"/>
            </c:ext>
          </c:extLst>
        </c:ser>
        <c:dLbls>
          <c:showLegendKey val="0"/>
          <c:showVal val="0"/>
          <c:showCatName val="0"/>
          <c:showSerName val="0"/>
          <c:showPercent val="0"/>
          <c:showBubbleSize val="0"/>
        </c:dLbls>
        <c:smooth val="0"/>
        <c:axId val="2025462176"/>
        <c:axId val="2025462656"/>
      </c:lineChart>
      <c:catAx>
        <c:axId val="202546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ook Antiqua" panose="02040602050305030304" pitchFamily="18" charset="0"/>
                <a:ea typeface="+mn-ea"/>
                <a:cs typeface="+mn-cs"/>
              </a:defRPr>
            </a:pPr>
            <a:endParaRPr lang="en-US"/>
          </a:p>
        </c:txPr>
        <c:crossAx val="2025462656"/>
        <c:crosses val="autoZero"/>
        <c:auto val="1"/>
        <c:lblAlgn val="ctr"/>
        <c:lblOffset val="100"/>
        <c:noMultiLvlLbl val="0"/>
      </c:catAx>
      <c:valAx>
        <c:axId val="2025462656"/>
        <c:scaling>
          <c:orientation val="minMax"/>
        </c:scaling>
        <c:delete val="1"/>
        <c:axPos val="l"/>
        <c:numFmt formatCode="[&lt;999999]\$0.00,&quot; K&quot;;[&lt;999999999]\$0.00,,&quot; M&quot;;\$0.00&quot; B&quot;" sourceLinked="1"/>
        <c:majorTickMark val="none"/>
        <c:minorTickMark val="none"/>
        <c:tickLblPos val="nextTo"/>
        <c:crossAx val="202546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noFill/>
            </a:ln>
            <a:effectLst/>
          </c:spPr>
          <c:invertIfNegative val="0"/>
          <c:dLbls>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(2)'!$M$20:$M$26</c:f>
              <c:strCache>
                <c:ptCount val="7"/>
                <c:pt idx="0">
                  <c:v>Sun</c:v>
                </c:pt>
                <c:pt idx="1">
                  <c:v>Mon</c:v>
                </c:pt>
                <c:pt idx="2">
                  <c:v>Tue</c:v>
                </c:pt>
                <c:pt idx="3">
                  <c:v>Wed</c:v>
                </c:pt>
                <c:pt idx="4">
                  <c:v>Thu</c:v>
                </c:pt>
                <c:pt idx="5">
                  <c:v>Fri</c:v>
                </c:pt>
                <c:pt idx="6">
                  <c:v>Sat</c:v>
                </c:pt>
              </c:strCache>
            </c:strRef>
          </c:cat>
          <c:val>
            <c:numRef>
              <c:f>'analysis (2)'!$N$20:$N$26</c:f>
              <c:numCache>
                <c:formatCode>[&lt;999999]\$0.00," K";[&lt;999999999]\$0.00,," M";\$0.00" B"</c:formatCode>
                <c:ptCount val="7"/>
                <c:pt idx="0">
                  <c:v>17623309.84989994</c:v>
                </c:pt>
                <c:pt idx="1">
                  <c:v>17943295.256499998</c:v>
                </c:pt>
                <c:pt idx="2">
                  <c:v>17685312.63379997</c:v>
                </c:pt>
                <c:pt idx="3">
                  <c:v>18218769.795200098</c:v>
                </c:pt>
                <c:pt idx="4">
                  <c:v>18810561.906700015</c:v>
                </c:pt>
                <c:pt idx="5">
                  <c:v>18279687.762300041</c:v>
                </c:pt>
                <c:pt idx="6">
                  <c:v>17729640.441599976</c:v>
                </c:pt>
              </c:numCache>
            </c:numRef>
          </c:val>
          <c:extLst>
            <c:ext xmlns:c16="http://schemas.microsoft.com/office/drawing/2014/chart" uri="{C3380CC4-5D6E-409C-BE32-E72D297353CC}">
              <c16:uniqueId val="{00000000-B951-43BC-A2B1-769D75D0BE00}"/>
            </c:ext>
          </c:extLst>
        </c:ser>
        <c:ser>
          <c:idx val="1"/>
          <c:order val="1"/>
          <c:tx>
            <c:v>top 3</c:v>
          </c:tx>
          <c:spPr>
            <a:solidFill>
              <a:srgbClr val="4DC1F5"/>
            </a:solidFill>
            <a:ln>
              <a:noFill/>
            </a:ln>
            <a:effectLst/>
          </c:spPr>
          <c:invertIfNegative val="0"/>
          <c:val>
            <c:numRef>
              <c:f>'analysis (2)'!$Q$10:$Q$16</c:f>
              <c:numCache>
                <c:formatCode>General</c:formatCode>
                <c:ptCount val="7"/>
                <c:pt idx="0">
                  <c:v>0</c:v>
                </c:pt>
                <c:pt idx="1">
                  <c:v>0</c:v>
                </c:pt>
                <c:pt idx="2">
                  <c:v>0</c:v>
                </c:pt>
                <c:pt idx="3">
                  <c:v>18218769.795200098</c:v>
                </c:pt>
                <c:pt idx="4">
                  <c:v>18810561.906700015</c:v>
                </c:pt>
                <c:pt idx="5">
                  <c:v>18279687.762300041</c:v>
                </c:pt>
                <c:pt idx="6">
                  <c:v>0</c:v>
                </c:pt>
              </c:numCache>
            </c:numRef>
          </c:val>
          <c:extLst>
            <c:ext xmlns:c16="http://schemas.microsoft.com/office/drawing/2014/chart" uri="{C3380CC4-5D6E-409C-BE32-E72D297353CC}">
              <c16:uniqueId val="{00000001-B951-43BC-A2B1-769D75D0BE00}"/>
            </c:ext>
          </c:extLst>
        </c:ser>
        <c:dLbls>
          <c:showLegendKey val="0"/>
          <c:showVal val="0"/>
          <c:showCatName val="0"/>
          <c:showSerName val="0"/>
          <c:showPercent val="0"/>
          <c:showBubbleSize val="0"/>
        </c:dLbls>
        <c:gapWidth val="219"/>
        <c:overlap val="100"/>
        <c:axId val="1588514960"/>
        <c:axId val="1588515920"/>
      </c:barChart>
      <c:catAx>
        <c:axId val="158851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515920"/>
        <c:crosses val="autoZero"/>
        <c:auto val="1"/>
        <c:lblAlgn val="ctr"/>
        <c:lblOffset val="100"/>
        <c:noMultiLvlLbl val="0"/>
      </c:catAx>
      <c:valAx>
        <c:axId val="1588515920"/>
        <c:scaling>
          <c:orientation val="minMax"/>
        </c:scaling>
        <c:delete val="1"/>
        <c:axPos val="l"/>
        <c:numFmt formatCode="[&lt;999999]\$0.00,&quot; K&quot;;[&lt;999999999]\$0.00,,&quot; M&quot;;\$0.00&quot; B&quot;" sourceLinked="1"/>
        <c:majorTickMark val="none"/>
        <c:minorTickMark val="none"/>
        <c:tickLblPos val="nextTo"/>
        <c:crossAx val="158851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sales dashboard.xlsx]analysis (2)!PivotTable5</c:name>
    <c:fmtId val="18"/>
  </c:pivotSource>
  <c:chart>
    <c:autoTitleDeleted val="1"/>
    <c:pivotFmts>
      <c:pivotFmt>
        <c:idx val="0"/>
        <c:spPr>
          <a:solidFill>
            <a:srgbClr val="4DC1F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pivotFmt>
      <c:pivotFmt>
        <c:idx val="2"/>
        <c:spPr>
          <a:solidFill>
            <a:srgbClr val="4DC1F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DC1F5"/>
          </a:solidFill>
          <a:ln w="19050">
            <a:solidFill>
              <a:schemeClr val="lt1"/>
            </a:solidFill>
          </a:ln>
          <a:effectLst/>
        </c:spPr>
      </c:pivotFmt>
      <c:pivotFmt>
        <c:idx val="4"/>
        <c:spPr>
          <a:solidFill>
            <a:schemeClr val="bg1">
              <a:lumMod val="75000"/>
            </a:schemeClr>
          </a:solidFill>
          <a:ln w="19050">
            <a:solidFill>
              <a:schemeClr val="lt1"/>
            </a:solidFill>
          </a:ln>
          <a:effectLst/>
        </c:spPr>
      </c:pivotFmt>
      <c:pivotFmt>
        <c:idx val="5"/>
        <c:spPr>
          <a:solidFill>
            <a:srgbClr val="4DC1F5"/>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 Antiqua" panose="020406020503050303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DC1F5"/>
          </a:solidFill>
          <a:ln w="19050">
            <a:noFill/>
          </a:ln>
          <a:effectLst/>
        </c:spPr>
        <c:dLbl>
          <c:idx val="0"/>
          <c:layout>
            <c:manualLayout>
              <c:x val="-2.3871525330319884E-2"/>
              <c:y val="-1.348199135318127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Book Antiqua" panose="020406020503050303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781247356745474"/>
                  <c:h val="8.1076954185202013E-2"/>
                </c:manualLayout>
              </c15:layout>
            </c:ext>
          </c:extLst>
        </c:dLbl>
      </c:pivotFmt>
      <c:pivotFmt>
        <c:idx val="7"/>
        <c:spPr>
          <a:solidFill>
            <a:schemeClr val="bg1">
              <a:lumMod val="75000"/>
            </a:schemeClr>
          </a:solidFill>
          <a:ln w="19050">
            <a:noFill/>
          </a:ln>
          <a:effectLst/>
        </c:spPr>
        <c:dLbl>
          <c:idx val="0"/>
          <c:layout>
            <c:manualLayout>
              <c:x val="6.3738852279617668E-3"/>
              <c:y val="6.83261276510587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 Antiqua" panose="020406020503050303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797306690455488"/>
                  <c:h val="0.16347761374485631"/>
                </c:manualLayout>
              </c15:layout>
            </c:ext>
          </c:extLst>
        </c:dLbl>
      </c:pivotFmt>
    </c:pivotFmts>
    <c:plotArea>
      <c:layout/>
      <c:pieChart>
        <c:varyColors val="1"/>
        <c:ser>
          <c:idx val="0"/>
          <c:order val="0"/>
          <c:tx>
            <c:strRef>
              <c:f>'analysis (2)'!$D$33</c:f>
              <c:strCache>
                <c:ptCount val="1"/>
                <c:pt idx="0">
                  <c:v>Total</c:v>
                </c:pt>
              </c:strCache>
            </c:strRef>
          </c:tx>
          <c:spPr>
            <a:solidFill>
              <a:srgbClr val="4DC1F5"/>
            </a:solidFill>
            <a:ln>
              <a:noFill/>
            </a:ln>
          </c:spPr>
          <c:dPt>
            <c:idx val="0"/>
            <c:bubble3D val="0"/>
            <c:spPr>
              <a:solidFill>
                <a:srgbClr val="4DC1F5"/>
              </a:solidFill>
              <a:ln w="19050">
                <a:noFill/>
              </a:ln>
              <a:effectLst/>
            </c:spPr>
            <c:extLst>
              <c:ext xmlns:c16="http://schemas.microsoft.com/office/drawing/2014/chart" uri="{C3380CC4-5D6E-409C-BE32-E72D297353CC}">
                <c16:uniqueId val="{00000001-32E2-414C-9C47-6B2C8159EA28}"/>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32E2-414C-9C47-6B2C8159EA28}"/>
              </c:ext>
            </c:extLst>
          </c:dPt>
          <c:dLbls>
            <c:dLbl>
              <c:idx val="0"/>
              <c:layout>
                <c:manualLayout>
                  <c:x val="-2.3871525330319884E-2"/>
                  <c:y val="-1.348199135318127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Book Antiqua" panose="020406020503050303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781247356745474"/>
                      <c:h val="8.1076954185202013E-2"/>
                    </c:manualLayout>
                  </c15:layout>
                </c:ext>
                <c:ext xmlns:c16="http://schemas.microsoft.com/office/drawing/2014/chart" uri="{C3380CC4-5D6E-409C-BE32-E72D297353CC}">
                  <c16:uniqueId val="{00000001-32E2-414C-9C47-6B2C8159EA28}"/>
                </c:ext>
              </c:extLst>
            </c:dLbl>
            <c:dLbl>
              <c:idx val="1"/>
              <c:layout>
                <c:manualLayout>
                  <c:x val="6.3738852279617668E-3"/>
                  <c:y val="6.8326127651058721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797306690455488"/>
                      <c:h val="0.16347761374485631"/>
                    </c:manualLayout>
                  </c15:layout>
                </c:ext>
                <c:ext xmlns:c16="http://schemas.microsoft.com/office/drawing/2014/chart" uri="{C3380CC4-5D6E-409C-BE32-E72D297353CC}">
                  <c16:uniqueId val="{00000003-32E2-414C-9C47-6B2C8159EA2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 Antiqua" panose="02040602050305030304" pitchFamily="18"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(2)'!$C$34:$C$35</c:f>
              <c:strCache>
                <c:ptCount val="2"/>
                <c:pt idx="0">
                  <c:v>weekday</c:v>
                </c:pt>
                <c:pt idx="1">
                  <c:v>weekend</c:v>
                </c:pt>
              </c:strCache>
            </c:strRef>
          </c:cat>
          <c:val>
            <c:numRef>
              <c:f>'analysis (2)'!$D$34:$D$35</c:f>
              <c:numCache>
                <c:formatCode>[&lt;999999]\$0.00," K";[&lt;999999999]\$0.00,," M";\$0.00" B"</c:formatCode>
                <c:ptCount val="2"/>
                <c:pt idx="0">
                  <c:v>90937627.354499713</c:v>
                </c:pt>
                <c:pt idx="1">
                  <c:v>35352950.291500613</c:v>
                </c:pt>
              </c:numCache>
            </c:numRef>
          </c:val>
          <c:extLst>
            <c:ext xmlns:c16="http://schemas.microsoft.com/office/drawing/2014/chart" uri="{C3380CC4-5D6E-409C-BE32-E72D297353CC}">
              <c16:uniqueId val="{00000004-32E2-414C-9C47-6B2C8159EA2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Book Antiqua" panose="0204060205030503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J$15"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65117</xdr:colOff>
      <xdr:row>12</xdr:row>
      <xdr:rowOff>178378</xdr:rowOff>
    </xdr:from>
    <xdr:to>
      <xdr:col>8</xdr:col>
      <xdr:colOff>300067</xdr:colOff>
      <xdr:row>23</xdr:row>
      <xdr:rowOff>70428</xdr:rowOff>
    </xdr:to>
    <xdr:sp macro="" textlink="">
      <xdr:nvSpPr>
        <xdr:cNvPr id="26" name="Rectangle: Rounded Corners 25">
          <a:extLst>
            <a:ext uri="{FF2B5EF4-FFF2-40B4-BE49-F238E27FC236}">
              <a16:creationId xmlns:a16="http://schemas.microsoft.com/office/drawing/2014/main" id="{B1126AFA-B7CB-DE71-84AD-7C964A3BA2FE}"/>
            </a:ext>
          </a:extLst>
        </xdr:cNvPr>
        <xdr:cNvSpPr/>
      </xdr:nvSpPr>
      <xdr:spPr>
        <a:xfrm>
          <a:off x="65117" y="2339687"/>
          <a:ext cx="5111750" cy="1873250"/>
        </a:xfrm>
        <a:prstGeom prst="roundRect">
          <a:avLst>
            <a:gd name="adj" fmla="val 1047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457200</xdr:colOff>
      <xdr:row>2</xdr:row>
      <xdr:rowOff>17780</xdr:rowOff>
    </xdr:from>
    <xdr:to>
      <xdr:col>11</xdr:col>
      <xdr:colOff>365760</xdr:colOff>
      <xdr:row>12</xdr:row>
      <xdr:rowOff>93980</xdr:rowOff>
    </xdr:to>
    <xdr:sp macro="" textlink="">
      <xdr:nvSpPr>
        <xdr:cNvPr id="119" name="Rectangle: Rounded Corners 118">
          <a:extLst>
            <a:ext uri="{FF2B5EF4-FFF2-40B4-BE49-F238E27FC236}">
              <a16:creationId xmlns:a16="http://schemas.microsoft.com/office/drawing/2014/main" id="{F0BADEC5-B5AB-6E79-9F0D-7D0EED75F92F}"/>
            </a:ext>
          </a:extLst>
        </xdr:cNvPr>
        <xdr:cNvSpPr/>
      </xdr:nvSpPr>
      <xdr:spPr>
        <a:xfrm>
          <a:off x="457200" y="383540"/>
          <a:ext cx="6614160" cy="1905000"/>
        </a:xfrm>
        <a:prstGeom prst="roundRect">
          <a:avLst>
            <a:gd name="adj" fmla="val 1047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415944</xdr:colOff>
      <xdr:row>2</xdr:row>
      <xdr:rowOff>134774</xdr:rowOff>
    </xdr:from>
    <xdr:to>
      <xdr:col>5</xdr:col>
      <xdr:colOff>314344</xdr:colOff>
      <xdr:row>5</xdr:row>
      <xdr:rowOff>83974</xdr:rowOff>
    </xdr:to>
    <xdr:sp macro="" textlink="">
      <xdr:nvSpPr>
        <xdr:cNvPr id="95" name="Oval 94">
          <a:extLst>
            <a:ext uri="{FF2B5EF4-FFF2-40B4-BE49-F238E27FC236}">
              <a16:creationId xmlns:a16="http://schemas.microsoft.com/office/drawing/2014/main" id="{98A5049C-5484-4260-B86A-F1C76C5F8B0B}"/>
            </a:ext>
          </a:extLst>
        </xdr:cNvPr>
        <xdr:cNvSpPr/>
      </xdr:nvSpPr>
      <xdr:spPr>
        <a:xfrm>
          <a:off x="2854344" y="500534"/>
          <a:ext cx="508000" cy="497840"/>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67733</xdr:colOff>
      <xdr:row>3</xdr:row>
      <xdr:rowOff>101600</xdr:rowOff>
    </xdr:from>
    <xdr:to>
      <xdr:col>1</xdr:col>
      <xdr:colOff>463973</xdr:colOff>
      <xdr:row>12</xdr:row>
      <xdr:rowOff>2540</xdr:rowOff>
    </xdr:to>
    <xdr:sp macro="" textlink="">
      <xdr:nvSpPr>
        <xdr:cNvPr id="3" name="Rectangle: Rounded Corners 2">
          <a:extLst>
            <a:ext uri="{FF2B5EF4-FFF2-40B4-BE49-F238E27FC236}">
              <a16:creationId xmlns:a16="http://schemas.microsoft.com/office/drawing/2014/main" id="{1B759B2D-4296-4186-9AAF-18D0C2D174EF}"/>
            </a:ext>
          </a:extLst>
        </xdr:cNvPr>
        <xdr:cNvSpPr/>
      </xdr:nvSpPr>
      <xdr:spPr>
        <a:xfrm>
          <a:off x="67733" y="650240"/>
          <a:ext cx="1005840" cy="1546860"/>
        </a:xfrm>
        <a:prstGeom prst="roundRect">
          <a:avLst>
            <a:gd name="adj" fmla="val 22176"/>
          </a:avLst>
        </a:prstGeom>
        <a:solidFill>
          <a:schemeClr val="bg2">
            <a:lumMod val="25000"/>
          </a:schemeClr>
        </a:solidFill>
        <a:ln>
          <a:noFill/>
        </a:ln>
        <a:effectLst>
          <a:outerShdw blurRad="546100" dir="5400000" sx="102000" sy="102000" algn="ctr" rotWithShape="0">
            <a:schemeClr val="bg2">
              <a:lumMod val="2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99907</xdr:colOff>
      <xdr:row>3</xdr:row>
      <xdr:rowOff>101600</xdr:rowOff>
    </xdr:from>
    <xdr:to>
      <xdr:col>3</xdr:col>
      <xdr:colOff>496147</xdr:colOff>
      <xdr:row>12</xdr:row>
      <xdr:rowOff>2540</xdr:rowOff>
    </xdr:to>
    <xdr:sp macro="" textlink="">
      <xdr:nvSpPr>
        <xdr:cNvPr id="4" name="Rectangle: Rounded Corners 3">
          <a:extLst>
            <a:ext uri="{FF2B5EF4-FFF2-40B4-BE49-F238E27FC236}">
              <a16:creationId xmlns:a16="http://schemas.microsoft.com/office/drawing/2014/main" id="{2F2F1BA3-BCBC-41C0-898C-FEBD5EC0520F}"/>
            </a:ext>
          </a:extLst>
        </xdr:cNvPr>
        <xdr:cNvSpPr/>
      </xdr:nvSpPr>
      <xdr:spPr>
        <a:xfrm>
          <a:off x="1319107" y="650240"/>
          <a:ext cx="1005840" cy="1546860"/>
        </a:xfrm>
        <a:prstGeom prst="roundRect">
          <a:avLst>
            <a:gd name="adj" fmla="val 2217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132081</xdr:colOff>
      <xdr:row>3</xdr:row>
      <xdr:rowOff>101600</xdr:rowOff>
    </xdr:from>
    <xdr:to>
      <xdr:col>5</xdr:col>
      <xdr:colOff>528321</xdr:colOff>
      <xdr:row>12</xdr:row>
      <xdr:rowOff>2540</xdr:rowOff>
    </xdr:to>
    <xdr:sp macro="" textlink="">
      <xdr:nvSpPr>
        <xdr:cNvPr id="5" name="Rectangle: Rounded Corners 4">
          <a:extLst>
            <a:ext uri="{FF2B5EF4-FFF2-40B4-BE49-F238E27FC236}">
              <a16:creationId xmlns:a16="http://schemas.microsoft.com/office/drawing/2014/main" id="{24DB6F6E-96AF-4335-813D-1D2A2BD3ED11}"/>
            </a:ext>
          </a:extLst>
        </xdr:cNvPr>
        <xdr:cNvSpPr/>
      </xdr:nvSpPr>
      <xdr:spPr>
        <a:xfrm>
          <a:off x="2570481" y="650240"/>
          <a:ext cx="1005840" cy="1546860"/>
        </a:xfrm>
        <a:prstGeom prst="roundRect">
          <a:avLst>
            <a:gd name="adj" fmla="val 2217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164255</xdr:colOff>
      <xdr:row>3</xdr:row>
      <xdr:rowOff>101600</xdr:rowOff>
    </xdr:from>
    <xdr:to>
      <xdr:col>7</xdr:col>
      <xdr:colOff>560495</xdr:colOff>
      <xdr:row>12</xdr:row>
      <xdr:rowOff>2540</xdr:rowOff>
    </xdr:to>
    <xdr:sp macro="" textlink="">
      <xdr:nvSpPr>
        <xdr:cNvPr id="6" name="Rectangle: Rounded Corners 5">
          <a:extLst>
            <a:ext uri="{FF2B5EF4-FFF2-40B4-BE49-F238E27FC236}">
              <a16:creationId xmlns:a16="http://schemas.microsoft.com/office/drawing/2014/main" id="{7FB22217-3F37-4670-B656-09728E2CC23A}"/>
            </a:ext>
          </a:extLst>
        </xdr:cNvPr>
        <xdr:cNvSpPr/>
      </xdr:nvSpPr>
      <xdr:spPr>
        <a:xfrm>
          <a:off x="3821855" y="650240"/>
          <a:ext cx="1005840" cy="1546860"/>
        </a:xfrm>
        <a:prstGeom prst="roundRect">
          <a:avLst>
            <a:gd name="adj" fmla="val 2217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196429</xdr:colOff>
      <xdr:row>3</xdr:row>
      <xdr:rowOff>101600</xdr:rowOff>
    </xdr:from>
    <xdr:to>
      <xdr:col>9</xdr:col>
      <xdr:colOff>592669</xdr:colOff>
      <xdr:row>12</xdr:row>
      <xdr:rowOff>2540</xdr:rowOff>
    </xdr:to>
    <xdr:sp macro="" textlink="">
      <xdr:nvSpPr>
        <xdr:cNvPr id="7" name="Rectangle: Rounded Corners 6">
          <a:extLst>
            <a:ext uri="{FF2B5EF4-FFF2-40B4-BE49-F238E27FC236}">
              <a16:creationId xmlns:a16="http://schemas.microsoft.com/office/drawing/2014/main" id="{A9B18396-74A6-4022-A7B6-B3185B577BBE}"/>
            </a:ext>
          </a:extLst>
        </xdr:cNvPr>
        <xdr:cNvSpPr/>
      </xdr:nvSpPr>
      <xdr:spPr>
        <a:xfrm>
          <a:off x="5073229" y="650240"/>
          <a:ext cx="1005840" cy="1546860"/>
        </a:xfrm>
        <a:prstGeom prst="roundRect">
          <a:avLst>
            <a:gd name="adj" fmla="val 2217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228601</xdr:colOff>
      <xdr:row>3</xdr:row>
      <xdr:rowOff>101600</xdr:rowOff>
    </xdr:from>
    <xdr:to>
      <xdr:col>12</xdr:col>
      <xdr:colOff>15241</xdr:colOff>
      <xdr:row>11</xdr:row>
      <xdr:rowOff>185420</xdr:rowOff>
    </xdr:to>
    <xdr:sp macro="" textlink="">
      <xdr:nvSpPr>
        <xdr:cNvPr id="8" name="Rectangle: Rounded Corners 7">
          <a:extLst>
            <a:ext uri="{FF2B5EF4-FFF2-40B4-BE49-F238E27FC236}">
              <a16:creationId xmlns:a16="http://schemas.microsoft.com/office/drawing/2014/main" id="{0E286D13-C8E1-47EE-A253-722FACAA05BE}"/>
            </a:ext>
          </a:extLst>
        </xdr:cNvPr>
        <xdr:cNvSpPr/>
      </xdr:nvSpPr>
      <xdr:spPr>
        <a:xfrm>
          <a:off x="6324601" y="660400"/>
          <a:ext cx="1005840" cy="1573953"/>
        </a:xfrm>
        <a:prstGeom prst="roundRect">
          <a:avLst>
            <a:gd name="adj" fmla="val 22176"/>
          </a:avLst>
        </a:prstGeom>
        <a:solidFill>
          <a:schemeClr val="bg2">
            <a:lumMod val="2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118533</xdr:colOff>
      <xdr:row>9</xdr:row>
      <xdr:rowOff>127000</xdr:rowOff>
    </xdr:from>
    <xdr:to>
      <xdr:col>2</xdr:col>
      <xdr:colOff>84667</xdr:colOff>
      <xdr:row>12</xdr:row>
      <xdr:rowOff>127002</xdr:rowOff>
    </xdr:to>
    <xdr:sp macro="" textlink="">
      <xdr:nvSpPr>
        <xdr:cNvPr id="19" name="Oval 18">
          <a:extLst>
            <a:ext uri="{FF2B5EF4-FFF2-40B4-BE49-F238E27FC236}">
              <a16:creationId xmlns:a16="http://schemas.microsoft.com/office/drawing/2014/main" id="{2B0EC8EC-A479-08AF-4A27-A6F3E3C0A997}"/>
            </a:ext>
          </a:extLst>
        </xdr:cNvPr>
        <xdr:cNvSpPr/>
      </xdr:nvSpPr>
      <xdr:spPr>
        <a:xfrm>
          <a:off x="728133" y="1803400"/>
          <a:ext cx="575734" cy="558802"/>
        </a:xfrm>
        <a:prstGeom prst="ellipse">
          <a:avLst/>
        </a:prstGeom>
        <a:solidFill>
          <a:schemeClr val="bg1"/>
        </a:solidFill>
        <a:ln>
          <a:noFill/>
        </a:ln>
        <a:effectLst>
          <a:outerShdw blurRad="50800" dist="50800" dir="5400000" algn="ctr" rotWithShape="0">
            <a:schemeClr val="bg1">
              <a:lumMod val="9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338667</xdr:colOff>
      <xdr:row>2</xdr:row>
      <xdr:rowOff>143934</xdr:rowOff>
    </xdr:from>
    <xdr:to>
      <xdr:col>3</xdr:col>
      <xdr:colOff>237067</xdr:colOff>
      <xdr:row>5</xdr:row>
      <xdr:rowOff>93134</xdr:rowOff>
    </xdr:to>
    <xdr:sp macro="" textlink="">
      <xdr:nvSpPr>
        <xdr:cNvPr id="20" name="Oval 19">
          <a:extLst>
            <a:ext uri="{FF2B5EF4-FFF2-40B4-BE49-F238E27FC236}">
              <a16:creationId xmlns:a16="http://schemas.microsoft.com/office/drawing/2014/main" id="{6B0239E9-1380-D2D0-7FC3-A3F68E557F12}"/>
            </a:ext>
          </a:extLst>
        </xdr:cNvPr>
        <xdr:cNvSpPr/>
      </xdr:nvSpPr>
      <xdr:spPr>
        <a:xfrm>
          <a:off x="1557867" y="516467"/>
          <a:ext cx="508000" cy="508000"/>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438960</xdr:colOff>
      <xdr:row>2</xdr:row>
      <xdr:rowOff>135621</xdr:rowOff>
    </xdr:from>
    <xdr:to>
      <xdr:col>7</xdr:col>
      <xdr:colOff>337360</xdr:colOff>
      <xdr:row>5</xdr:row>
      <xdr:rowOff>84821</xdr:rowOff>
    </xdr:to>
    <xdr:sp macro="" textlink="">
      <xdr:nvSpPr>
        <xdr:cNvPr id="22" name="Oval 21">
          <a:extLst>
            <a:ext uri="{FF2B5EF4-FFF2-40B4-BE49-F238E27FC236}">
              <a16:creationId xmlns:a16="http://schemas.microsoft.com/office/drawing/2014/main" id="{638D865A-EBC0-4D5C-BD24-CBC5D374496C}"/>
            </a:ext>
          </a:extLst>
        </xdr:cNvPr>
        <xdr:cNvSpPr/>
      </xdr:nvSpPr>
      <xdr:spPr>
        <a:xfrm>
          <a:off x="4096560" y="502766"/>
          <a:ext cx="508000" cy="499919"/>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468440</xdr:colOff>
      <xdr:row>2</xdr:row>
      <xdr:rowOff>130464</xdr:rowOff>
    </xdr:from>
    <xdr:to>
      <xdr:col>9</xdr:col>
      <xdr:colOff>366840</xdr:colOff>
      <xdr:row>5</xdr:row>
      <xdr:rowOff>79664</xdr:rowOff>
    </xdr:to>
    <xdr:sp macro="" textlink="">
      <xdr:nvSpPr>
        <xdr:cNvPr id="24" name="Oval 23">
          <a:extLst>
            <a:ext uri="{FF2B5EF4-FFF2-40B4-BE49-F238E27FC236}">
              <a16:creationId xmlns:a16="http://schemas.microsoft.com/office/drawing/2014/main" id="{C179A7FA-46AF-C362-F204-5D5B4A736928}"/>
            </a:ext>
          </a:extLst>
        </xdr:cNvPr>
        <xdr:cNvSpPr/>
      </xdr:nvSpPr>
      <xdr:spPr>
        <a:xfrm>
          <a:off x="5345240" y="497609"/>
          <a:ext cx="508000" cy="499919"/>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609599</xdr:colOff>
      <xdr:row>9</xdr:row>
      <xdr:rowOff>152399</xdr:rowOff>
    </xdr:from>
    <xdr:to>
      <xdr:col>10</xdr:col>
      <xdr:colOff>567266</xdr:colOff>
      <xdr:row>12</xdr:row>
      <xdr:rowOff>143934</xdr:rowOff>
    </xdr:to>
    <xdr:sp macro="" textlink="">
      <xdr:nvSpPr>
        <xdr:cNvPr id="25" name="Oval 24">
          <a:extLst>
            <a:ext uri="{FF2B5EF4-FFF2-40B4-BE49-F238E27FC236}">
              <a16:creationId xmlns:a16="http://schemas.microsoft.com/office/drawing/2014/main" id="{98A10B9B-EB1B-3C3D-0BD4-315D57EF85FE}"/>
            </a:ext>
          </a:extLst>
        </xdr:cNvPr>
        <xdr:cNvSpPr/>
      </xdr:nvSpPr>
      <xdr:spPr>
        <a:xfrm>
          <a:off x="6095999" y="1828799"/>
          <a:ext cx="567267" cy="550335"/>
        </a:xfrm>
        <a:prstGeom prst="ellipse">
          <a:avLst/>
        </a:prstGeom>
        <a:solidFill>
          <a:schemeClr val="bg1"/>
        </a:solidFill>
        <a:ln>
          <a:noFill/>
        </a:ln>
        <a:effectLst>
          <a:outerShdw blurRad="50800" dist="50800" dir="5400000" algn="ctr" rotWithShape="0">
            <a:schemeClr val="bg1">
              <a:lumMod val="9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1</xdr:col>
      <xdr:colOff>228703</xdr:colOff>
      <xdr:row>10</xdr:row>
      <xdr:rowOff>29633</xdr:rowOff>
    </xdr:from>
    <xdr:to>
      <xdr:col>1</xdr:col>
      <xdr:colOff>605228</xdr:colOff>
      <xdr:row>12</xdr:row>
      <xdr:rowOff>20782</xdr:rowOff>
    </xdr:to>
    <xdr:pic>
      <xdr:nvPicPr>
        <xdr:cNvPr id="88" name="Picture 87">
          <a:extLst>
            <a:ext uri="{FF2B5EF4-FFF2-40B4-BE49-F238E27FC236}">
              <a16:creationId xmlns:a16="http://schemas.microsoft.com/office/drawing/2014/main" id="{CB99CA60-CFFF-17FF-68EA-4860A8D6F4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8303" y="1858433"/>
          <a:ext cx="376525" cy="356909"/>
        </a:xfrm>
        <a:prstGeom prst="rect">
          <a:avLst/>
        </a:prstGeom>
      </xdr:spPr>
    </xdr:pic>
    <xdr:clientData/>
  </xdr:twoCellAnchor>
  <xdr:twoCellAnchor editAs="oneCell">
    <xdr:from>
      <xdr:col>2</xdr:col>
      <xdr:colOff>411074</xdr:colOff>
      <xdr:row>3</xdr:row>
      <xdr:rowOff>1</xdr:rowOff>
    </xdr:from>
    <xdr:to>
      <xdr:col>3</xdr:col>
      <xdr:colOff>190940</xdr:colOff>
      <xdr:row>5</xdr:row>
      <xdr:rowOff>16934</xdr:rowOff>
    </xdr:to>
    <xdr:pic>
      <xdr:nvPicPr>
        <xdr:cNvPr id="90" name="Picture 89">
          <a:extLst>
            <a:ext uri="{FF2B5EF4-FFF2-40B4-BE49-F238E27FC236}">
              <a16:creationId xmlns:a16="http://schemas.microsoft.com/office/drawing/2014/main" id="{0D6ABD72-9D61-69CF-A84E-94F7B52FAFA2}"/>
            </a:ext>
          </a:extLst>
        </xdr:cNvPr>
        <xdr:cNvPicPr>
          <a:picLocks noChangeAspect="1"/>
        </xdr:cNvPicPr>
      </xdr:nvPicPr>
      <xdr:blipFill>
        <a:blip xmlns:r="http://schemas.openxmlformats.org/officeDocument/2006/relationships" r:embed="rId2" cstate="print">
          <a:lum bright="70000" contrast="-70000"/>
          <a:alphaModFix/>
          <a:extLst>
            <a:ext uri="{28A0092B-C50C-407E-A947-70E740481C1C}">
              <a14:useLocalDpi xmlns:a14="http://schemas.microsoft.com/office/drawing/2010/main" val="0"/>
            </a:ext>
          </a:extLst>
        </a:blip>
        <a:stretch>
          <a:fillRect/>
        </a:stretch>
      </xdr:blipFill>
      <xdr:spPr>
        <a:xfrm>
          <a:off x="1630274" y="548641"/>
          <a:ext cx="389466" cy="382693"/>
        </a:xfrm>
        <a:prstGeom prst="rect">
          <a:avLst/>
        </a:prstGeom>
      </xdr:spPr>
    </xdr:pic>
    <xdr:clientData/>
  </xdr:twoCellAnchor>
  <xdr:twoCellAnchor>
    <xdr:from>
      <xdr:col>4</xdr:col>
      <xdr:colOff>373380</xdr:colOff>
      <xdr:row>2</xdr:row>
      <xdr:rowOff>106680</xdr:rowOff>
    </xdr:from>
    <xdr:to>
      <xdr:col>5</xdr:col>
      <xdr:colOff>271780</xdr:colOff>
      <xdr:row>5</xdr:row>
      <xdr:rowOff>55880</xdr:rowOff>
    </xdr:to>
    <xdr:sp macro="" textlink="">
      <xdr:nvSpPr>
        <xdr:cNvPr id="96" name="Oval 95">
          <a:extLst>
            <a:ext uri="{FF2B5EF4-FFF2-40B4-BE49-F238E27FC236}">
              <a16:creationId xmlns:a16="http://schemas.microsoft.com/office/drawing/2014/main" id="{5FEA7C32-A6F0-4684-845C-6CB8FC6AAE3E}"/>
            </a:ext>
          </a:extLst>
        </xdr:cNvPr>
        <xdr:cNvSpPr/>
      </xdr:nvSpPr>
      <xdr:spPr>
        <a:xfrm>
          <a:off x="2811780" y="472440"/>
          <a:ext cx="508000" cy="497840"/>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4</xdr:col>
      <xdr:colOff>430306</xdr:colOff>
      <xdr:row>2</xdr:row>
      <xdr:rowOff>166795</xdr:rowOff>
    </xdr:from>
    <xdr:to>
      <xdr:col>5</xdr:col>
      <xdr:colOff>211500</xdr:colOff>
      <xdr:row>5</xdr:row>
      <xdr:rowOff>1081</xdr:rowOff>
    </xdr:to>
    <xdr:pic>
      <xdr:nvPicPr>
        <xdr:cNvPr id="92" name="Picture 91">
          <a:extLst>
            <a:ext uri="{FF2B5EF4-FFF2-40B4-BE49-F238E27FC236}">
              <a16:creationId xmlns:a16="http://schemas.microsoft.com/office/drawing/2014/main" id="{D03E559A-AE00-5ABD-C61B-152436B9C86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868706" y="532555"/>
          <a:ext cx="390794" cy="382926"/>
        </a:xfrm>
        <a:prstGeom prst="rect">
          <a:avLst/>
        </a:prstGeom>
      </xdr:spPr>
    </xdr:pic>
    <xdr:clientData/>
  </xdr:twoCellAnchor>
  <xdr:twoCellAnchor editAs="oneCell">
    <xdr:from>
      <xdr:col>6</xdr:col>
      <xdr:colOff>498764</xdr:colOff>
      <xdr:row>3</xdr:row>
      <xdr:rowOff>1540</xdr:rowOff>
    </xdr:from>
    <xdr:to>
      <xdr:col>7</xdr:col>
      <xdr:colOff>261855</xdr:colOff>
      <xdr:row>5</xdr:row>
      <xdr:rowOff>4438</xdr:rowOff>
    </xdr:to>
    <xdr:pic>
      <xdr:nvPicPr>
        <xdr:cNvPr id="94" name="Picture 93">
          <a:extLst>
            <a:ext uri="{FF2B5EF4-FFF2-40B4-BE49-F238E27FC236}">
              <a16:creationId xmlns:a16="http://schemas.microsoft.com/office/drawing/2014/main" id="{D1D06B31-5AF2-69F8-E595-81A8350CCBB3}"/>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4156364" y="550180"/>
          <a:ext cx="372691" cy="368658"/>
        </a:xfrm>
        <a:prstGeom prst="rect">
          <a:avLst/>
        </a:prstGeom>
      </xdr:spPr>
    </xdr:pic>
    <xdr:clientData/>
  </xdr:twoCellAnchor>
  <xdr:twoCellAnchor editAs="oneCell">
    <xdr:from>
      <xdr:col>8</xdr:col>
      <xdr:colOff>568568</xdr:colOff>
      <xdr:row>3</xdr:row>
      <xdr:rowOff>11724</xdr:rowOff>
    </xdr:from>
    <xdr:to>
      <xdr:col>9</xdr:col>
      <xdr:colOff>287214</xdr:colOff>
      <xdr:row>4</xdr:row>
      <xdr:rowOff>158262</xdr:rowOff>
    </xdr:to>
    <xdr:pic>
      <xdr:nvPicPr>
        <xdr:cNvPr id="98" name="Picture 97">
          <a:extLst>
            <a:ext uri="{FF2B5EF4-FFF2-40B4-BE49-F238E27FC236}">
              <a16:creationId xmlns:a16="http://schemas.microsoft.com/office/drawing/2014/main" id="{088B8E56-BCB7-7769-D78D-DE75690F68D2}"/>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5445368" y="560364"/>
          <a:ext cx="328246" cy="329418"/>
        </a:xfrm>
        <a:prstGeom prst="rect">
          <a:avLst/>
        </a:prstGeom>
      </xdr:spPr>
    </xdr:pic>
    <xdr:clientData/>
  </xdr:twoCellAnchor>
  <xdr:twoCellAnchor editAs="oneCell">
    <xdr:from>
      <xdr:col>10</xdr:col>
      <xdr:colOff>99646</xdr:colOff>
      <xdr:row>10</xdr:row>
      <xdr:rowOff>64476</xdr:rowOff>
    </xdr:from>
    <xdr:to>
      <xdr:col>10</xdr:col>
      <xdr:colOff>480645</xdr:colOff>
      <xdr:row>12</xdr:row>
      <xdr:rowOff>82060</xdr:rowOff>
    </xdr:to>
    <xdr:pic>
      <xdr:nvPicPr>
        <xdr:cNvPr id="100" name="Picture 99">
          <a:extLst>
            <a:ext uri="{FF2B5EF4-FFF2-40B4-BE49-F238E27FC236}">
              <a16:creationId xmlns:a16="http://schemas.microsoft.com/office/drawing/2014/main" id="{0819CC3B-6E1E-086A-6833-C768E942523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95646" y="1881553"/>
          <a:ext cx="380999" cy="380999"/>
        </a:xfrm>
        <a:prstGeom prst="rect">
          <a:avLst/>
        </a:prstGeom>
      </xdr:spPr>
    </xdr:pic>
    <xdr:clientData/>
  </xdr:twoCellAnchor>
  <xdr:twoCellAnchor>
    <xdr:from>
      <xdr:col>0</xdr:col>
      <xdr:colOff>22860</xdr:colOff>
      <xdr:row>3</xdr:row>
      <xdr:rowOff>114300</xdr:rowOff>
    </xdr:from>
    <xdr:to>
      <xdr:col>1</xdr:col>
      <xdr:colOff>472440</xdr:colOff>
      <xdr:row>6</xdr:row>
      <xdr:rowOff>15240</xdr:rowOff>
    </xdr:to>
    <xdr:sp macro="" textlink="">
      <xdr:nvSpPr>
        <xdr:cNvPr id="101" name="TextBox 100">
          <a:extLst>
            <a:ext uri="{FF2B5EF4-FFF2-40B4-BE49-F238E27FC236}">
              <a16:creationId xmlns:a16="http://schemas.microsoft.com/office/drawing/2014/main" id="{413324F5-02C8-9591-9B43-5199E2070FCD}"/>
            </a:ext>
          </a:extLst>
        </xdr:cNvPr>
        <xdr:cNvSpPr txBox="1"/>
      </xdr:nvSpPr>
      <xdr:spPr>
        <a:xfrm>
          <a:off x="22860" y="662940"/>
          <a:ext cx="105918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solidFill>
                <a:schemeClr val="bg1"/>
              </a:solidFill>
              <a:latin typeface="Book Antiqua" panose="02040602050305030304" pitchFamily="18" charset="0"/>
            </a:rPr>
            <a:t>Total</a:t>
          </a:r>
          <a:r>
            <a:rPr lang="en-IN" sz="1100" kern="1200" baseline="0">
              <a:solidFill>
                <a:schemeClr val="bg1"/>
              </a:solidFill>
              <a:latin typeface="Book Antiqua" panose="02040602050305030304" pitchFamily="18" charset="0"/>
            </a:rPr>
            <a:t> Qty</a:t>
          </a:r>
          <a:endParaRPr lang="en-IN" sz="1100" kern="1200">
            <a:solidFill>
              <a:schemeClr val="bg1"/>
            </a:solidFill>
            <a:latin typeface="Book Antiqua" panose="02040602050305030304" pitchFamily="18" charset="0"/>
          </a:endParaRPr>
        </a:p>
      </xdr:txBody>
    </xdr:sp>
    <xdr:clientData/>
  </xdr:twoCellAnchor>
  <xdr:twoCellAnchor>
    <xdr:from>
      <xdr:col>2</xdr:col>
      <xdr:colOff>91440</xdr:colOff>
      <xdr:row>5</xdr:row>
      <xdr:rowOff>68580</xdr:rowOff>
    </xdr:from>
    <xdr:to>
      <xdr:col>3</xdr:col>
      <xdr:colOff>541020</xdr:colOff>
      <xdr:row>7</xdr:row>
      <xdr:rowOff>152400</xdr:rowOff>
    </xdr:to>
    <xdr:sp macro="" textlink="">
      <xdr:nvSpPr>
        <xdr:cNvPr id="102" name="TextBox 101">
          <a:extLst>
            <a:ext uri="{FF2B5EF4-FFF2-40B4-BE49-F238E27FC236}">
              <a16:creationId xmlns:a16="http://schemas.microsoft.com/office/drawing/2014/main" id="{28AD379D-5C2A-EAA1-FA12-52DB89AEEA8D}"/>
            </a:ext>
          </a:extLst>
        </xdr:cNvPr>
        <xdr:cNvSpPr txBox="1"/>
      </xdr:nvSpPr>
      <xdr:spPr>
        <a:xfrm>
          <a:off x="1310640" y="982980"/>
          <a:ext cx="105918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ysClr val="windowText" lastClr="000000"/>
              </a:solidFill>
              <a:latin typeface="Book Antiqua" panose="02040602050305030304" pitchFamily="18" charset="0"/>
            </a:rPr>
            <a:t>Total</a:t>
          </a:r>
          <a:r>
            <a:rPr lang="en-IN" sz="1100" b="1" kern="1200" baseline="0">
              <a:solidFill>
                <a:sysClr val="windowText" lastClr="000000"/>
              </a:solidFill>
              <a:latin typeface="Book Antiqua" panose="02040602050305030304" pitchFamily="18" charset="0"/>
            </a:rPr>
            <a:t> COGS</a:t>
          </a:r>
          <a:endParaRPr lang="en-IN" sz="1100" b="1" kern="1200">
            <a:solidFill>
              <a:sysClr val="windowText" lastClr="000000"/>
            </a:solidFill>
            <a:latin typeface="Book Antiqua" panose="02040602050305030304" pitchFamily="18" charset="0"/>
          </a:endParaRPr>
        </a:p>
      </xdr:txBody>
    </xdr:sp>
    <xdr:clientData/>
  </xdr:twoCellAnchor>
  <xdr:twoCellAnchor>
    <xdr:from>
      <xdr:col>10</xdr:col>
      <xdr:colOff>190500</xdr:colOff>
      <xdr:row>3</xdr:row>
      <xdr:rowOff>167640</xdr:rowOff>
    </xdr:from>
    <xdr:to>
      <xdr:col>12</xdr:col>
      <xdr:colOff>30480</xdr:colOff>
      <xdr:row>6</xdr:row>
      <xdr:rowOff>68580</xdr:rowOff>
    </xdr:to>
    <xdr:sp macro="" textlink="">
      <xdr:nvSpPr>
        <xdr:cNvPr id="103" name="TextBox 102">
          <a:extLst>
            <a:ext uri="{FF2B5EF4-FFF2-40B4-BE49-F238E27FC236}">
              <a16:creationId xmlns:a16="http://schemas.microsoft.com/office/drawing/2014/main" id="{8FE3DB7E-809A-2AC2-FA64-4D15D343A040}"/>
            </a:ext>
          </a:extLst>
        </xdr:cNvPr>
        <xdr:cNvSpPr txBox="1"/>
      </xdr:nvSpPr>
      <xdr:spPr>
        <a:xfrm>
          <a:off x="6286500" y="716280"/>
          <a:ext cx="105918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kern="1200">
              <a:solidFill>
                <a:schemeClr val="bg1"/>
              </a:solidFill>
              <a:latin typeface="Book Antiqua" panose="02040602050305030304" pitchFamily="18" charset="0"/>
            </a:rPr>
            <a:t>TRANSACTION</a:t>
          </a:r>
        </a:p>
      </xdr:txBody>
    </xdr:sp>
    <xdr:clientData/>
  </xdr:twoCellAnchor>
  <xdr:twoCellAnchor>
    <xdr:from>
      <xdr:col>6</xdr:col>
      <xdr:colOff>138006</xdr:colOff>
      <xdr:row>5</xdr:row>
      <xdr:rowOff>68580</xdr:rowOff>
    </xdr:from>
    <xdr:to>
      <xdr:col>7</xdr:col>
      <xdr:colOff>587586</xdr:colOff>
      <xdr:row>7</xdr:row>
      <xdr:rowOff>152400</xdr:rowOff>
    </xdr:to>
    <xdr:sp macro="" textlink="">
      <xdr:nvSpPr>
        <xdr:cNvPr id="104" name="TextBox 103">
          <a:extLst>
            <a:ext uri="{FF2B5EF4-FFF2-40B4-BE49-F238E27FC236}">
              <a16:creationId xmlns:a16="http://schemas.microsoft.com/office/drawing/2014/main" id="{FEA3B060-76D4-4969-B89F-3E9ED36B0C83}"/>
            </a:ext>
          </a:extLst>
        </xdr:cNvPr>
        <xdr:cNvSpPr txBox="1"/>
      </xdr:nvSpPr>
      <xdr:spPr>
        <a:xfrm>
          <a:off x="3795606" y="982980"/>
          <a:ext cx="105918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ysClr val="windowText" lastClr="000000"/>
              </a:solidFill>
              <a:latin typeface="Book Antiqua" panose="02040602050305030304" pitchFamily="18" charset="0"/>
            </a:rPr>
            <a:t>Total</a:t>
          </a:r>
          <a:r>
            <a:rPr lang="en-IN" sz="1100" b="1" kern="1200" baseline="0">
              <a:solidFill>
                <a:sysClr val="windowText" lastClr="000000"/>
              </a:solidFill>
              <a:latin typeface="Book Antiqua" panose="02040602050305030304" pitchFamily="18" charset="0"/>
            </a:rPr>
            <a:t> Profit</a:t>
          </a:r>
          <a:endParaRPr lang="en-IN" sz="1100" b="1" kern="1200">
            <a:solidFill>
              <a:sysClr val="windowText" lastClr="000000"/>
            </a:solidFill>
            <a:latin typeface="Book Antiqua" panose="02040602050305030304" pitchFamily="18" charset="0"/>
          </a:endParaRPr>
        </a:p>
      </xdr:txBody>
    </xdr:sp>
    <xdr:clientData/>
  </xdr:twoCellAnchor>
  <xdr:twoCellAnchor>
    <xdr:from>
      <xdr:col>8</xdr:col>
      <xdr:colOff>99060</xdr:colOff>
      <xdr:row>5</xdr:row>
      <xdr:rowOff>68580</xdr:rowOff>
    </xdr:from>
    <xdr:to>
      <xdr:col>10</xdr:col>
      <xdr:colOff>114300</xdr:colOff>
      <xdr:row>7</xdr:row>
      <xdr:rowOff>152400</xdr:rowOff>
    </xdr:to>
    <xdr:sp macro="" textlink="">
      <xdr:nvSpPr>
        <xdr:cNvPr id="105" name="TextBox 104">
          <a:extLst>
            <a:ext uri="{FF2B5EF4-FFF2-40B4-BE49-F238E27FC236}">
              <a16:creationId xmlns:a16="http://schemas.microsoft.com/office/drawing/2014/main" id="{F5392E10-2EAB-48EC-A8FB-CF08BA41D4C6}"/>
            </a:ext>
          </a:extLst>
        </xdr:cNvPr>
        <xdr:cNvSpPr txBox="1"/>
      </xdr:nvSpPr>
      <xdr:spPr>
        <a:xfrm>
          <a:off x="4975860" y="982980"/>
          <a:ext cx="12344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ysClr val="windowText" lastClr="000000"/>
              </a:solidFill>
              <a:latin typeface="Book Antiqua" panose="02040602050305030304" pitchFamily="18" charset="0"/>
            </a:rPr>
            <a:t>%</a:t>
          </a:r>
          <a:r>
            <a:rPr lang="en-IN" sz="1100" b="1" kern="1200" baseline="0">
              <a:solidFill>
                <a:sysClr val="windowText" lastClr="000000"/>
              </a:solidFill>
              <a:latin typeface="Book Antiqua" panose="02040602050305030304" pitchFamily="18" charset="0"/>
            </a:rPr>
            <a:t> profit margin</a:t>
          </a:r>
          <a:endParaRPr lang="en-IN" sz="1100" b="1" kern="1200">
            <a:solidFill>
              <a:sysClr val="windowText" lastClr="000000"/>
            </a:solidFill>
            <a:latin typeface="Book Antiqua" panose="02040602050305030304" pitchFamily="18" charset="0"/>
          </a:endParaRPr>
        </a:p>
      </xdr:txBody>
    </xdr:sp>
    <xdr:clientData/>
  </xdr:twoCellAnchor>
  <xdr:twoCellAnchor>
    <xdr:from>
      <xdr:col>4</xdr:col>
      <xdr:colOff>52493</xdr:colOff>
      <xdr:row>5</xdr:row>
      <xdr:rowOff>68580</xdr:rowOff>
    </xdr:from>
    <xdr:to>
      <xdr:col>6</xdr:col>
      <xdr:colOff>16933</xdr:colOff>
      <xdr:row>7</xdr:row>
      <xdr:rowOff>152400</xdr:rowOff>
    </xdr:to>
    <xdr:sp macro="" textlink="">
      <xdr:nvSpPr>
        <xdr:cNvPr id="106" name="TextBox 105">
          <a:extLst>
            <a:ext uri="{FF2B5EF4-FFF2-40B4-BE49-F238E27FC236}">
              <a16:creationId xmlns:a16="http://schemas.microsoft.com/office/drawing/2014/main" id="{7A75F280-A93D-4AB7-941D-4D9850A31FE1}"/>
            </a:ext>
          </a:extLst>
        </xdr:cNvPr>
        <xdr:cNvSpPr txBox="1"/>
      </xdr:nvSpPr>
      <xdr:spPr>
        <a:xfrm>
          <a:off x="2490893" y="982980"/>
          <a:ext cx="11836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ysClr val="windowText" lastClr="000000"/>
              </a:solidFill>
              <a:latin typeface="Book Antiqua" panose="02040602050305030304" pitchFamily="18" charset="0"/>
            </a:rPr>
            <a:t>Total</a:t>
          </a:r>
          <a:r>
            <a:rPr lang="en-IN" sz="1100" b="1" kern="1200" baseline="0">
              <a:solidFill>
                <a:sysClr val="windowText" lastClr="000000"/>
              </a:solidFill>
              <a:latin typeface="Book Antiqua" panose="02040602050305030304" pitchFamily="18" charset="0"/>
            </a:rPr>
            <a:t> Revenue</a:t>
          </a:r>
          <a:endParaRPr lang="en-IN" sz="1100" b="1" kern="1200">
            <a:solidFill>
              <a:sysClr val="windowText" lastClr="000000"/>
            </a:solidFill>
            <a:latin typeface="Book Antiqua" panose="02040602050305030304" pitchFamily="18" charset="0"/>
          </a:endParaRPr>
        </a:p>
      </xdr:txBody>
    </xdr:sp>
    <xdr:clientData/>
  </xdr:twoCellAnchor>
  <xdr:twoCellAnchor>
    <xdr:from>
      <xdr:col>2</xdr:col>
      <xdr:colOff>159512</xdr:colOff>
      <xdr:row>6</xdr:row>
      <xdr:rowOff>163195</xdr:rowOff>
    </xdr:from>
    <xdr:to>
      <xdr:col>3</xdr:col>
      <xdr:colOff>548132</xdr:colOff>
      <xdr:row>8</xdr:row>
      <xdr:rowOff>85725</xdr:rowOff>
    </xdr:to>
    <xdr:sp macro="" textlink="analysis!E9">
      <xdr:nvSpPr>
        <xdr:cNvPr id="111" name="TextBox 110">
          <a:extLst>
            <a:ext uri="{FF2B5EF4-FFF2-40B4-BE49-F238E27FC236}">
              <a16:creationId xmlns:a16="http://schemas.microsoft.com/office/drawing/2014/main" id="{3562ACC8-5006-5F93-71F0-82645B0FD0A6}"/>
            </a:ext>
          </a:extLst>
        </xdr:cNvPr>
        <xdr:cNvSpPr txBox="1"/>
      </xdr:nvSpPr>
      <xdr:spPr>
        <a:xfrm>
          <a:off x="1378712" y="1260475"/>
          <a:ext cx="998220" cy="288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50A2D5-B3B4-4D80-92B9-027D85A6297B}" type="TxLink">
            <a:rPr lang="en-US" sz="1400" b="1" i="0" u="none" strike="noStrike" kern="1200">
              <a:solidFill>
                <a:srgbClr val="000000"/>
              </a:solidFill>
              <a:latin typeface="Book Antiqua" panose="02040602050305030304" pitchFamily="18" charset="0"/>
              <a:ea typeface="Calibri"/>
              <a:cs typeface="Calibri"/>
            </a:rPr>
            <a:pPr/>
            <a:t>$180.80 M</a:t>
          </a:fld>
          <a:endParaRPr lang="en-IN" sz="1400" b="1" kern="1200">
            <a:latin typeface="Book Antiqua" panose="02040602050305030304" pitchFamily="18" charset="0"/>
          </a:endParaRPr>
        </a:p>
      </xdr:txBody>
    </xdr:sp>
    <xdr:clientData/>
  </xdr:twoCellAnchor>
  <xdr:twoCellAnchor>
    <xdr:from>
      <xdr:col>4</xdr:col>
      <xdr:colOff>158496</xdr:colOff>
      <xdr:row>6</xdr:row>
      <xdr:rowOff>169545</xdr:rowOff>
    </xdr:from>
    <xdr:to>
      <xdr:col>5</xdr:col>
      <xdr:colOff>584200</xdr:colOff>
      <xdr:row>8</xdr:row>
      <xdr:rowOff>154305</xdr:rowOff>
    </xdr:to>
    <xdr:sp macro="" textlink="analysis!F9">
      <xdr:nvSpPr>
        <xdr:cNvPr id="112" name="TextBox 111">
          <a:extLst>
            <a:ext uri="{FF2B5EF4-FFF2-40B4-BE49-F238E27FC236}">
              <a16:creationId xmlns:a16="http://schemas.microsoft.com/office/drawing/2014/main" id="{D9FE88D3-3BF8-6E29-FBA6-184A0BF3EA7B}"/>
            </a:ext>
          </a:extLst>
        </xdr:cNvPr>
        <xdr:cNvSpPr txBox="1"/>
      </xdr:nvSpPr>
      <xdr:spPr>
        <a:xfrm>
          <a:off x="2596896" y="1266825"/>
          <a:ext cx="1035304"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E334471-027D-4DE6-93D2-14E76DF22E60}" type="TxLink">
            <a:rPr lang="en-US" sz="1400" b="1" i="0" u="none" strike="noStrike" kern="1200">
              <a:solidFill>
                <a:srgbClr val="000000"/>
              </a:solidFill>
              <a:latin typeface="Book Antiqua" panose="02040602050305030304" pitchFamily="18" charset="0"/>
              <a:ea typeface="Calibri"/>
              <a:cs typeface="Calibri"/>
            </a:rPr>
            <a:pPr marL="0" indent="0" algn="ctr"/>
            <a:t>$307.09 M</a:t>
          </a:fld>
          <a:endParaRPr lang="en-IN" sz="1400" b="1" i="0" u="none" strike="noStrike" kern="1200">
            <a:solidFill>
              <a:srgbClr val="000000"/>
            </a:solidFill>
            <a:latin typeface="Book Antiqua" panose="02040602050305030304" pitchFamily="18" charset="0"/>
            <a:ea typeface="Calibri"/>
            <a:cs typeface="Calibri"/>
          </a:endParaRPr>
        </a:p>
      </xdr:txBody>
    </xdr:sp>
    <xdr:clientData/>
  </xdr:twoCellAnchor>
  <xdr:twoCellAnchor>
    <xdr:from>
      <xdr:col>6</xdr:col>
      <xdr:colOff>232664</xdr:colOff>
      <xdr:row>6</xdr:row>
      <xdr:rowOff>163195</xdr:rowOff>
    </xdr:from>
    <xdr:to>
      <xdr:col>7</xdr:col>
      <xdr:colOff>499365</xdr:colOff>
      <xdr:row>8</xdr:row>
      <xdr:rowOff>147955</xdr:rowOff>
    </xdr:to>
    <xdr:sp macro="" textlink="analysis!D9">
      <xdr:nvSpPr>
        <xdr:cNvPr id="113" name="TextBox 112">
          <a:extLst>
            <a:ext uri="{FF2B5EF4-FFF2-40B4-BE49-F238E27FC236}">
              <a16:creationId xmlns:a16="http://schemas.microsoft.com/office/drawing/2014/main" id="{E66E4825-E871-4117-9FB4-8DD7BBF695F8}"/>
            </a:ext>
          </a:extLst>
        </xdr:cNvPr>
        <xdr:cNvSpPr txBox="1"/>
      </xdr:nvSpPr>
      <xdr:spPr>
        <a:xfrm>
          <a:off x="3890264" y="1260475"/>
          <a:ext cx="876301"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93C86-A411-44AC-86F8-F4ED9A16A7AA}" type="TxLink">
            <a:rPr lang="en-US" sz="1400" b="1" i="0" u="none" strike="noStrike" kern="1200">
              <a:solidFill>
                <a:srgbClr val="000000"/>
              </a:solidFill>
              <a:latin typeface="Book Antiqua" panose="02040602050305030304" pitchFamily="18" charset="0"/>
              <a:ea typeface="Calibri"/>
              <a:cs typeface="Calibri"/>
            </a:rPr>
            <a:pPr marL="0" indent="0" algn="ctr"/>
            <a:t>$126.29 M</a:t>
          </a:fld>
          <a:endParaRPr lang="en-IN" sz="1400" b="1" i="0" u="none" strike="noStrike" kern="1200">
            <a:solidFill>
              <a:srgbClr val="000000"/>
            </a:solidFill>
            <a:latin typeface="Book Antiqua" panose="02040602050305030304" pitchFamily="18" charset="0"/>
            <a:ea typeface="Calibri"/>
            <a:cs typeface="Calibri"/>
          </a:endParaRPr>
        </a:p>
      </xdr:txBody>
    </xdr:sp>
    <xdr:clientData/>
  </xdr:twoCellAnchor>
  <xdr:twoCellAnchor>
    <xdr:from>
      <xdr:col>8</xdr:col>
      <xdr:colOff>338328</xdr:colOff>
      <xdr:row>6</xdr:row>
      <xdr:rowOff>163195</xdr:rowOff>
    </xdr:from>
    <xdr:to>
      <xdr:col>9</xdr:col>
      <xdr:colOff>505968</xdr:colOff>
      <xdr:row>8</xdr:row>
      <xdr:rowOff>147955</xdr:rowOff>
    </xdr:to>
    <xdr:sp macro="" textlink="analysis!G9">
      <xdr:nvSpPr>
        <xdr:cNvPr id="114" name="TextBox 113">
          <a:extLst>
            <a:ext uri="{FF2B5EF4-FFF2-40B4-BE49-F238E27FC236}">
              <a16:creationId xmlns:a16="http://schemas.microsoft.com/office/drawing/2014/main" id="{D713B322-160F-4E23-A36C-FC7935B0DDED}"/>
            </a:ext>
          </a:extLst>
        </xdr:cNvPr>
        <xdr:cNvSpPr txBox="1"/>
      </xdr:nvSpPr>
      <xdr:spPr>
        <a:xfrm>
          <a:off x="5215128" y="1260475"/>
          <a:ext cx="777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CEA57E2-D67D-499A-9B15-3FA4EEF3DE32}" type="TxLink">
            <a:rPr lang="en-US" sz="1400" b="1" i="0" u="none" strike="noStrike" kern="1200">
              <a:solidFill>
                <a:srgbClr val="000000"/>
              </a:solidFill>
              <a:latin typeface="Book Antiqua" panose="02040602050305030304" pitchFamily="18" charset="0"/>
              <a:ea typeface="Calibri"/>
              <a:cs typeface="Calibri"/>
            </a:rPr>
            <a:pPr marL="0" indent="0" algn="ctr"/>
            <a:t>41.1%</a:t>
          </a:fld>
          <a:endParaRPr lang="en-IN" sz="1400" b="1" i="0" u="none" strike="noStrike" kern="1200">
            <a:solidFill>
              <a:srgbClr val="000000"/>
            </a:solidFill>
            <a:latin typeface="Book Antiqua" panose="02040602050305030304" pitchFamily="18" charset="0"/>
            <a:ea typeface="Calibri"/>
            <a:cs typeface="Calibri"/>
          </a:endParaRPr>
        </a:p>
      </xdr:txBody>
    </xdr:sp>
    <xdr:clientData/>
  </xdr:twoCellAnchor>
  <xdr:twoCellAnchor>
    <xdr:from>
      <xdr:col>0</xdr:col>
      <xdr:colOff>68580</xdr:colOff>
      <xdr:row>5</xdr:row>
      <xdr:rowOff>78105</xdr:rowOff>
    </xdr:from>
    <xdr:to>
      <xdr:col>1</xdr:col>
      <xdr:colOff>335280</xdr:colOff>
      <xdr:row>7</xdr:row>
      <xdr:rowOff>62865</xdr:rowOff>
    </xdr:to>
    <xdr:sp macro="" textlink="analysis!I9">
      <xdr:nvSpPr>
        <xdr:cNvPr id="115" name="TextBox 114">
          <a:extLst>
            <a:ext uri="{FF2B5EF4-FFF2-40B4-BE49-F238E27FC236}">
              <a16:creationId xmlns:a16="http://schemas.microsoft.com/office/drawing/2014/main" id="{F9F06387-ED57-488D-A9D8-49A8E5DEBD58}"/>
            </a:ext>
          </a:extLst>
        </xdr:cNvPr>
        <xdr:cNvSpPr txBox="1"/>
      </xdr:nvSpPr>
      <xdr:spPr>
        <a:xfrm>
          <a:off x="68580" y="992505"/>
          <a:ext cx="87630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7FF9DF-CD15-4B9B-8A5E-73F1032F2CA7}" type="TxLink">
            <a:rPr lang="en-US" sz="2000" b="1" i="0" u="none" strike="noStrike" kern="1200">
              <a:solidFill>
                <a:schemeClr val="bg1"/>
              </a:solidFill>
              <a:latin typeface="Book Antiqua" panose="02040602050305030304" pitchFamily="18" charset="0"/>
              <a:ea typeface="Calibri"/>
              <a:cs typeface="Calibri"/>
            </a:rPr>
            <a:pPr algn="ctr"/>
            <a:t>606</a:t>
          </a:fld>
          <a:endParaRPr lang="en-IN" sz="2400" b="1" kern="1200">
            <a:solidFill>
              <a:schemeClr val="bg1"/>
            </a:solidFill>
            <a:latin typeface="Book Antiqua" panose="02040602050305030304" pitchFamily="18" charset="0"/>
          </a:endParaRPr>
        </a:p>
      </xdr:txBody>
    </xdr:sp>
    <xdr:clientData/>
  </xdr:twoCellAnchor>
  <xdr:twoCellAnchor>
    <xdr:from>
      <xdr:col>12</xdr:col>
      <xdr:colOff>596900</xdr:colOff>
      <xdr:row>4</xdr:row>
      <xdr:rowOff>120649</xdr:rowOff>
    </xdr:from>
    <xdr:to>
      <xdr:col>16</xdr:col>
      <xdr:colOff>704850</xdr:colOff>
      <xdr:row>5</xdr:row>
      <xdr:rowOff>141604</xdr:rowOff>
    </xdr:to>
    <xdr:sp macro="" textlink="analysis!J17">
      <xdr:nvSpPr>
        <xdr:cNvPr id="126" name="TextBox 125">
          <a:extLst>
            <a:ext uri="{FF2B5EF4-FFF2-40B4-BE49-F238E27FC236}">
              <a16:creationId xmlns:a16="http://schemas.microsoft.com/office/drawing/2014/main" id="{EE5CC19C-0BEE-6AB1-1465-3FD03BDD9610}"/>
            </a:ext>
          </a:extLst>
        </xdr:cNvPr>
        <xdr:cNvSpPr txBox="1"/>
      </xdr:nvSpPr>
      <xdr:spPr>
        <a:xfrm>
          <a:off x="7912100" y="857249"/>
          <a:ext cx="2762250" cy="205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96A0E07-2594-4D6D-B5EF-3FC4095FDBFF}" type="TxLink">
            <a:rPr lang="en-US" sz="800" b="0" i="0" u="none" strike="noStrike" kern="1200">
              <a:solidFill>
                <a:schemeClr val="tx1">
                  <a:lumMod val="65000"/>
                  <a:lumOff val="35000"/>
                </a:schemeClr>
              </a:solidFill>
              <a:latin typeface="Book Antiqua" panose="02040602050305030304" pitchFamily="18" charset="0"/>
              <a:ea typeface="Calibri"/>
              <a:cs typeface="Calibri"/>
            </a:rPr>
            <a:pPr algn="l"/>
            <a:t> of Sum of COGS came from the highlighted years</a:t>
          </a:fld>
          <a:endParaRPr lang="en-IN" sz="1000" b="1" kern="1200">
            <a:solidFill>
              <a:schemeClr val="tx1">
                <a:lumMod val="65000"/>
                <a:lumOff val="35000"/>
              </a:schemeClr>
            </a:solidFill>
            <a:latin typeface="Book Antiqua" panose="02040602050305030304" pitchFamily="18" charset="0"/>
          </a:endParaRPr>
        </a:p>
      </xdr:txBody>
    </xdr:sp>
    <xdr:clientData/>
  </xdr:twoCellAnchor>
  <xdr:twoCellAnchor>
    <xdr:from>
      <xdr:col>12</xdr:col>
      <xdr:colOff>179070</xdr:colOff>
      <xdr:row>2</xdr:row>
      <xdr:rowOff>34290</xdr:rowOff>
    </xdr:from>
    <xdr:to>
      <xdr:col>16</xdr:col>
      <xdr:colOff>820420</xdr:colOff>
      <xdr:row>12</xdr:row>
      <xdr:rowOff>53340</xdr:rowOff>
    </xdr:to>
    <xdr:grpSp>
      <xdr:nvGrpSpPr>
        <xdr:cNvPr id="44" name="Group 43">
          <a:extLst>
            <a:ext uri="{FF2B5EF4-FFF2-40B4-BE49-F238E27FC236}">
              <a16:creationId xmlns:a16="http://schemas.microsoft.com/office/drawing/2014/main" id="{C0993AE1-DA98-32BF-7077-19A6083921B7}"/>
            </a:ext>
          </a:extLst>
        </xdr:cNvPr>
        <xdr:cNvGrpSpPr/>
      </xdr:nvGrpSpPr>
      <xdr:grpSpPr>
        <a:xfrm>
          <a:off x="7494270" y="406823"/>
          <a:ext cx="3291417" cy="1881717"/>
          <a:chOff x="7829550" y="393700"/>
          <a:chExt cx="3295650" cy="1860550"/>
        </a:xfrm>
      </xdr:grpSpPr>
      <xdr:sp macro="" textlink="">
        <xdr:nvSpPr>
          <xdr:cNvPr id="121" name="Rectangle: Rounded Corners 120">
            <a:extLst>
              <a:ext uri="{FF2B5EF4-FFF2-40B4-BE49-F238E27FC236}">
                <a16:creationId xmlns:a16="http://schemas.microsoft.com/office/drawing/2014/main" id="{79C3CCF4-87DB-0F42-3913-5C13D78AC14E}"/>
              </a:ext>
            </a:extLst>
          </xdr:cNvPr>
          <xdr:cNvSpPr/>
        </xdr:nvSpPr>
        <xdr:spPr>
          <a:xfrm>
            <a:off x="7829550" y="393700"/>
            <a:ext cx="3276600" cy="1860550"/>
          </a:xfrm>
          <a:prstGeom prst="roundRect">
            <a:avLst>
              <a:gd name="adj" fmla="val 1047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mc:Choice xmlns:a14="http://schemas.microsoft.com/office/drawing/2010/main" Requires="a14">
          <xdr:sp macro="" textlink="">
            <xdr:nvSpPr>
              <xdr:cNvPr id="2055" name="Option Button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7978140" y="528320"/>
                <a:ext cx="901700" cy="2159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TRANSACTION</a:t>
                </a:r>
              </a:p>
            </xdr:txBody>
          </xdr:sp>
        </mc:Choice>
        <mc:Fallback/>
      </mc:AlternateContent>
      <mc:AlternateContent xmlns:mc="http://schemas.openxmlformats.org/markup-compatibility/2006">
        <mc:Choice xmlns:a14="http://schemas.microsoft.com/office/drawing/2010/main" Requires="a14">
          <xdr:sp macro="" textlink="">
            <xdr:nvSpPr>
              <xdr:cNvPr id="2056" name="Option Button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8994140" y="528320"/>
                <a:ext cx="899160" cy="2159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PROFIT</a:t>
                </a:r>
              </a:p>
            </xdr:txBody>
          </xdr:sp>
        </mc:Choice>
        <mc:Fallback/>
      </mc:AlternateContent>
      <mc:AlternateContent xmlns:mc="http://schemas.openxmlformats.org/markup-compatibility/2006">
        <mc:Choice xmlns:a14="http://schemas.microsoft.com/office/drawing/2010/main" Requires="a14">
          <xdr:sp macro="" textlink="">
            <xdr:nvSpPr>
              <xdr:cNvPr id="2057" name="Option Button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10007600" y="528320"/>
                <a:ext cx="901700" cy="22352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REVENUE</a:t>
                </a:r>
              </a:p>
            </xdr:txBody>
          </xdr:sp>
        </mc:Choice>
        <mc:Fallback/>
      </mc:AlternateContent>
      <xdr:graphicFrame macro="">
        <xdr:nvGraphicFramePr>
          <xdr:cNvPr id="123" name="Chart 122">
            <a:extLst>
              <a:ext uri="{FF2B5EF4-FFF2-40B4-BE49-F238E27FC236}">
                <a16:creationId xmlns:a16="http://schemas.microsoft.com/office/drawing/2014/main" id="{25BDF163-091E-44A8-90FC-AACA9CE381F9}"/>
              </a:ext>
            </a:extLst>
          </xdr:cNvPr>
          <xdr:cNvGraphicFramePr>
            <a:graphicFrameLocks/>
          </xdr:cNvGraphicFramePr>
        </xdr:nvGraphicFramePr>
        <xdr:xfrm>
          <a:off x="8229600" y="939800"/>
          <a:ext cx="2895600" cy="1276350"/>
        </xdr:xfrm>
        <a:graphic>
          <a:graphicData uri="http://schemas.openxmlformats.org/drawingml/2006/chart">
            <c:chart xmlns:c="http://schemas.openxmlformats.org/drawingml/2006/chart" xmlns:r="http://schemas.openxmlformats.org/officeDocument/2006/relationships" r:id="rId7"/>
          </a:graphicData>
        </a:graphic>
      </xdr:graphicFrame>
      <xdr:sp macro="" textlink="analysis!C30">
        <xdr:nvSpPr>
          <xdr:cNvPr id="125" name="TextBox 124">
            <a:extLst>
              <a:ext uri="{FF2B5EF4-FFF2-40B4-BE49-F238E27FC236}">
                <a16:creationId xmlns:a16="http://schemas.microsoft.com/office/drawing/2014/main" id="{9D1C82A1-7B0B-9343-2ECF-2B33683F0160}"/>
              </a:ext>
            </a:extLst>
          </xdr:cNvPr>
          <xdr:cNvSpPr txBox="1"/>
        </xdr:nvSpPr>
        <xdr:spPr>
          <a:xfrm>
            <a:off x="7882128" y="645795"/>
            <a:ext cx="830072"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869909-4331-401E-90FA-C77B3498C654}" type="TxLink">
              <a:rPr lang="en-US" sz="1400" b="1" i="0" u="none" strike="noStrike" kern="1200">
                <a:solidFill>
                  <a:srgbClr val="4DC1F5"/>
                </a:solidFill>
                <a:latin typeface="Book Antiqua" panose="02040602050305030304" pitchFamily="18" charset="0"/>
                <a:ea typeface="Calibri"/>
                <a:cs typeface="Calibri"/>
              </a:rPr>
              <a:pPr algn="ctr"/>
              <a:t>66.1%</a:t>
            </a:fld>
            <a:endParaRPr lang="en-IN" sz="1800" b="1" kern="1200">
              <a:solidFill>
                <a:srgbClr val="4DC1F5"/>
              </a:solidFill>
              <a:latin typeface="Book Antiqua" panose="02040602050305030304" pitchFamily="18" charset="0"/>
            </a:endParaRPr>
          </a:p>
        </xdr:txBody>
      </xdr:sp>
      <xdr:sp macro="" textlink="analysis!E23">
        <xdr:nvSpPr>
          <xdr:cNvPr id="116" name="TextBox 115">
            <a:extLst>
              <a:ext uri="{FF2B5EF4-FFF2-40B4-BE49-F238E27FC236}">
                <a16:creationId xmlns:a16="http://schemas.microsoft.com/office/drawing/2014/main" id="{93E9D165-4CAC-4E79-8FB2-0A419117DA0B}"/>
              </a:ext>
            </a:extLst>
          </xdr:cNvPr>
          <xdr:cNvSpPr txBox="1"/>
        </xdr:nvSpPr>
        <xdr:spPr>
          <a:xfrm>
            <a:off x="7865110" y="923925"/>
            <a:ext cx="922020"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4AFD22-8B6B-41BE-B176-D97419512462}" type="TxLink">
              <a:rPr lang="en-US" sz="1200" b="1" i="0" u="none" strike="noStrike" kern="1200">
                <a:solidFill>
                  <a:srgbClr val="4DC1F5"/>
                </a:solidFill>
                <a:latin typeface="Book Antiqua" panose="02040602050305030304" pitchFamily="18" charset="0"/>
                <a:ea typeface="Calibri"/>
                <a:cs typeface="Calibri"/>
              </a:rPr>
              <a:pPr algn="ctr"/>
              <a:t>$45.20 M</a:t>
            </a:fld>
            <a:endParaRPr lang="en-IN" sz="4400" b="1" kern="1200">
              <a:solidFill>
                <a:srgbClr val="4DC1F5"/>
              </a:solidFill>
              <a:latin typeface="Book Antiqua" panose="02040602050305030304" pitchFamily="18" charset="0"/>
            </a:endParaRPr>
          </a:p>
        </xdr:txBody>
      </xdr:sp>
      <xdr:sp macro="" textlink="analysis!E22">
        <xdr:nvSpPr>
          <xdr:cNvPr id="127" name="TextBox 126">
            <a:extLst>
              <a:ext uri="{FF2B5EF4-FFF2-40B4-BE49-F238E27FC236}">
                <a16:creationId xmlns:a16="http://schemas.microsoft.com/office/drawing/2014/main" id="{63F0D022-1336-FC01-061A-A2172B883046}"/>
              </a:ext>
            </a:extLst>
          </xdr:cNvPr>
          <xdr:cNvSpPr txBox="1"/>
        </xdr:nvSpPr>
        <xdr:spPr>
          <a:xfrm>
            <a:off x="7966710" y="1130299"/>
            <a:ext cx="1374140" cy="229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8B50AA8-AC76-44F5-8B69-D28E04089C51}" type="TxLink">
              <a:rPr lang="en-US" sz="800" b="0" i="0" u="none" strike="noStrike" kern="1200">
                <a:solidFill>
                  <a:schemeClr val="tx1">
                    <a:lumMod val="65000"/>
                    <a:lumOff val="35000"/>
                  </a:schemeClr>
                </a:solidFill>
                <a:latin typeface="Book Antiqua" panose="02040602050305030304" pitchFamily="18" charset="0"/>
                <a:ea typeface="Calibri"/>
                <a:cs typeface="Calibri"/>
              </a:rPr>
              <a:pPr algn="l"/>
              <a:t>AverageSum of COGS</a:t>
            </a:fld>
            <a:endParaRPr lang="en-IN" sz="2400" b="1" kern="1200">
              <a:solidFill>
                <a:schemeClr val="tx1">
                  <a:lumMod val="65000"/>
                  <a:lumOff val="35000"/>
                </a:schemeClr>
              </a:solidFill>
              <a:latin typeface="Book Antiqua" panose="02040602050305030304" pitchFamily="18" charset="0"/>
            </a:endParaRPr>
          </a:p>
        </xdr:txBody>
      </xdr:sp>
    </xdr:grpSp>
    <xdr:clientData/>
  </xdr:twoCellAnchor>
  <xdr:twoCellAnchor>
    <xdr:from>
      <xdr:col>2</xdr:col>
      <xdr:colOff>311150</xdr:colOff>
      <xdr:row>9</xdr:row>
      <xdr:rowOff>0</xdr:rowOff>
    </xdr:from>
    <xdr:to>
      <xdr:col>3</xdr:col>
      <xdr:colOff>317500</xdr:colOff>
      <xdr:row>10</xdr:row>
      <xdr:rowOff>107950</xdr:rowOff>
    </xdr:to>
    <xdr:sp macro="" textlink="">
      <xdr:nvSpPr>
        <xdr:cNvPr id="2" name="Rectangle: Rounded Corners 1">
          <a:extLst>
            <a:ext uri="{FF2B5EF4-FFF2-40B4-BE49-F238E27FC236}">
              <a16:creationId xmlns:a16="http://schemas.microsoft.com/office/drawing/2014/main" id="{621416A0-B78C-4B4F-A20C-D322099B8F85}"/>
            </a:ext>
          </a:extLst>
        </xdr:cNvPr>
        <xdr:cNvSpPr/>
      </xdr:nvSpPr>
      <xdr:spPr>
        <a:xfrm>
          <a:off x="1530350" y="1657350"/>
          <a:ext cx="615950" cy="292100"/>
        </a:xfrm>
        <a:prstGeom prst="roundRect">
          <a:avLst>
            <a:gd name="adj" fmla="val 1047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355600</xdr:colOff>
      <xdr:row>9</xdr:row>
      <xdr:rowOff>0</xdr:rowOff>
    </xdr:from>
    <xdr:to>
      <xdr:col>5</xdr:col>
      <xdr:colOff>332317</xdr:colOff>
      <xdr:row>10</xdr:row>
      <xdr:rowOff>107950</xdr:rowOff>
    </xdr:to>
    <xdr:sp macro="" textlink="">
      <xdr:nvSpPr>
        <xdr:cNvPr id="10" name="Rectangle: Rounded Corners 9">
          <a:extLst>
            <a:ext uri="{FF2B5EF4-FFF2-40B4-BE49-F238E27FC236}">
              <a16:creationId xmlns:a16="http://schemas.microsoft.com/office/drawing/2014/main" id="{196077AD-8060-4D1C-B007-A2A6A4B1092D}"/>
            </a:ext>
          </a:extLst>
        </xdr:cNvPr>
        <xdr:cNvSpPr/>
      </xdr:nvSpPr>
      <xdr:spPr>
        <a:xfrm>
          <a:off x="2794000" y="1657350"/>
          <a:ext cx="586317" cy="292100"/>
        </a:xfrm>
        <a:prstGeom prst="roundRect">
          <a:avLst>
            <a:gd name="adj" fmla="val 1047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370417</xdr:colOff>
      <xdr:row>9</xdr:row>
      <xdr:rowOff>0</xdr:rowOff>
    </xdr:from>
    <xdr:to>
      <xdr:col>7</xdr:col>
      <xdr:colOff>355601</xdr:colOff>
      <xdr:row>10</xdr:row>
      <xdr:rowOff>107950</xdr:rowOff>
    </xdr:to>
    <xdr:sp macro="" textlink="">
      <xdr:nvSpPr>
        <xdr:cNvPr id="11" name="Rectangle: Rounded Corners 10">
          <a:extLst>
            <a:ext uri="{FF2B5EF4-FFF2-40B4-BE49-F238E27FC236}">
              <a16:creationId xmlns:a16="http://schemas.microsoft.com/office/drawing/2014/main" id="{0D88A567-1F8E-4FDC-95AA-1C43A4525C2C}"/>
            </a:ext>
          </a:extLst>
        </xdr:cNvPr>
        <xdr:cNvSpPr/>
      </xdr:nvSpPr>
      <xdr:spPr>
        <a:xfrm>
          <a:off x="4028017" y="1657350"/>
          <a:ext cx="594784" cy="292100"/>
        </a:xfrm>
        <a:prstGeom prst="roundRect">
          <a:avLst>
            <a:gd name="adj" fmla="val 1047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393700</xdr:colOff>
      <xdr:row>9</xdr:row>
      <xdr:rowOff>0</xdr:rowOff>
    </xdr:from>
    <xdr:to>
      <xdr:col>9</xdr:col>
      <xdr:colOff>349250</xdr:colOff>
      <xdr:row>10</xdr:row>
      <xdr:rowOff>107950</xdr:rowOff>
    </xdr:to>
    <xdr:sp macro="" textlink="">
      <xdr:nvSpPr>
        <xdr:cNvPr id="12" name="Rectangle: Rounded Corners 11">
          <a:extLst>
            <a:ext uri="{FF2B5EF4-FFF2-40B4-BE49-F238E27FC236}">
              <a16:creationId xmlns:a16="http://schemas.microsoft.com/office/drawing/2014/main" id="{F592EC50-FA3E-4B72-88D1-4599759D3642}"/>
            </a:ext>
          </a:extLst>
        </xdr:cNvPr>
        <xdr:cNvSpPr/>
      </xdr:nvSpPr>
      <xdr:spPr>
        <a:xfrm>
          <a:off x="5270500" y="1657350"/>
          <a:ext cx="565150" cy="292100"/>
        </a:xfrm>
        <a:prstGeom prst="roundRect">
          <a:avLst>
            <a:gd name="adj" fmla="val 1047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254000</xdr:colOff>
      <xdr:row>5</xdr:row>
      <xdr:rowOff>127000</xdr:rowOff>
    </xdr:from>
    <xdr:to>
      <xdr:col>11</xdr:col>
      <xdr:colOff>577850</xdr:colOff>
      <xdr:row>7</xdr:row>
      <xdr:rowOff>111760</xdr:rowOff>
    </xdr:to>
    <xdr:sp macro="" textlink="analysis!C9">
      <xdr:nvSpPr>
        <xdr:cNvPr id="13" name="TextBox 12">
          <a:extLst>
            <a:ext uri="{FF2B5EF4-FFF2-40B4-BE49-F238E27FC236}">
              <a16:creationId xmlns:a16="http://schemas.microsoft.com/office/drawing/2014/main" id="{7FEA9202-E15A-4475-BCF1-AB30C0B77FE1}"/>
            </a:ext>
          </a:extLst>
        </xdr:cNvPr>
        <xdr:cNvSpPr txBox="1"/>
      </xdr:nvSpPr>
      <xdr:spPr>
        <a:xfrm>
          <a:off x="6350000" y="1041400"/>
          <a:ext cx="93345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CDF6B7-624F-4A8F-8A1E-C892022E334F}" type="TxLink">
            <a:rPr lang="en-US" sz="1800" b="1" i="0" u="none" strike="noStrike" kern="1200">
              <a:solidFill>
                <a:schemeClr val="bg1"/>
              </a:solidFill>
              <a:latin typeface="Book Antiqua" panose="02040602050305030304" pitchFamily="18" charset="0"/>
              <a:ea typeface="Calibri"/>
              <a:cs typeface="Calibri"/>
            </a:rPr>
            <a:pPr marL="0" indent="0" algn="ctr"/>
            <a:t>60.40 K</a:t>
          </a:fld>
          <a:endParaRPr lang="en-IN" sz="1800" b="1" i="0" u="none" strike="noStrike" kern="1200">
            <a:solidFill>
              <a:schemeClr val="bg1"/>
            </a:solidFill>
            <a:latin typeface="Book Antiqua" panose="02040602050305030304" pitchFamily="18" charset="0"/>
            <a:ea typeface="Calibri"/>
            <a:cs typeface="Calibri"/>
          </a:endParaRPr>
        </a:p>
      </xdr:txBody>
    </xdr:sp>
    <xdr:clientData/>
  </xdr:twoCellAnchor>
  <xdr:twoCellAnchor>
    <xdr:from>
      <xdr:col>6</xdr:col>
      <xdr:colOff>342900</xdr:colOff>
      <xdr:row>9</xdr:row>
      <xdr:rowOff>12700</xdr:rowOff>
    </xdr:from>
    <xdr:to>
      <xdr:col>7</xdr:col>
      <xdr:colOff>419100</xdr:colOff>
      <xdr:row>11</xdr:row>
      <xdr:rowOff>31750</xdr:rowOff>
    </xdr:to>
    <xdr:sp macro="" textlink="analysis!X13">
      <xdr:nvSpPr>
        <xdr:cNvPr id="14" name="TextBox 13">
          <a:extLst>
            <a:ext uri="{FF2B5EF4-FFF2-40B4-BE49-F238E27FC236}">
              <a16:creationId xmlns:a16="http://schemas.microsoft.com/office/drawing/2014/main" id="{1EF6A279-B82F-483D-9E56-C7766B86D9AB}"/>
            </a:ext>
          </a:extLst>
        </xdr:cNvPr>
        <xdr:cNvSpPr txBox="1"/>
      </xdr:nvSpPr>
      <xdr:spPr>
        <a:xfrm>
          <a:off x="4000500" y="1658620"/>
          <a:ext cx="685800" cy="384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12E11F0-964F-4659-BD45-9B97ACB79807}" type="TxLink">
            <a:rPr lang="en-US" sz="1000" b="0" i="0" u="none" strike="noStrike" kern="1200">
              <a:solidFill>
                <a:schemeClr val="bg2">
                  <a:lumMod val="25000"/>
                </a:schemeClr>
              </a:solidFill>
              <a:latin typeface="Book Antiqua" panose="02040602050305030304" pitchFamily="18" charset="0"/>
              <a:ea typeface="Calibri"/>
              <a:cs typeface="Calibri"/>
            </a:rPr>
            <a:pPr marL="0" indent="0"/>
            <a:t>000%</a:t>
          </a:fld>
          <a:endParaRPr lang="en-IN" sz="1000" b="0"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4</xdr:col>
      <xdr:colOff>330200</xdr:colOff>
      <xdr:row>9</xdr:row>
      <xdr:rowOff>19050</xdr:rowOff>
    </xdr:from>
    <xdr:to>
      <xdr:col>5</xdr:col>
      <xdr:colOff>400050</xdr:colOff>
      <xdr:row>10</xdr:row>
      <xdr:rowOff>165100</xdr:rowOff>
    </xdr:to>
    <xdr:sp macro="" textlink="analysis!X22">
      <xdr:nvSpPr>
        <xdr:cNvPr id="15" name="TextBox 14">
          <a:extLst>
            <a:ext uri="{FF2B5EF4-FFF2-40B4-BE49-F238E27FC236}">
              <a16:creationId xmlns:a16="http://schemas.microsoft.com/office/drawing/2014/main" id="{D0AF4504-F407-469C-9054-EDA4BC1404C1}"/>
            </a:ext>
          </a:extLst>
        </xdr:cNvPr>
        <xdr:cNvSpPr txBox="1"/>
      </xdr:nvSpPr>
      <xdr:spPr>
        <a:xfrm>
          <a:off x="2768600" y="1664970"/>
          <a:ext cx="679450" cy="328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16B0733-6257-4122-A5C9-F115692953AC}" type="TxLink">
            <a:rPr lang="en-US" sz="1000" b="0" i="0" u="none" strike="noStrike" kern="1200">
              <a:solidFill>
                <a:schemeClr val="bg2">
                  <a:lumMod val="25000"/>
                </a:schemeClr>
              </a:solidFill>
              <a:latin typeface="Book Antiqua" panose="02040602050305030304" pitchFamily="18" charset="0"/>
              <a:ea typeface="Calibri"/>
              <a:cs typeface="Calibri"/>
            </a:rPr>
            <a:pPr marL="0" indent="0"/>
            <a:t>000%</a:t>
          </a:fld>
          <a:endParaRPr lang="en-IN" sz="1000" b="0"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2</xdr:col>
      <xdr:colOff>323850</xdr:colOff>
      <xdr:row>9</xdr:row>
      <xdr:rowOff>25400</xdr:rowOff>
    </xdr:from>
    <xdr:to>
      <xdr:col>3</xdr:col>
      <xdr:colOff>387350</xdr:colOff>
      <xdr:row>10</xdr:row>
      <xdr:rowOff>171450</xdr:rowOff>
    </xdr:to>
    <xdr:sp macro="" textlink="analysis!X29">
      <xdr:nvSpPr>
        <xdr:cNvPr id="16" name="TextBox 15">
          <a:extLst>
            <a:ext uri="{FF2B5EF4-FFF2-40B4-BE49-F238E27FC236}">
              <a16:creationId xmlns:a16="http://schemas.microsoft.com/office/drawing/2014/main" id="{333E81C2-E2D9-497D-A920-B0C5D92831E2}"/>
            </a:ext>
          </a:extLst>
        </xdr:cNvPr>
        <xdr:cNvSpPr txBox="1"/>
      </xdr:nvSpPr>
      <xdr:spPr>
        <a:xfrm>
          <a:off x="1543050" y="1671320"/>
          <a:ext cx="673100" cy="328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8083DC-D90D-4442-BF65-296486EB2F8E}" type="TxLink">
            <a:rPr lang="en-US" sz="1000" b="0" i="0" u="none" strike="noStrike" kern="1200">
              <a:solidFill>
                <a:schemeClr val="bg2">
                  <a:lumMod val="25000"/>
                </a:schemeClr>
              </a:solidFill>
              <a:latin typeface="Book Antiqua" panose="02040602050305030304" pitchFamily="18" charset="0"/>
              <a:ea typeface="Calibri"/>
              <a:cs typeface="Calibri"/>
            </a:rPr>
            <a:pPr marL="0" indent="0"/>
            <a:t>000%</a:t>
          </a:fld>
          <a:endParaRPr lang="en-IN" sz="1000" b="0"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8</xdr:col>
      <xdr:colOff>374650</xdr:colOff>
      <xdr:row>9</xdr:row>
      <xdr:rowOff>25400</xdr:rowOff>
    </xdr:from>
    <xdr:to>
      <xdr:col>9</xdr:col>
      <xdr:colOff>368300</xdr:colOff>
      <xdr:row>10</xdr:row>
      <xdr:rowOff>107950</xdr:rowOff>
    </xdr:to>
    <xdr:sp macro="" textlink="analysis!X50">
      <xdr:nvSpPr>
        <xdr:cNvPr id="17" name="TextBox 16">
          <a:extLst>
            <a:ext uri="{FF2B5EF4-FFF2-40B4-BE49-F238E27FC236}">
              <a16:creationId xmlns:a16="http://schemas.microsoft.com/office/drawing/2014/main" id="{055EF7DC-BAE9-49FB-BAAE-7A1ADA801A55}"/>
            </a:ext>
          </a:extLst>
        </xdr:cNvPr>
        <xdr:cNvSpPr txBox="1"/>
      </xdr:nvSpPr>
      <xdr:spPr>
        <a:xfrm>
          <a:off x="5251450" y="1671320"/>
          <a:ext cx="60325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6685F8F-8AA3-40A8-A175-38936CEC6DC4}" type="TxLink">
            <a:rPr lang="en-US" sz="1000" b="0" i="0" u="none" strike="noStrike" kern="1200">
              <a:solidFill>
                <a:schemeClr val="bg2">
                  <a:lumMod val="25000"/>
                </a:schemeClr>
              </a:solidFill>
              <a:latin typeface="Book Antiqua" panose="02040602050305030304" pitchFamily="18" charset="0"/>
              <a:ea typeface="Calibri"/>
              <a:cs typeface="Calibri"/>
            </a:rPr>
            <a:pPr marL="0" indent="0"/>
            <a:t>000%</a:t>
          </a:fld>
          <a:endParaRPr lang="en-IN" sz="1000" b="0"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0</xdr:col>
      <xdr:colOff>222250</xdr:colOff>
      <xdr:row>7</xdr:row>
      <xdr:rowOff>95250</xdr:rowOff>
    </xdr:from>
    <xdr:to>
      <xdr:col>1</xdr:col>
      <xdr:colOff>381000</xdr:colOff>
      <xdr:row>9</xdr:row>
      <xdr:rowOff>101600</xdr:rowOff>
    </xdr:to>
    <xdr:sp macro="" textlink="analysis!X43">
      <xdr:nvSpPr>
        <xdr:cNvPr id="18" name="TextBox 17">
          <a:extLst>
            <a:ext uri="{FF2B5EF4-FFF2-40B4-BE49-F238E27FC236}">
              <a16:creationId xmlns:a16="http://schemas.microsoft.com/office/drawing/2014/main" id="{D10ED971-0AA6-40C8-A9E8-B20A052BDA8B}"/>
            </a:ext>
          </a:extLst>
        </xdr:cNvPr>
        <xdr:cNvSpPr txBox="1"/>
      </xdr:nvSpPr>
      <xdr:spPr>
        <a:xfrm>
          <a:off x="222250" y="1375410"/>
          <a:ext cx="768350" cy="372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A4E414-19D5-476A-AC45-028098E64BAE}" type="TxLink">
            <a:rPr lang="en-US" sz="1200" b="1" i="0" u="none" strike="noStrike" kern="1200">
              <a:solidFill>
                <a:schemeClr val="bg1"/>
              </a:solidFill>
              <a:latin typeface="Book Antiqua" panose="02040602050305030304" pitchFamily="18" charset="0"/>
              <a:ea typeface="Calibri"/>
              <a:cs typeface="Calibri"/>
            </a:rPr>
            <a:pPr/>
            <a:t>000%</a:t>
          </a:fld>
          <a:endParaRPr lang="en-IN" sz="1100" b="1" kern="1200">
            <a:solidFill>
              <a:schemeClr val="bg1"/>
            </a:solidFill>
            <a:latin typeface="Book Antiqua" panose="02040602050305030304" pitchFamily="18" charset="0"/>
          </a:endParaRPr>
        </a:p>
      </xdr:txBody>
    </xdr:sp>
    <xdr:clientData/>
  </xdr:twoCellAnchor>
  <xdr:twoCellAnchor>
    <xdr:from>
      <xdr:col>10</xdr:col>
      <xdr:colOff>419100</xdr:colOff>
      <xdr:row>7</xdr:row>
      <xdr:rowOff>133350</xdr:rowOff>
    </xdr:from>
    <xdr:to>
      <xdr:col>11</xdr:col>
      <xdr:colOff>584200</xdr:colOff>
      <xdr:row>9</xdr:row>
      <xdr:rowOff>95250</xdr:rowOff>
    </xdr:to>
    <xdr:sp macro="" textlink="analysis!X36">
      <xdr:nvSpPr>
        <xdr:cNvPr id="21" name="TextBox 20">
          <a:extLst>
            <a:ext uri="{FF2B5EF4-FFF2-40B4-BE49-F238E27FC236}">
              <a16:creationId xmlns:a16="http://schemas.microsoft.com/office/drawing/2014/main" id="{D5813242-4086-4FBA-A24A-01D829885EBC}"/>
            </a:ext>
          </a:extLst>
        </xdr:cNvPr>
        <xdr:cNvSpPr txBox="1"/>
      </xdr:nvSpPr>
      <xdr:spPr>
        <a:xfrm>
          <a:off x="6515100" y="1413510"/>
          <a:ext cx="7747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E5F4A2-ABF2-4994-A193-504E28505FEE}" type="TxLink">
            <a:rPr lang="en-US" sz="1200" b="1" i="0" u="none" strike="noStrike" kern="1200">
              <a:solidFill>
                <a:schemeClr val="bg1"/>
              </a:solidFill>
              <a:latin typeface="Book Antiqua" panose="02040602050305030304" pitchFamily="18" charset="0"/>
              <a:ea typeface="Calibri"/>
              <a:cs typeface="Calibri"/>
            </a:rPr>
            <a:pPr/>
            <a:t>000%</a:t>
          </a:fld>
          <a:endParaRPr lang="en-IN" sz="1100" b="1" kern="1200">
            <a:solidFill>
              <a:schemeClr val="bg1"/>
            </a:solidFill>
            <a:latin typeface="Book Antiqua" panose="02040602050305030304" pitchFamily="18" charset="0"/>
          </a:endParaRPr>
        </a:p>
      </xdr:txBody>
    </xdr:sp>
    <xdr:clientData/>
  </xdr:twoCellAnchor>
  <xdr:twoCellAnchor>
    <xdr:from>
      <xdr:col>0</xdr:col>
      <xdr:colOff>0</xdr:colOff>
      <xdr:row>16</xdr:row>
      <xdr:rowOff>22860</xdr:rowOff>
    </xdr:from>
    <xdr:to>
      <xdr:col>7</xdr:col>
      <xdr:colOff>514350</xdr:colOff>
      <xdr:row>23</xdr:row>
      <xdr:rowOff>2540</xdr:rowOff>
    </xdr:to>
    <xdr:graphicFrame macro="">
      <xdr:nvGraphicFramePr>
        <xdr:cNvPr id="9" name="Chart 8">
          <a:extLst>
            <a:ext uri="{FF2B5EF4-FFF2-40B4-BE49-F238E27FC236}">
              <a16:creationId xmlns:a16="http://schemas.microsoft.com/office/drawing/2014/main" id="{EB36ABE7-F935-417A-AF5B-0EF478453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157481</xdr:colOff>
      <xdr:row>13</xdr:row>
      <xdr:rowOff>45720</xdr:rowOff>
    </xdr:from>
    <xdr:to>
      <xdr:col>1</xdr:col>
      <xdr:colOff>71121</xdr:colOff>
      <xdr:row>14</xdr:row>
      <xdr:rowOff>167640</xdr:rowOff>
    </xdr:to>
    <xdr:sp macro="" textlink="">
      <xdr:nvSpPr>
        <xdr:cNvPr id="27" name="Rectangle: Rounded Corners 26">
          <a:extLst>
            <a:ext uri="{FF2B5EF4-FFF2-40B4-BE49-F238E27FC236}">
              <a16:creationId xmlns:a16="http://schemas.microsoft.com/office/drawing/2014/main" id="{7996F3CD-CA85-405F-9DFD-63F4AB7E2331}"/>
            </a:ext>
          </a:extLst>
        </xdr:cNvPr>
        <xdr:cNvSpPr/>
      </xdr:nvSpPr>
      <xdr:spPr>
        <a:xfrm>
          <a:off x="157481" y="2423160"/>
          <a:ext cx="523240" cy="304800"/>
        </a:xfrm>
        <a:prstGeom prst="roundRect">
          <a:avLst>
            <a:gd name="adj" fmla="val 10472"/>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88669</xdr:colOff>
      <xdr:row>13</xdr:row>
      <xdr:rowOff>13970</xdr:rowOff>
    </xdr:from>
    <xdr:to>
      <xdr:col>1</xdr:col>
      <xdr:colOff>185189</xdr:colOff>
      <xdr:row>14</xdr:row>
      <xdr:rowOff>155979</xdr:rowOff>
    </xdr:to>
    <xdr:sp macro="" textlink="'analysis (2)'!G15">
      <xdr:nvSpPr>
        <xdr:cNvPr id="28" name="TextBox 27">
          <a:extLst>
            <a:ext uri="{FF2B5EF4-FFF2-40B4-BE49-F238E27FC236}">
              <a16:creationId xmlns:a16="http://schemas.microsoft.com/office/drawing/2014/main" id="{D16932CB-3388-4557-A5E2-6DA7F6E61275}"/>
            </a:ext>
          </a:extLst>
        </xdr:cNvPr>
        <xdr:cNvSpPr txBox="1"/>
      </xdr:nvSpPr>
      <xdr:spPr>
        <a:xfrm>
          <a:off x="88669" y="2355388"/>
          <a:ext cx="706120" cy="32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0C60512-6318-4C80-B3D1-920EA220BD7F}" type="TxLink">
            <a:rPr lang="en-US" sz="1200" b="1" i="0" u="none" strike="noStrike" kern="1200">
              <a:solidFill>
                <a:srgbClr val="000000"/>
              </a:solidFill>
              <a:latin typeface="Book Antiqua" panose="02040602050305030304" pitchFamily="18" charset="0"/>
              <a:ea typeface="Calibri"/>
              <a:cs typeface="Calibri"/>
            </a:rPr>
            <a:pPr marL="0" indent="0"/>
            <a:t>In 2005</a:t>
          </a:fld>
          <a:endParaRPr lang="en-IN" sz="1050" b="1"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1</xdr:col>
      <xdr:colOff>82551</xdr:colOff>
      <xdr:row>13</xdr:row>
      <xdr:rowOff>45720</xdr:rowOff>
    </xdr:from>
    <xdr:to>
      <xdr:col>1</xdr:col>
      <xdr:colOff>546101</xdr:colOff>
      <xdr:row>14</xdr:row>
      <xdr:rowOff>167640</xdr:rowOff>
    </xdr:to>
    <xdr:sp macro="" textlink="">
      <xdr:nvSpPr>
        <xdr:cNvPr id="29" name="Rectangle: Rounded Corners 28">
          <a:extLst>
            <a:ext uri="{FF2B5EF4-FFF2-40B4-BE49-F238E27FC236}">
              <a16:creationId xmlns:a16="http://schemas.microsoft.com/office/drawing/2014/main" id="{918284E5-A635-4727-81C8-90617C251D4F}"/>
            </a:ext>
          </a:extLst>
        </xdr:cNvPr>
        <xdr:cNvSpPr/>
      </xdr:nvSpPr>
      <xdr:spPr>
        <a:xfrm>
          <a:off x="692151" y="2423160"/>
          <a:ext cx="463550" cy="304800"/>
        </a:xfrm>
        <a:prstGeom prst="roundRect">
          <a:avLst>
            <a:gd name="adj" fmla="val 10472"/>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563881</xdr:colOff>
      <xdr:row>13</xdr:row>
      <xdr:rowOff>45720</xdr:rowOff>
    </xdr:from>
    <xdr:to>
      <xdr:col>2</xdr:col>
      <xdr:colOff>441961</xdr:colOff>
      <xdr:row>14</xdr:row>
      <xdr:rowOff>165100</xdr:rowOff>
    </xdr:to>
    <xdr:sp macro="" textlink="">
      <xdr:nvSpPr>
        <xdr:cNvPr id="30" name="Rectangle: Rounded Corners 29">
          <a:extLst>
            <a:ext uri="{FF2B5EF4-FFF2-40B4-BE49-F238E27FC236}">
              <a16:creationId xmlns:a16="http://schemas.microsoft.com/office/drawing/2014/main" id="{E971760D-9B64-4BE0-AC42-DB6A75F5A399}"/>
            </a:ext>
          </a:extLst>
        </xdr:cNvPr>
        <xdr:cNvSpPr/>
      </xdr:nvSpPr>
      <xdr:spPr>
        <a:xfrm>
          <a:off x="1173481" y="2423160"/>
          <a:ext cx="487680" cy="302260"/>
        </a:xfrm>
        <a:prstGeom prst="roundRect">
          <a:avLst>
            <a:gd name="adj" fmla="val 10472"/>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460728</xdr:colOff>
      <xdr:row>13</xdr:row>
      <xdr:rowOff>45720</xdr:rowOff>
    </xdr:from>
    <xdr:to>
      <xdr:col>3</xdr:col>
      <xdr:colOff>194028</xdr:colOff>
      <xdr:row>14</xdr:row>
      <xdr:rowOff>165100</xdr:rowOff>
    </xdr:to>
    <xdr:sp macro="" textlink="">
      <xdr:nvSpPr>
        <xdr:cNvPr id="31" name="Rectangle: Rounded Corners 30">
          <a:extLst>
            <a:ext uri="{FF2B5EF4-FFF2-40B4-BE49-F238E27FC236}">
              <a16:creationId xmlns:a16="http://schemas.microsoft.com/office/drawing/2014/main" id="{5AA8FA86-1A03-4DFC-AA8D-7428325C9D8F}"/>
            </a:ext>
          </a:extLst>
        </xdr:cNvPr>
        <xdr:cNvSpPr/>
      </xdr:nvSpPr>
      <xdr:spPr>
        <a:xfrm>
          <a:off x="1679928" y="2423160"/>
          <a:ext cx="342900" cy="302260"/>
        </a:xfrm>
        <a:prstGeom prst="roundRect">
          <a:avLst>
            <a:gd name="adj" fmla="val 10472"/>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210821</xdr:colOff>
      <xdr:row>13</xdr:row>
      <xdr:rowOff>45720</xdr:rowOff>
    </xdr:from>
    <xdr:to>
      <xdr:col>4</xdr:col>
      <xdr:colOff>86361</xdr:colOff>
      <xdr:row>14</xdr:row>
      <xdr:rowOff>170180</xdr:rowOff>
    </xdr:to>
    <xdr:sp macro="" textlink="">
      <xdr:nvSpPr>
        <xdr:cNvPr id="32" name="Rectangle: Rounded Corners 31">
          <a:extLst>
            <a:ext uri="{FF2B5EF4-FFF2-40B4-BE49-F238E27FC236}">
              <a16:creationId xmlns:a16="http://schemas.microsoft.com/office/drawing/2014/main" id="{0A1F46A1-97E8-4D06-BDE9-3E99C2C8F9E8}"/>
            </a:ext>
          </a:extLst>
        </xdr:cNvPr>
        <xdr:cNvSpPr/>
      </xdr:nvSpPr>
      <xdr:spPr>
        <a:xfrm>
          <a:off x="2039621" y="2423160"/>
          <a:ext cx="485140" cy="307340"/>
        </a:xfrm>
        <a:prstGeom prst="roundRect">
          <a:avLst>
            <a:gd name="adj" fmla="val 10472"/>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46181</xdr:colOff>
      <xdr:row>13</xdr:row>
      <xdr:rowOff>13970</xdr:rowOff>
    </xdr:from>
    <xdr:to>
      <xdr:col>2</xdr:col>
      <xdr:colOff>20781</xdr:colOff>
      <xdr:row>14</xdr:row>
      <xdr:rowOff>144549</xdr:rowOff>
    </xdr:to>
    <xdr:sp macro="" textlink="'analysis (2)'!H9">
      <xdr:nvSpPr>
        <xdr:cNvPr id="35" name="TextBox 34">
          <a:extLst>
            <a:ext uri="{FF2B5EF4-FFF2-40B4-BE49-F238E27FC236}">
              <a16:creationId xmlns:a16="http://schemas.microsoft.com/office/drawing/2014/main" id="{D7C4E40F-230D-4B01-9345-A437740C7724}"/>
            </a:ext>
          </a:extLst>
        </xdr:cNvPr>
        <xdr:cNvSpPr txBox="1"/>
      </xdr:nvSpPr>
      <xdr:spPr>
        <a:xfrm>
          <a:off x="655781" y="2355388"/>
          <a:ext cx="584200" cy="310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D71DC56-1481-44B1-A39E-FC2470672E40}" type="TxLink">
            <a:rPr lang="en-US" sz="1400" b="0" i="0" u="none" strike="noStrike" kern="1200">
              <a:solidFill>
                <a:srgbClr val="000000"/>
              </a:solidFill>
              <a:latin typeface="Book Antiqua" panose="02040602050305030304" pitchFamily="18" charset="0"/>
              <a:ea typeface="Calibri"/>
              <a:cs typeface="Calibri"/>
            </a:rPr>
            <a:pPr marL="0" indent="0"/>
            <a:t>May</a:t>
          </a:fld>
          <a:endParaRPr lang="en-IN" sz="1100" b="1"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1</xdr:col>
      <xdr:colOff>567421</xdr:colOff>
      <xdr:row>13</xdr:row>
      <xdr:rowOff>13970</xdr:rowOff>
    </xdr:from>
    <xdr:to>
      <xdr:col>2</xdr:col>
      <xdr:colOff>433648</xdr:colOff>
      <xdr:row>14</xdr:row>
      <xdr:rowOff>157249</xdr:rowOff>
    </xdr:to>
    <xdr:sp macro="" textlink="'analysis (2)'!H10">
      <xdr:nvSpPr>
        <xdr:cNvPr id="36" name="TextBox 35">
          <a:extLst>
            <a:ext uri="{FF2B5EF4-FFF2-40B4-BE49-F238E27FC236}">
              <a16:creationId xmlns:a16="http://schemas.microsoft.com/office/drawing/2014/main" id="{480F225E-6CD6-49DB-AEBD-EE1240085663}"/>
            </a:ext>
          </a:extLst>
        </xdr:cNvPr>
        <xdr:cNvSpPr txBox="1"/>
      </xdr:nvSpPr>
      <xdr:spPr>
        <a:xfrm>
          <a:off x="1177021" y="2355388"/>
          <a:ext cx="475827" cy="323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21FF3F6-3A78-4D83-986F-85789408BA08}" type="TxLink">
            <a:rPr lang="en-US" sz="1400" b="0" i="0" u="none" strike="noStrike" kern="1200">
              <a:solidFill>
                <a:srgbClr val="000000"/>
              </a:solidFill>
              <a:latin typeface="Book Antiqua" panose="02040602050305030304" pitchFamily="18" charset="0"/>
              <a:ea typeface="Calibri"/>
              <a:cs typeface="Calibri"/>
            </a:rPr>
            <a:pPr marL="0" indent="0"/>
            <a:t>Jun</a:t>
          </a:fld>
          <a:endParaRPr lang="en-IN" sz="1100" b="1"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3</xdr:col>
      <xdr:colOff>165562</xdr:colOff>
      <xdr:row>13</xdr:row>
      <xdr:rowOff>13970</xdr:rowOff>
    </xdr:from>
    <xdr:to>
      <xdr:col>4</xdr:col>
      <xdr:colOff>90055</xdr:colOff>
      <xdr:row>14</xdr:row>
      <xdr:rowOff>157249</xdr:rowOff>
    </xdr:to>
    <xdr:sp macro="" textlink="'analysis (2)'!H11">
      <xdr:nvSpPr>
        <xdr:cNvPr id="38" name="TextBox 37">
          <a:extLst>
            <a:ext uri="{FF2B5EF4-FFF2-40B4-BE49-F238E27FC236}">
              <a16:creationId xmlns:a16="http://schemas.microsoft.com/office/drawing/2014/main" id="{DE537421-5B56-434D-9187-29AC944B5D96}"/>
            </a:ext>
          </a:extLst>
        </xdr:cNvPr>
        <xdr:cNvSpPr txBox="1"/>
      </xdr:nvSpPr>
      <xdr:spPr>
        <a:xfrm>
          <a:off x="1994362" y="2355388"/>
          <a:ext cx="534093" cy="323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58E8F8E-044E-47E1-8EA3-9A0FA8E8C9C0}" type="TxLink">
            <a:rPr lang="en-US" sz="1400" b="0" i="0" u="none" strike="noStrike" kern="1200">
              <a:solidFill>
                <a:srgbClr val="000000"/>
              </a:solidFill>
              <a:latin typeface="Book Antiqua" panose="02040602050305030304" pitchFamily="18" charset="0"/>
              <a:ea typeface="Calibri"/>
              <a:cs typeface="Calibri"/>
            </a:rPr>
            <a:pPr marL="0" indent="0"/>
            <a:t>Dec</a:t>
          </a:fld>
          <a:endParaRPr lang="en-IN" sz="1100" b="1"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2</xdr:col>
      <xdr:colOff>482292</xdr:colOff>
      <xdr:row>13</xdr:row>
      <xdr:rowOff>13970</xdr:rowOff>
    </xdr:from>
    <xdr:to>
      <xdr:col>3</xdr:col>
      <xdr:colOff>215592</xdr:colOff>
      <xdr:row>15</xdr:row>
      <xdr:rowOff>2540</xdr:rowOff>
    </xdr:to>
    <xdr:sp macro="" textlink="">
      <xdr:nvSpPr>
        <xdr:cNvPr id="40" name="TextBox 39">
          <a:extLst>
            <a:ext uri="{FF2B5EF4-FFF2-40B4-BE49-F238E27FC236}">
              <a16:creationId xmlns:a16="http://schemas.microsoft.com/office/drawing/2014/main" id="{97B9AC2A-92DD-9744-E50B-0622159FB21E}"/>
            </a:ext>
          </a:extLst>
        </xdr:cNvPr>
        <xdr:cNvSpPr txBox="1"/>
      </xdr:nvSpPr>
      <xdr:spPr>
        <a:xfrm>
          <a:off x="1701492" y="2355388"/>
          <a:ext cx="342900" cy="3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ook Antiqua" panose="02040602050305030304" pitchFamily="18" charset="0"/>
            </a:rPr>
            <a:t>&amp;</a:t>
          </a:r>
        </a:p>
      </xdr:txBody>
    </xdr:sp>
    <xdr:clientData/>
  </xdr:twoCellAnchor>
  <xdr:twoCellAnchor>
    <xdr:from>
      <xdr:col>4</xdr:col>
      <xdr:colOff>13970</xdr:colOff>
      <xdr:row>13</xdr:row>
      <xdr:rowOff>90170</xdr:rowOff>
    </xdr:from>
    <xdr:to>
      <xdr:col>6</xdr:col>
      <xdr:colOff>541020</xdr:colOff>
      <xdr:row>14</xdr:row>
      <xdr:rowOff>140970</xdr:rowOff>
    </xdr:to>
    <xdr:sp macro="" textlink="'analysis (2)'!G15">
      <xdr:nvSpPr>
        <xdr:cNvPr id="42" name="TextBox 41">
          <a:extLst>
            <a:ext uri="{FF2B5EF4-FFF2-40B4-BE49-F238E27FC236}">
              <a16:creationId xmlns:a16="http://schemas.microsoft.com/office/drawing/2014/main" id="{8E05241F-61DD-445F-8C43-0D408DC349F5}"/>
            </a:ext>
          </a:extLst>
        </xdr:cNvPr>
        <xdr:cNvSpPr txBox="1"/>
      </xdr:nvSpPr>
      <xdr:spPr>
        <a:xfrm>
          <a:off x="2452370" y="2467610"/>
          <a:ext cx="1746250" cy="23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900" b="0" i="0" u="none" strike="noStrike" kern="1200">
              <a:solidFill>
                <a:schemeClr val="bg2">
                  <a:lumMod val="25000"/>
                </a:schemeClr>
              </a:solidFill>
              <a:latin typeface="Book Antiqua" panose="02040602050305030304" pitchFamily="18" charset="0"/>
              <a:ea typeface="Calibri"/>
              <a:cs typeface="Calibri"/>
            </a:rPr>
            <a:t>collectively</a:t>
          </a:r>
          <a:r>
            <a:rPr lang="en-IN" sz="900" b="0" i="0" u="none" strike="noStrike" kern="1200" baseline="0">
              <a:solidFill>
                <a:schemeClr val="bg2">
                  <a:lumMod val="25000"/>
                </a:schemeClr>
              </a:solidFill>
              <a:latin typeface="Book Antiqua" panose="02040602050305030304" pitchFamily="18" charset="0"/>
              <a:ea typeface="Calibri"/>
              <a:cs typeface="Calibri"/>
            </a:rPr>
            <a:t> accounted for</a:t>
          </a:r>
          <a:endParaRPr lang="en-IN" sz="900" b="0"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6</xdr:col>
      <xdr:colOff>62230</xdr:colOff>
      <xdr:row>13</xdr:row>
      <xdr:rowOff>29210</xdr:rowOff>
    </xdr:from>
    <xdr:to>
      <xdr:col>7</xdr:col>
      <xdr:colOff>282702</xdr:colOff>
      <xdr:row>15</xdr:row>
      <xdr:rowOff>13970</xdr:rowOff>
    </xdr:to>
    <xdr:sp macro="" textlink="'analysis (2)'!G13">
      <xdr:nvSpPr>
        <xdr:cNvPr id="43" name="TextBox 42">
          <a:extLst>
            <a:ext uri="{FF2B5EF4-FFF2-40B4-BE49-F238E27FC236}">
              <a16:creationId xmlns:a16="http://schemas.microsoft.com/office/drawing/2014/main" id="{88347BA0-0958-4D95-88F2-DE16B1D57932}"/>
            </a:ext>
          </a:extLst>
        </xdr:cNvPr>
        <xdr:cNvSpPr txBox="1"/>
      </xdr:nvSpPr>
      <xdr:spPr>
        <a:xfrm>
          <a:off x="3719830" y="2406650"/>
          <a:ext cx="83007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6F53E3-AB19-464E-9017-E53F3916CD59}" type="TxLink">
            <a:rPr lang="en-US" sz="1400" b="1" i="0" u="none" strike="noStrike" kern="1200">
              <a:solidFill>
                <a:srgbClr val="4DC1F5"/>
              </a:solidFill>
              <a:latin typeface="Book Antiqua" panose="02040602050305030304" pitchFamily="18" charset="0"/>
              <a:ea typeface="Calibri"/>
              <a:cs typeface="Calibri"/>
            </a:rPr>
            <a:pPr algn="ctr"/>
            <a:t>31.93%</a:t>
          </a:fld>
          <a:endParaRPr lang="en-IN" sz="2400" b="1" kern="1200">
            <a:solidFill>
              <a:srgbClr val="4DC1F5"/>
            </a:solidFill>
            <a:latin typeface="Book Antiqua" panose="02040602050305030304" pitchFamily="18" charset="0"/>
          </a:endParaRPr>
        </a:p>
      </xdr:txBody>
    </xdr:sp>
    <xdr:clientData/>
  </xdr:twoCellAnchor>
  <xdr:twoCellAnchor editAs="oneCell">
    <xdr:from>
      <xdr:col>12</xdr:col>
      <xdr:colOff>718820</xdr:colOff>
      <xdr:row>10</xdr:row>
      <xdr:rowOff>91440</xdr:rowOff>
    </xdr:from>
    <xdr:to>
      <xdr:col>16</xdr:col>
      <xdr:colOff>484236</xdr:colOff>
      <xdr:row>12</xdr:row>
      <xdr:rowOff>38100</xdr:rowOff>
    </xdr:to>
    <mc:AlternateContent xmlns:mc="http://schemas.openxmlformats.org/markup-compatibility/2006">
      <mc:Choice xmlns:a14="http://schemas.microsoft.com/office/drawing/2010/main" Requires="a14">
        <xdr:graphicFrame macro="">
          <xdr:nvGraphicFramePr>
            <xdr:cNvPr id="124" name="Year">
              <a:extLst>
                <a:ext uri="{FF2B5EF4-FFF2-40B4-BE49-F238E27FC236}">
                  <a16:creationId xmlns:a16="http://schemas.microsoft.com/office/drawing/2014/main" id="{4722A188-BE15-4B9C-A284-7F147E6D29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034020" y="1954107"/>
              <a:ext cx="2415483" cy="319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96520</xdr:colOff>
      <xdr:row>13</xdr:row>
      <xdr:rowOff>91440</xdr:rowOff>
    </xdr:from>
    <xdr:to>
      <xdr:col>8</xdr:col>
      <xdr:colOff>462280</xdr:colOff>
      <xdr:row>14</xdr:row>
      <xdr:rowOff>160020</xdr:rowOff>
    </xdr:to>
    <xdr:sp macro="" textlink="">
      <xdr:nvSpPr>
        <xdr:cNvPr id="109" name="TextBox 108">
          <a:extLst>
            <a:ext uri="{FF2B5EF4-FFF2-40B4-BE49-F238E27FC236}">
              <a16:creationId xmlns:a16="http://schemas.microsoft.com/office/drawing/2014/main" id="{CFD7747C-E382-9C86-C2D7-1F5CC878F353}"/>
            </a:ext>
          </a:extLst>
        </xdr:cNvPr>
        <xdr:cNvSpPr txBox="1"/>
      </xdr:nvSpPr>
      <xdr:spPr>
        <a:xfrm>
          <a:off x="4363720" y="2468880"/>
          <a:ext cx="9753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800" b="0" i="0" u="none" strike="noStrike" kern="1200">
              <a:solidFill>
                <a:schemeClr val="bg2">
                  <a:lumMod val="25000"/>
                </a:schemeClr>
              </a:solidFill>
              <a:latin typeface="Book Antiqua" panose="02040602050305030304" pitchFamily="18" charset="0"/>
              <a:ea typeface="Calibri"/>
              <a:cs typeface="Calibri"/>
            </a:rPr>
            <a:t>of Total </a:t>
          </a:r>
          <a:r>
            <a:rPr lang="en-IN" sz="1000" b="1" i="0" u="none" strike="noStrike" kern="1200">
              <a:solidFill>
                <a:schemeClr val="bg2">
                  <a:lumMod val="25000"/>
                </a:schemeClr>
              </a:solidFill>
              <a:latin typeface="Book Antiqua" panose="02040602050305030304" pitchFamily="18" charset="0"/>
              <a:ea typeface="Calibri"/>
              <a:cs typeface="Calibri"/>
            </a:rPr>
            <a:t>Profit</a:t>
          </a:r>
          <a:endParaRPr lang="en-IN" sz="800" b="1"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8</xdr:col>
      <xdr:colOff>370840</xdr:colOff>
      <xdr:row>12</xdr:row>
      <xdr:rowOff>177800</xdr:rowOff>
    </xdr:from>
    <xdr:to>
      <xdr:col>12</xdr:col>
      <xdr:colOff>0</xdr:colOff>
      <xdr:row>23</xdr:row>
      <xdr:rowOff>67734</xdr:rowOff>
    </xdr:to>
    <xdr:sp macro="" textlink="">
      <xdr:nvSpPr>
        <xdr:cNvPr id="110" name="Rectangle: Rounded Corners 109">
          <a:extLst>
            <a:ext uri="{FF2B5EF4-FFF2-40B4-BE49-F238E27FC236}">
              <a16:creationId xmlns:a16="http://schemas.microsoft.com/office/drawing/2014/main" id="{11C89727-F68D-4A61-A3DD-CF952DBA84F3}"/>
            </a:ext>
          </a:extLst>
        </xdr:cNvPr>
        <xdr:cNvSpPr/>
      </xdr:nvSpPr>
      <xdr:spPr>
        <a:xfrm>
          <a:off x="5247640" y="2413000"/>
          <a:ext cx="2067560" cy="1938867"/>
        </a:xfrm>
        <a:prstGeom prst="roundRect">
          <a:avLst>
            <a:gd name="adj" fmla="val 882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419100</xdr:colOff>
      <xdr:row>14</xdr:row>
      <xdr:rowOff>29630</xdr:rowOff>
    </xdr:from>
    <xdr:to>
      <xdr:col>11</xdr:col>
      <xdr:colOff>563880</xdr:colOff>
      <xdr:row>22</xdr:row>
      <xdr:rowOff>139696</xdr:rowOff>
    </xdr:to>
    <mc:AlternateContent xmlns:mc="http://schemas.openxmlformats.org/markup-compatibility/2006">
      <mc:Choice xmlns:a14="http://schemas.microsoft.com/office/drawing/2010/main" Requires="a14">
        <xdr:graphicFrame macro="">
          <xdr:nvGraphicFramePr>
            <xdr:cNvPr id="23" name="Month Filter">
              <a:extLst>
                <a:ext uri="{FF2B5EF4-FFF2-40B4-BE49-F238E27FC236}">
                  <a16:creationId xmlns:a16="http://schemas.microsoft.com/office/drawing/2014/main" id="{E479E26F-9F0F-4A73-9C55-3416043FD6B9}"/>
                </a:ext>
              </a:extLst>
            </xdr:cNvPr>
            <xdr:cNvGraphicFramePr/>
          </xdr:nvGraphicFramePr>
          <xdr:xfrm>
            <a:off x="0" y="0"/>
            <a:ext cx="0" cy="0"/>
          </xdr:xfrm>
          <a:graphic>
            <a:graphicData uri="http://schemas.microsoft.com/office/drawing/2010/slicer">
              <sle:slicer xmlns:sle="http://schemas.microsoft.com/office/drawing/2010/slicer" name="Month Filter"/>
            </a:graphicData>
          </a:graphic>
        </xdr:graphicFrame>
      </mc:Choice>
      <mc:Fallback>
        <xdr:sp macro="" textlink="">
          <xdr:nvSpPr>
            <xdr:cNvPr id="0" name=""/>
            <xdr:cNvSpPr>
              <a:spLocks noTextEdit="1"/>
            </xdr:cNvSpPr>
          </xdr:nvSpPr>
          <xdr:spPr>
            <a:xfrm>
              <a:off x="5295900" y="2637363"/>
              <a:ext cx="197358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518160</xdr:colOff>
      <xdr:row>13</xdr:row>
      <xdr:rowOff>22010</xdr:rowOff>
    </xdr:from>
    <xdr:to>
      <xdr:col>11</xdr:col>
      <xdr:colOff>365760</xdr:colOff>
      <xdr:row>14</xdr:row>
      <xdr:rowOff>132077</xdr:rowOff>
    </xdr:to>
    <xdr:sp macro="" textlink="">
      <xdr:nvSpPr>
        <xdr:cNvPr id="118" name="TextBox 117">
          <a:extLst>
            <a:ext uri="{FF2B5EF4-FFF2-40B4-BE49-F238E27FC236}">
              <a16:creationId xmlns:a16="http://schemas.microsoft.com/office/drawing/2014/main" id="{5767F0EC-86B6-DDF1-7DDD-322A5B91DB69}"/>
            </a:ext>
          </a:extLst>
        </xdr:cNvPr>
        <xdr:cNvSpPr txBox="1"/>
      </xdr:nvSpPr>
      <xdr:spPr>
        <a:xfrm>
          <a:off x="5394960" y="2443477"/>
          <a:ext cx="1676400"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latin typeface="Book Antiqua" panose="02040602050305030304" pitchFamily="18" charset="0"/>
            </a:rPr>
            <a:t>Month Filter</a:t>
          </a:r>
        </a:p>
      </xdr:txBody>
    </xdr:sp>
    <xdr:clientData/>
  </xdr:twoCellAnchor>
  <xdr:twoCellAnchor>
    <xdr:from>
      <xdr:col>12</xdr:col>
      <xdr:colOff>45720</xdr:colOff>
      <xdr:row>12</xdr:row>
      <xdr:rowOff>175260</xdr:rowOff>
    </xdr:from>
    <xdr:to>
      <xdr:col>17</xdr:col>
      <xdr:colOff>289560</xdr:colOff>
      <xdr:row>23</xdr:row>
      <xdr:rowOff>129540</xdr:rowOff>
    </xdr:to>
    <xdr:sp macro="" textlink="">
      <xdr:nvSpPr>
        <xdr:cNvPr id="37" name="Rectangle: Rounded Corners 36">
          <a:extLst>
            <a:ext uri="{FF2B5EF4-FFF2-40B4-BE49-F238E27FC236}">
              <a16:creationId xmlns:a16="http://schemas.microsoft.com/office/drawing/2014/main" id="{FD4EF6ED-F5AB-431A-8D74-663A77A5BAE1}"/>
            </a:ext>
          </a:extLst>
        </xdr:cNvPr>
        <xdr:cNvSpPr/>
      </xdr:nvSpPr>
      <xdr:spPr>
        <a:xfrm>
          <a:off x="7360920" y="2369820"/>
          <a:ext cx="3718560" cy="1965960"/>
        </a:xfrm>
        <a:prstGeom prst="roundRect">
          <a:avLst>
            <a:gd name="adj" fmla="val 1047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563880</xdr:colOff>
      <xdr:row>16</xdr:row>
      <xdr:rowOff>68580</xdr:rowOff>
    </xdr:from>
    <xdr:to>
      <xdr:col>17</xdr:col>
      <xdr:colOff>259560</xdr:colOff>
      <xdr:row>23</xdr:row>
      <xdr:rowOff>162560</xdr:rowOff>
    </xdr:to>
    <xdr:graphicFrame macro="">
      <xdr:nvGraphicFramePr>
        <xdr:cNvPr id="39" name="Chart 38">
          <a:extLst>
            <a:ext uri="{FF2B5EF4-FFF2-40B4-BE49-F238E27FC236}">
              <a16:creationId xmlns:a16="http://schemas.microsoft.com/office/drawing/2014/main" id="{DB6538C1-23D7-41CC-AAE4-868BD2E28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30480</xdr:colOff>
      <xdr:row>13</xdr:row>
      <xdr:rowOff>15240</xdr:rowOff>
    </xdr:from>
    <xdr:to>
      <xdr:col>15</xdr:col>
      <xdr:colOff>358140</xdr:colOff>
      <xdr:row>14</xdr:row>
      <xdr:rowOff>38100</xdr:rowOff>
    </xdr:to>
    <xdr:sp macro="" textlink="'analysis (2)'!G15">
      <xdr:nvSpPr>
        <xdr:cNvPr id="41" name="TextBox 40">
          <a:extLst>
            <a:ext uri="{FF2B5EF4-FFF2-40B4-BE49-F238E27FC236}">
              <a16:creationId xmlns:a16="http://schemas.microsoft.com/office/drawing/2014/main" id="{EEABC192-0C58-477F-AEE8-608E38C9A93E}"/>
            </a:ext>
          </a:extLst>
        </xdr:cNvPr>
        <xdr:cNvSpPr txBox="1"/>
      </xdr:nvSpPr>
      <xdr:spPr>
        <a:xfrm>
          <a:off x="7345680" y="2392680"/>
          <a:ext cx="23698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000" b="0" i="0" u="none" strike="noStrike" kern="1200">
              <a:solidFill>
                <a:schemeClr val="bg2">
                  <a:lumMod val="25000"/>
                </a:schemeClr>
              </a:solidFill>
              <a:latin typeface="Book Antiqua" panose="02040602050305030304" pitchFamily="18" charset="0"/>
              <a:ea typeface="Calibri"/>
              <a:cs typeface="Calibri"/>
            </a:rPr>
            <a:t>The</a:t>
          </a:r>
          <a:r>
            <a:rPr lang="en-IN" sz="1000" b="0" i="0" u="none" strike="noStrike" kern="1200" baseline="0">
              <a:solidFill>
                <a:schemeClr val="bg2">
                  <a:lumMod val="25000"/>
                </a:schemeClr>
              </a:solidFill>
              <a:latin typeface="Book Antiqua" panose="02040602050305030304" pitchFamily="18" charset="0"/>
              <a:ea typeface="Calibri"/>
              <a:cs typeface="Calibri"/>
            </a:rPr>
            <a:t> highlighted weekdays contributed</a:t>
          </a:r>
          <a:endParaRPr lang="en-IN" sz="1000" b="0"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15</xdr:col>
      <xdr:colOff>106680</xdr:colOff>
      <xdr:row>12</xdr:row>
      <xdr:rowOff>144780</xdr:rowOff>
    </xdr:from>
    <xdr:to>
      <xdr:col>16</xdr:col>
      <xdr:colOff>327152</xdr:colOff>
      <xdr:row>14</xdr:row>
      <xdr:rowOff>129540</xdr:rowOff>
    </xdr:to>
    <xdr:sp macro="" textlink="'analysis (2)'!Q18">
      <xdr:nvSpPr>
        <xdr:cNvPr id="45" name="TextBox 44">
          <a:extLst>
            <a:ext uri="{FF2B5EF4-FFF2-40B4-BE49-F238E27FC236}">
              <a16:creationId xmlns:a16="http://schemas.microsoft.com/office/drawing/2014/main" id="{2B2C2ED9-5A0C-43A6-A548-D48AA13BAC23}"/>
            </a:ext>
          </a:extLst>
        </xdr:cNvPr>
        <xdr:cNvSpPr txBox="1"/>
      </xdr:nvSpPr>
      <xdr:spPr>
        <a:xfrm>
          <a:off x="9464040" y="2339340"/>
          <a:ext cx="83007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CED362-AC7B-4A19-9029-AC563C874261}" type="TxLink">
            <a:rPr lang="en-US" sz="1400" b="1" i="0" u="none" strike="noStrike" kern="1200">
              <a:solidFill>
                <a:srgbClr val="4DC1F5"/>
              </a:solidFill>
              <a:latin typeface="Book Antiqua" panose="02040602050305030304" pitchFamily="18" charset="0"/>
              <a:ea typeface="Calibri"/>
              <a:cs typeface="Calibri"/>
            </a:rPr>
            <a:pPr marL="0" indent="0" algn="ctr"/>
            <a:t>43.8%</a:t>
          </a:fld>
          <a:endParaRPr lang="en-IN" sz="1400" b="1" i="0" u="none" strike="noStrike" kern="1200">
            <a:solidFill>
              <a:srgbClr val="4DC1F5"/>
            </a:solidFill>
            <a:latin typeface="Book Antiqua" panose="02040602050305030304" pitchFamily="18" charset="0"/>
            <a:ea typeface="Calibri"/>
            <a:cs typeface="Calibri"/>
          </a:endParaRPr>
        </a:p>
      </xdr:txBody>
    </xdr:sp>
    <xdr:clientData/>
  </xdr:twoCellAnchor>
  <xdr:twoCellAnchor>
    <xdr:from>
      <xdr:col>16</xdr:col>
      <xdr:colOff>87630</xdr:colOff>
      <xdr:row>13</xdr:row>
      <xdr:rowOff>11430</xdr:rowOff>
    </xdr:from>
    <xdr:to>
      <xdr:col>17</xdr:col>
      <xdr:colOff>407670</xdr:colOff>
      <xdr:row>14</xdr:row>
      <xdr:rowOff>80010</xdr:rowOff>
    </xdr:to>
    <xdr:sp macro="" textlink="">
      <xdr:nvSpPr>
        <xdr:cNvPr id="46" name="TextBox 45">
          <a:extLst>
            <a:ext uri="{FF2B5EF4-FFF2-40B4-BE49-F238E27FC236}">
              <a16:creationId xmlns:a16="http://schemas.microsoft.com/office/drawing/2014/main" id="{00EE0742-AA93-4F13-A42A-0643E764F1D3}"/>
            </a:ext>
          </a:extLst>
        </xdr:cNvPr>
        <xdr:cNvSpPr txBox="1"/>
      </xdr:nvSpPr>
      <xdr:spPr>
        <a:xfrm>
          <a:off x="10054590" y="2388870"/>
          <a:ext cx="1143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000" b="0" i="0" u="none" strike="noStrike" kern="1200">
              <a:solidFill>
                <a:schemeClr val="bg2">
                  <a:lumMod val="25000"/>
                </a:schemeClr>
              </a:solidFill>
              <a:latin typeface="Book Antiqua" panose="02040602050305030304" pitchFamily="18" charset="0"/>
              <a:ea typeface="Calibri"/>
              <a:cs typeface="Calibri"/>
            </a:rPr>
            <a:t>of Total </a:t>
          </a:r>
          <a:r>
            <a:rPr lang="en-IN" sz="1000" b="1" i="0" u="none" strike="noStrike" kern="1200">
              <a:solidFill>
                <a:schemeClr val="bg2">
                  <a:lumMod val="25000"/>
                </a:schemeClr>
              </a:solidFill>
              <a:latin typeface="Book Antiqua" panose="02040602050305030304" pitchFamily="18" charset="0"/>
              <a:ea typeface="Calibri"/>
              <a:cs typeface="Calibri"/>
            </a:rPr>
            <a:t>Profit</a:t>
          </a:r>
        </a:p>
      </xdr:txBody>
    </xdr:sp>
    <xdr:clientData/>
  </xdr:twoCellAnchor>
  <xdr:twoCellAnchor>
    <xdr:from>
      <xdr:col>0</xdr:col>
      <xdr:colOff>76199</xdr:colOff>
      <xdr:row>23</xdr:row>
      <xdr:rowOff>103909</xdr:rowOff>
    </xdr:from>
    <xdr:to>
      <xdr:col>5</xdr:col>
      <xdr:colOff>401782</xdr:colOff>
      <xdr:row>34</xdr:row>
      <xdr:rowOff>92827</xdr:rowOff>
    </xdr:to>
    <xdr:sp macro="" textlink="">
      <xdr:nvSpPr>
        <xdr:cNvPr id="47" name="Rectangle: Rounded Corners 46">
          <a:extLst>
            <a:ext uri="{FF2B5EF4-FFF2-40B4-BE49-F238E27FC236}">
              <a16:creationId xmlns:a16="http://schemas.microsoft.com/office/drawing/2014/main" id="{3A7F6167-6911-4609-9B72-1F6D02CB6F15}"/>
            </a:ext>
          </a:extLst>
        </xdr:cNvPr>
        <xdr:cNvSpPr/>
      </xdr:nvSpPr>
      <xdr:spPr>
        <a:xfrm>
          <a:off x="76199" y="4246418"/>
          <a:ext cx="3373583" cy="1970118"/>
        </a:xfrm>
        <a:prstGeom prst="roundRect">
          <a:avLst>
            <a:gd name="adj" fmla="val 832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0</xdr:colOff>
      <xdr:row>23</xdr:row>
      <xdr:rowOff>138545</xdr:rowOff>
    </xdr:from>
    <xdr:to>
      <xdr:col>4</xdr:col>
      <xdr:colOff>221673</xdr:colOff>
      <xdr:row>34</xdr:row>
      <xdr:rowOff>76201</xdr:rowOff>
    </xdr:to>
    <xdr:graphicFrame macro="">
      <xdr:nvGraphicFramePr>
        <xdr:cNvPr id="49" name="Chart 48">
          <a:extLst>
            <a:ext uri="{FF2B5EF4-FFF2-40B4-BE49-F238E27FC236}">
              <a16:creationId xmlns:a16="http://schemas.microsoft.com/office/drawing/2014/main" id="{6CB9504C-81BF-467A-8762-09F7551810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270165</xdr:colOff>
      <xdr:row>25</xdr:row>
      <xdr:rowOff>145474</xdr:rowOff>
    </xdr:from>
    <xdr:to>
      <xdr:col>2</xdr:col>
      <xdr:colOff>561110</xdr:colOff>
      <xdr:row>30</xdr:row>
      <xdr:rowOff>145473</xdr:rowOff>
    </xdr:to>
    <xdr:sp macro="" textlink="">
      <xdr:nvSpPr>
        <xdr:cNvPr id="50" name="Oval 49">
          <a:extLst>
            <a:ext uri="{FF2B5EF4-FFF2-40B4-BE49-F238E27FC236}">
              <a16:creationId xmlns:a16="http://schemas.microsoft.com/office/drawing/2014/main" id="{39AD8383-C1DA-0BC8-365E-BDDA484F4E50}"/>
            </a:ext>
          </a:extLst>
        </xdr:cNvPr>
        <xdr:cNvSpPr/>
      </xdr:nvSpPr>
      <xdr:spPr>
        <a:xfrm>
          <a:off x="879765" y="4648201"/>
          <a:ext cx="900545" cy="90054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235527</xdr:colOff>
      <xdr:row>24</xdr:row>
      <xdr:rowOff>103910</xdr:rowOff>
    </xdr:from>
    <xdr:to>
      <xdr:col>5</xdr:col>
      <xdr:colOff>512618</xdr:colOff>
      <xdr:row>26</xdr:row>
      <xdr:rowOff>138546</xdr:rowOff>
    </xdr:to>
    <xdr:sp macro="" textlink="'analysis (2)'!F35">
      <xdr:nvSpPr>
        <xdr:cNvPr id="51" name="TextBox 50">
          <a:extLst>
            <a:ext uri="{FF2B5EF4-FFF2-40B4-BE49-F238E27FC236}">
              <a16:creationId xmlns:a16="http://schemas.microsoft.com/office/drawing/2014/main" id="{F162FB35-0189-F31B-5ED9-1C130DB7AE94}"/>
            </a:ext>
          </a:extLst>
        </xdr:cNvPr>
        <xdr:cNvSpPr txBox="1"/>
      </xdr:nvSpPr>
      <xdr:spPr>
        <a:xfrm>
          <a:off x="2064327" y="4426528"/>
          <a:ext cx="1496291" cy="394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95E228-9E57-4F67-B326-BE923A4D940F}" type="TxLink">
            <a:rPr lang="en-US" sz="900" b="0" i="0" u="none" strike="noStrike" kern="1200">
              <a:solidFill>
                <a:schemeClr val="bg2">
                  <a:lumMod val="25000"/>
                </a:schemeClr>
              </a:solidFill>
              <a:latin typeface="Book Antiqua" panose="02040602050305030304" pitchFamily="18" charset="0"/>
              <a:ea typeface="Calibri"/>
              <a:cs typeface="Calibri"/>
            </a:rPr>
            <a:pPr marL="0" indent="0"/>
            <a:t>WEEKDAY makes up</a:t>
          </a:fld>
          <a:endParaRPr lang="en-IN" sz="900" b="0"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xdr:from>
      <xdr:col>3</xdr:col>
      <xdr:colOff>457201</xdr:colOff>
      <xdr:row>25</xdr:row>
      <xdr:rowOff>83128</xdr:rowOff>
    </xdr:from>
    <xdr:to>
      <xdr:col>5</xdr:col>
      <xdr:colOff>68073</xdr:colOff>
      <xdr:row>27</xdr:row>
      <xdr:rowOff>67888</xdr:rowOff>
    </xdr:to>
    <xdr:sp macro="" textlink="'analysis (2)'!F34">
      <xdr:nvSpPr>
        <xdr:cNvPr id="52" name="TextBox 51">
          <a:extLst>
            <a:ext uri="{FF2B5EF4-FFF2-40B4-BE49-F238E27FC236}">
              <a16:creationId xmlns:a16="http://schemas.microsoft.com/office/drawing/2014/main" id="{69F4C5D0-DD32-4CFF-BA45-D06F2DC7E2F6}"/>
            </a:ext>
          </a:extLst>
        </xdr:cNvPr>
        <xdr:cNvSpPr txBox="1"/>
      </xdr:nvSpPr>
      <xdr:spPr>
        <a:xfrm>
          <a:off x="2286001" y="4585855"/>
          <a:ext cx="830072" cy="344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A7FAD7-8D7C-4B4B-9676-AB1D324B41A9}" type="TxLink">
            <a:rPr lang="en-US" sz="1400" b="1" i="0" u="none" strike="noStrike" kern="1200">
              <a:solidFill>
                <a:srgbClr val="4DC1F5"/>
              </a:solidFill>
              <a:latin typeface="Book Antiqua" panose="02040602050305030304" pitchFamily="18" charset="0"/>
              <a:ea typeface="Calibri"/>
              <a:cs typeface="Calibri"/>
            </a:rPr>
            <a:pPr marL="0" indent="0" algn="ctr"/>
            <a:t>72.0%</a:t>
          </a:fld>
          <a:endParaRPr lang="en-IN" sz="1400" b="1" i="0" u="none" strike="noStrike" kern="1200">
            <a:solidFill>
              <a:srgbClr val="4DC1F5"/>
            </a:solidFill>
            <a:latin typeface="Book Antiqua" panose="02040602050305030304" pitchFamily="18" charset="0"/>
            <a:ea typeface="Calibri"/>
            <a:cs typeface="Calibri"/>
          </a:endParaRPr>
        </a:p>
      </xdr:txBody>
    </xdr:sp>
    <xdr:clientData/>
  </xdr:twoCellAnchor>
  <xdr:twoCellAnchor>
    <xdr:from>
      <xdr:col>3</xdr:col>
      <xdr:colOff>452004</xdr:colOff>
      <xdr:row>26</xdr:row>
      <xdr:rowOff>124692</xdr:rowOff>
    </xdr:from>
    <xdr:to>
      <xdr:col>5</xdr:col>
      <xdr:colOff>208164</xdr:colOff>
      <xdr:row>28</xdr:row>
      <xdr:rowOff>13162</xdr:rowOff>
    </xdr:to>
    <xdr:sp macro="" textlink="">
      <xdr:nvSpPr>
        <xdr:cNvPr id="54" name="TextBox 53">
          <a:extLst>
            <a:ext uri="{FF2B5EF4-FFF2-40B4-BE49-F238E27FC236}">
              <a16:creationId xmlns:a16="http://schemas.microsoft.com/office/drawing/2014/main" id="{8FE5231B-AD3D-4B10-8958-C64BDB2BFAE1}"/>
            </a:ext>
          </a:extLst>
        </xdr:cNvPr>
        <xdr:cNvSpPr txBox="1"/>
      </xdr:nvSpPr>
      <xdr:spPr>
        <a:xfrm>
          <a:off x="2280804" y="4830042"/>
          <a:ext cx="975360" cy="250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800" b="0" i="0" u="none" strike="noStrike" kern="1200">
              <a:solidFill>
                <a:schemeClr val="bg2">
                  <a:lumMod val="25000"/>
                </a:schemeClr>
              </a:solidFill>
              <a:latin typeface="Book Antiqua" panose="02040602050305030304" pitchFamily="18" charset="0"/>
              <a:ea typeface="Calibri"/>
              <a:cs typeface="Calibri"/>
            </a:rPr>
            <a:t>of Total </a:t>
          </a:r>
          <a:r>
            <a:rPr lang="en-IN" sz="1000" b="1" i="0" u="none" strike="noStrike" kern="1200">
              <a:solidFill>
                <a:schemeClr val="bg2">
                  <a:lumMod val="25000"/>
                </a:schemeClr>
              </a:solidFill>
              <a:latin typeface="Book Antiqua" panose="02040602050305030304" pitchFamily="18" charset="0"/>
              <a:ea typeface="Calibri"/>
              <a:cs typeface="Calibri"/>
            </a:rPr>
            <a:t>Profit</a:t>
          </a:r>
          <a:endParaRPr lang="en-IN" sz="800" b="1" i="0" u="none" strike="noStrike" kern="1200">
            <a:solidFill>
              <a:schemeClr val="bg2">
                <a:lumMod val="25000"/>
              </a:schemeClr>
            </a:solidFill>
            <a:latin typeface="Book Antiqua" panose="02040602050305030304" pitchFamily="18" charset="0"/>
            <a:ea typeface="Calibri"/>
            <a:cs typeface="Calibri"/>
          </a:endParaRPr>
        </a:p>
      </xdr:txBody>
    </xdr:sp>
    <xdr:clientData/>
  </xdr:twoCellAnchor>
  <xdr:twoCellAnchor editAs="oneCell">
    <xdr:from>
      <xdr:col>1</xdr:col>
      <xdr:colOff>424296</xdr:colOff>
      <xdr:row>26</xdr:row>
      <xdr:rowOff>103909</xdr:rowOff>
    </xdr:from>
    <xdr:to>
      <xdr:col>2</xdr:col>
      <xdr:colOff>414502</xdr:colOff>
      <xdr:row>29</xdr:row>
      <xdr:rowOff>157593</xdr:rowOff>
    </xdr:to>
    <xdr:pic>
      <xdr:nvPicPr>
        <xdr:cNvPr id="56" name="Picture 55">
          <a:extLst>
            <a:ext uri="{FF2B5EF4-FFF2-40B4-BE49-F238E27FC236}">
              <a16:creationId xmlns:a16="http://schemas.microsoft.com/office/drawing/2014/main" id="{7A910FD6-2A0A-569A-CEF0-DF7C06CD343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33896" y="4786745"/>
          <a:ext cx="599806" cy="594012"/>
        </a:xfrm>
        <a:prstGeom prst="rect">
          <a:avLst/>
        </a:prstGeom>
      </xdr:spPr>
    </xdr:pic>
    <xdr:clientData/>
  </xdr:twoCellAnchor>
  <xdr:twoCellAnchor>
    <xdr:from>
      <xdr:col>5</xdr:col>
      <xdr:colOff>467976</xdr:colOff>
      <xdr:row>24</xdr:row>
      <xdr:rowOff>0</xdr:rowOff>
    </xdr:from>
    <xdr:to>
      <xdr:col>14</xdr:col>
      <xdr:colOff>101600</xdr:colOff>
      <xdr:row>34</xdr:row>
      <xdr:rowOff>102832</xdr:rowOff>
    </xdr:to>
    <xdr:sp macro="" textlink="">
      <xdr:nvSpPr>
        <xdr:cNvPr id="57" name="Rectangle: Rounded Corners 56">
          <a:extLst>
            <a:ext uri="{FF2B5EF4-FFF2-40B4-BE49-F238E27FC236}">
              <a16:creationId xmlns:a16="http://schemas.microsoft.com/office/drawing/2014/main" id="{DA6CCC0C-FE05-40A0-8C91-3D81BF6537C8}"/>
            </a:ext>
          </a:extLst>
        </xdr:cNvPr>
        <xdr:cNvSpPr/>
      </xdr:nvSpPr>
      <xdr:spPr>
        <a:xfrm>
          <a:off x="3515976" y="4470400"/>
          <a:ext cx="5331691" cy="1965499"/>
        </a:xfrm>
        <a:prstGeom prst="roundRect">
          <a:avLst>
            <a:gd name="adj" fmla="val 832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220132</xdr:colOff>
      <xdr:row>26</xdr:row>
      <xdr:rowOff>177799</xdr:rowOff>
    </xdr:from>
    <xdr:to>
      <xdr:col>13</xdr:col>
      <xdr:colOff>533399</xdr:colOff>
      <xdr:row>34</xdr:row>
      <xdr:rowOff>7618</xdr:rowOff>
    </xdr:to>
    <xdr:sp macro="" textlink="">
      <xdr:nvSpPr>
        <xdr:cNvPr id="58" name="Rectangle: Rounded Corners 57">
          <a:extLst>
            <a:ext uri="{FF2B5EF4-FFF2-40B4-BE49-F238E27FC236}">
              <a16:creationId xmlns:a16="http://schemas.microsoft.com/office/drawing/2014/main" id="{7758EC20-3C0E-401B-AF64-E8068D516EB4}"/>
            </a:ext>
          </a:extLst>
        </xdr:cNvPr>
        <xdr:cNvSpPr/>
      </xdr:nvSpPr>
      <xdr:spPr>
        <a:xfrm>
          <a:off x="7535332" y="5020732"/>
          <a:ext cx="1134534" cy="1319953"/>
        </a:xfrm>
        <a:prstGeom prst="roundRect">
          <a:avLst>
            <a:gd name="adj" fmla="val 22176"/>
          </a:avLst>
        </a:prstGeom>
        <a:solidFill>
          <a:srgbClr val="F75606"/>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33866</xdr:colOff>
      <xdr:row>26</xdr:row>
      <xdr:rowOff>177799</xdr:rowOff>
    </xdr:from>
    <xdr:to>
      <xdr:col>7</xdr:col>
      <xdr:colOff>558800</xdr:colOff>
      <xdr:row>34</xdr:row>
      <xdr:rowOff>7618</xdr:rowOff>
    </xdr:to>
    <xdr:sp macro="" textlink="">
      <xdr:nvSpPr>
        <xdr:cNvPr id="59" name="Rectangle: Rounded Corners 58">
          <a:extLst>
            <a:ext uri="{FF2B5EF4-FFF2-40B4-BE49-F238E27FC236}">
              <a16:creationId xmlns:a16="http://schemas.microsoft.com/office/drawing/2014/main" id="{A3D7B686-7E11-4C40-9744-6F3ED7022189}"/>
            </a:ext>
          </a:extLst>
        </xdr:cNvPr>
        <xdr:cNvSpPr/>
      </xdr:nvSpPr>
      <xdr:spPr>
        <a:xfrm>
          <a:off x="3691466" y="5020732"/>
          <a:ext cx="1134534" cy="1319953"/>
        </a:xfrm>
        <a:prstGeom prst="roundRect">
          <a:avLst>
            <a:gd name="adj" fmla="val 22176"/>
          </a:avLst>
        </a:prstGeom>
        <a:solidFill>
          <a:schemeClr val="bg2">
            <a:lumMod val="2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95955</xdr:colOff>
      <xdr:row>26</xdr:row>
      <xdr:rowOff>177799</xdr:rowOff>
    </xdr:from>
    <xdr:to>
      <xdr:col>10</xdr:col>
      <xdr:colOff>11289</xdr:colOff>
      <xdr:row>34</xdr:row>
      <xdr:rowOff>7618</xdr:rowOff>
    </xdr:to>
    <xdr:sp macro="" textlink="">
      <xdr:nvSpPr>
        <xdr:cNvPr id="60" name="Rectangle: Rounded Corners 59">
          <a:extLst>
            <a:ext uri="{FF2B5EF4-FFF2-40B4-BE49-F238E27FC236}">
              <a16:creationId xmlns:a16="http://schemas.microsoft.com/office/drawing/2014/main" id="{C0B7B688-8216-49AC-809F-49C42713B8DE}"/>
            </a:ext>
          </a:extLst>
        </xdr:cNvPr>
        <xdr:cNvSpPr/>
      </xdr:nvSpPr>
      <xdr:spPr>
        <a:xfrm>
          <a:off x="4972755" y="5020732"/>
          <a:ext cx="1134534" cy="1319953"/>
        </a:xfrm>
        <a:prstGeom prst="roundRect">
          <a:avLst>
            <a:gd name="adj" fmla="val 22176"/>
          </a:avLst>
        </a:prstGeom>
        <a:solidFill>
          <a:srgbClr val="E2EA4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158044</xdr:colOff>
      <xdr:row>26</xdr:row>
      <xdr:rowOff>177799</xdr:rowOff>
    </xdr:from>
    <xdr:to>
      <xdr:col>12</xdr:col>
      <xdr:colOff>73378</xdr:colOff>
      <xdr:row>34</xdr:row>
      <xdr:rowOff>7618</xdr:rowOff>
    </xdr:to>
    <xdr:sp macro="" textlink="">
      <xdr:nvSpPr>
        <xdr:cNvPr id="61" name="Rectangle: Rounded Corners 60">
          <a:extLst>
            <a:ext uri="{FF2B5EF4-FFF2-40B4-BE49-F238E27FC236}">
              <a16:creationId xmlns:a16="http://schemas.microsoft.com/office/drawing/2014/main" id="{16C5B164-1E38-4ED7-B7B9-3F3C13826BBB}"/>
            </a:ext>
          </a:extLst>
        </xdr:cNvPr>
        <xdr:cNvSpPr/>
      </xdr:nvSpPr>
      <xdr:spPr>
        <a:xfrm>
          <a:off x="6254044" y="5020732"/>
          <a:ext cx="1134534" cy="1319953"/>
        </a:xfrm>
        <a:prstGeom prst="roundRect">
          <a:avLst>
            <a:gd name="adj" fmla="val 22176"/>
          </a:avLst>
        </a:prstGeom>
        <a:solidFill>
          <a:schemeClr val="bg1">
            <a:lumMod val="9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93136</xdr:colOff>
      <xdr:row>31</xdr:row>
      <xdr:rowOff>13123</xdr:rowOff>
    </xdr:from>
    <xdr:to>
      <xdr:col>8</xdr:col>
      <xdr:colOff>80332</xdr:colOff>
      <xdr:row>34</xdr:row>
      <xdr:rowOff>84664</xdr:rowOff>
    </xdr:to>
    <xdr:sp macro="" textlink="">
      <xdr:nvSpPr>
        <xdr:cNvPr id="65" name="Oval 64">
          <a:extLst>
            <a:ext uri="{FF2B5EF4-FFF2-40B4-BE49-F238E27FC236}">
              <a16:creationId xmlns:a16="http://schemas.microsoft.com/office/drawing/2014/main" id="{765DA8A1-74D6-47BA-81D9-4ECF0E18064D}"/>
            </a:ext>
          </a:extLst>
        </xdr:cNvPr>
        <xdr:cNvSpPr/>
      </xdr:nvSpPr>
      <xdr:spPr>
        <a:xfrm>
          <a:off x="4360336" y="5787390"/>
          <a:ext cx="596796" cy="630341"/>
        </a:xfrm>
        <a:prstGeom prst="ellipse">
          <a:avLst/>
        </a:prstGeom>
        <a:solidFill>
          <a:schemeClr val="bg1">
            <a:lumMod val="65000"/>
          </a:schemeClr>
        </a:solidFill>
        <a:ln>
          <a:noFill/>
        </a:ln>
        <a:effectLst>
          <a:outerShdw blurRad="63500" sx="102000" sy="102000" algn="ctr" rotWithShape="0">
            <a:schemeClr val="bg1">
              <a:lumMod val="50000"/>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101603</xdr:colOff>
      <xdr:row>30</xdr:row>
      <xdr:rowOff>67738</xdr:rowOff>
    </xdr:from>
    <xdr:to>
      <xdr:col>7</xdr:col>
      <xdr:colOff>550337</xdr:colOff>
      <xdr:row>32</xdr:row>
      <xdr:rowOff>33872</xdr:rowOff>
    </xdr:to>
    <xdr:sp macro="" textlink="">
      <xdr:nvSpPr>
        <xdr:cNvPr id="72" name="TextBox 71">
          <a:extLst>
            <a:ext uri="{FF2B5EF4-FFF2-40B4-BE49-F238E27FC236}">
              <a16:creationId xmlns:a16="http://schemas.microsoft.com/office/drawing/2014/main" id="{661F9B8F-094D-BEBD-B34E-6929729DD9F4}"/>
            </a:ext>
          </a:extLst>
        </xdr:cNvPr>
        <xdr:cNvSpPr txBox="1"/>
      </xdr:nvSpPr>
      <xdr:spPr>
        <a:xfrm>
          <a:off x="3759203" y="5655738"/>
          <a:ext cx="105833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solidFill>
                <a:schemeClr val="bg1"/>
              </a:solidFill>
              <a:latin typeface="Book Antiqua" panose="02040602050305030304" pitchFamily="18" charset="0"/>
            </a:rPr>
            <a:t>Quater 1</a:t>
          </a:r>
        </a:p>
      </xdr:txBody>
    </xdr:sp>
    <xdr:clientData/>
  </xdr:twoCellAnchor>
  <xdr:twoCellAnchor>
    <xdr:from>
      <xdr:col>9</xdr:col>
      <xdr:colOff>160867</xdr:colOff>
      <xdr:row>31</xdr:row>
      <xdr:rowOff>33867</xdr:rowOff>
    </xdr:from>
    <xdr:to>
      <xdr:col>10</xdr:col>
      <xdr:colOff>148063</xdr:colOff>
      <xdr:row>34</xdr:row>
      <xdr:rowOff>105408</xdr:rowOff>
    </xdr:to>
    <xdr:sp macro="" textlink="">
      <xdr:nvSpPr>
        <xdr:cNvPr id="73" name="Oval 72">
          <a:extLst>
            <a:ext uri="{FF2B5EF4-FFF2-40B4-BE49-F238E27FC236}">
              <a16:creationId xmlns:a16="http://schemas.microsoft.com/office/drawing/2014/main" id="{D420FB24-40A1-4B72-B8C7-00D0EBFA5ED9}"/>
            </a:ext>
          </a:extLst>
        </xdr:cNvPr>
        <xdr:cNvSpPr/>
      </xdr:nvSpPr>
      <xdr:spPr>
        <a:xfrm>
          <a:off x="5647267" y="5808134"/>
          <a:ext cx="596796" cy="630341"/>
        </a:xfrm>
        <a:prstGeom prst="ellipse">
          <a:avLst/>
        </a:prstGeom>
        <a:solidFill>
          <a:schemeClr val="bg1"/>
        </a:solidFill>
        <a:ln>
          <a:noFill/>
        </a:ln>
        <a:effectLst>
          <a:outerShdw blurRad="63500" sx="102000" sy="102000" algn="ctr" rotWithShape="0">
            <a:schemeClr val="bg1">
              <a:lumMod val="50000"/>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220137</xdr:colOff>
      <xdr:row>31</xdr:row>
      <xdr:rowOff>25399</xdr:rowOff>
    </xdr:from>
    <xdr:to>
      <xdr:col>12</xdr:col>
      <xdr:colOff>207333</xdr:colOff>
      <xdr:row>34</xdr:row>
      <xdr:rowOff>96940</xdr:rowOff>
    </xdr:to>
    <xdr:sp macro="" textlink="">
      <xdr:nvSpPr>
        <xdr:cNvPr id="74" name="Oval 73">
          <a:extLst>
            <a:ext uri="{FF2B5EF4-FFF2-40B4-BE49-F238E27FC236}">
              <a16:creationId xmlns:a16="http://schemas.microsoft.com/office/drawing/2014/main" id="{52D6CFE2-3431-4AF5-ABA1-DD6DA2E7CAF2}"/>
            </a:ext>
          </a:extLst>
        </xdr:cNvPr>
        <xdr:cNvSpPr/>
      </xdr:nvSpPr>
      <xdr:spPr>
        <a:xfrm>
          <a:off x="6925737" y="5799666"/>
          <a:ext cx="596796" cy="630341"/>
        </a:xfrm>
        <a:prstGeom prst="ellipse">
          <a:avLst/>
        </a:prstGeom>
        <a:solidFill>
          <a:schemeClr val="bg1">
            <a:lumMod val="65000"/>
          </a:schemeClr>
        </a:solidFill>
        <a:ln>
          <a:noFill/>
        </a:ln>
        <a:effectLst>
          <a:outerShdw blurRad="63500" sx="102000" sy="102000" algn="ctr" rotWithShape="0">
            <a:schemeClr val="bg1">
              <a:lumMod val="50000"/>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101600</xdr:colOff>
      <xdr:row>31</xdr:row>
      <xdr:rowOff>25401</xdr:rowOff>
    </xdr:from>
    <xdr:to>
      <xdr:col>14</xdr:col>
      <xdr:colOff>88796</xdr:colOff>
      <xdr:row>34</xdr:row>
      <xdr:rowOff>96942</xdr:rowOff>
    </xdr:to>
    <xdr:sp macro="" textlink="">
      <xdr:nvSpPr>
        <xdr:cNvPr id="75" name="Oval 74">
          <a:extLst>
            <a:ext uri="{FF2B5EF4-FFF2-40B4-BE49-F238E27FC236}">
              <a16:creationId xmlns:a16="http://schemas.microsoft.com/office/drawing/2014/main" id="{5421EACE-BB8F-4316-9B61-E6E4C4835FA1}"/>
            </a:ext>
          </a:extLst>
        </xdr:cNvPr>
        <xdr:cNvSpPr/>
      </xdr:nvSpPr>
      <xdr:spPr>
        <a:xfrm>
          <a:off x="8238067" y="5799668"/>
          <a:ext cx="596796" cy="630341"/>
        </a:xfrm>
        <a:prstGeom prst="ellipse">
          <a:avLst/>
        </a:prstGeom>
        <a:solidFill>
          <a:schemeClr val="bg1"/>
        </a:solidFill>
        <a:ln>
          <a:noFill/>
        </a:ln>
        <a:effectLst>
          <a:outerShdw blurRad="63500" sx="102000" sy="102000" algn="ctr" rotWithShape="0">
            <a:schemeClr val="bg1">
              <a:lumMod val="50000"/>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389471</xdr:colOff>
      <xdr:row>30</xdr:row>
      <xdr:rowOff>67738</xdr:rowOff>
    </xdr:from>
    <xdr:to>
      <xdr:col>14</xdr:col>
      <xdr:colOff>16938</xdr:colOff>
      <xdr:row>32</xdr:row>
      <xdr:rowOff>33872</xdr:rowOff>
    </xdr:to>
    <xdr:sp macro="" textlink="">
      <xdr:nvSpPr>
        <xdr:cNvPr id="76" name="TextBox 75">
          <a:extLst>
            <a:ext uri="{FF2B5EF4-FFF2-40B4-BE49-F238E27FC236}">
              <a16:creationId xmlns:a16="http://schemas.microsoft.com/office/drawing/2014/main" id="{A4611DBF-BE23-408E-BC03-06A6FA908FDD}"/>
            </a:ext>
          </a:extLst>
        </xdr:cNvPr>
        <xdr:cNvSpPr txBox="1"/>
      </xdr:nvSpPr>
      <xdr:spPr>
        <a:xfrm>
          <a:off x="7704671" y="5655738"/>
          <a:ext cx="105833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solidFill>
                <a:schemeClr val="bg1"/>
              </a:solidFill>
              <a:latin typeface="Book Antiqua" panose="02040602050305030304" pitchFamily="18" charset="0"/>
            </a:rPr>
            <a:t>Quater 4</a:t>
          </a:r>
        </a:p>
      </xdr:txBody>
    </xdr:sp>
    <xdr:clientData/>
  </xdr:twoCellAnchor>
  <xdr:twoCellAnchor>
    <xdr:from>
      <xdr:col>10</xdr:col>
      <xdr:colOff>293515</xdr:colOff>
      <xdr:row>30</xdr:row>
      <xdr:rowOff>67738</xdr:rowOff>
    </xdr:from>
    <xdr:to>
      <xdr:col>12</xdr:col>
      <xdr:colOff>132649</xdr:colOff>
      <xdr:row>32</xdr:row>
      <xdr:rowOff>33872</xdr:rowOff>
    </xdr:to>
    <xdr:sp macro="" textlink="">
      <xdr:nvSpPr>
        <xdr:cNvPr id="77" name="TextBox 76">
          <a:extLst>
            <a:ext uri="{FF2B5EF4-FFF2-40B4-BE49-F238E27FC236}">
              <a16:creationId xmlns:a16="http://schemas.microsoft.com/office/drawing/2014/main" id="{5A0351BC-6853-4746-BC04-548EA3CDFBC0}"/>
            </a:ext>
          </a:extLst>
        </xdr:cNvPr>
        <xdr:cNvSpPr txBox="1"/>
      </xdr:nvSpPr>
      <xdr:spPr>
        <a:xfrm>
          <a:off x="6389515" y="5655738"/>
          <a:ext cx="105833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solidFill>
                <a:schemeClr val="bg1">
                  <a:lumMod val="50000"/>
                </a:schemeClr>
              </a:solidFill>
              <a:latin typeface="Book Antiqua" panose="02040602050305030304" pitchFamily="18" charset="0"/>
            </a:rPr>
            <a:t>Quater 3</a:t>
          </a:r>
        </a:p>
      </xdr:txBody>
    </xdr:sp>
    <xdr:clientData/>
  </xdr:twoCellAnchor>
  <xdr:twoCellAnchor>
    <xdr:from>
      <xdr:col>8</xdr:col>
      <xdr:colOff>197559</xdr:colOff>
      <xdr:row>30</xdr:row>
      <xdr:rowOff>67738</xdr:rowOff>
    </xdr:from>
    <xdr:to>
      <xdr:col>10</xdr:col>
      <xdr:colOff>36693</xdr:colOff>
      <xdr:row>32</xdr:row>
      <xdr:rowOff>33872</xdr:rowOff>
    </xdr:to>
    <xdr:sp macro="" textlink="">
      <xdr:nvSpPr>
        <xdr:cNvPr id="78" name="TextBox 77">
          <a:extLst>
            <a:ext uri="{FF2B5EF4-FFF2-40B4-BE49-F238E27FC236}">
              <a16:creationId xmlns:a16="http://schemas.microsoft.com/office/drawing/2014/main" id="{73E1E087-DC3D-4B6A-94B4-F7BF6D9A8858}"/>
            </a:ext>
          </a:extLst>
        </xdr:cNvPr>
        <xdr:cNvSpPr txBox="1"/>
      </xdr:nvSpPr>
      <xdr:spPr>
        <a:xfrm>
          <a:off x="5074359" y="5655738"/>
          <a:ext cx="105833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1" kern="1200">
              <a:solidFill>
                <a:schemeClr val="bg1">
                  <a:lumMod val="50000"/>
                </a:schemeClr>
              </a:solidFill>
              <a:latin typeface="Book Antiqua" panose="02040602050305030304" pitchFamily="18" charset="0"/>
              <a:ea typeface="+mn-ea"/>
              <a:cs typeface="+mn-cs"/>
            </a:rPr>
            <a:t>Quater 2</a:t>
          </a:r>
        </a:p>
      </xdr:txBody>
    </xdr:sp>
    <xdr:clientData/>
  </xdr:twoCellAnchor>
  <xdr:twoCellAnchor>
    <xdr:from>
      <xdr:col>6</xdr:col>
      <xdr:colOff>101600</xdr:colOff>
      <xdr:row>29</xdr:row>
      <xdr:rowOff>33877</xdr:rowOff>
    </xdr:from>
    <xdr:to>
      <xdr:col>7</xdr:col>
      <xdr:colOff>550334</xdr:colOff>
      <xdr:row>31</xdr:row>
      <xdr:rowOff>10</xdr:rowOff>
    </xdr:to>
    <xdr:sp macro="" textlink="">
      <xdr:nvSpPr>
        <xdr:cNvPr id="79" name="TextBox 78">
          <a:extLst>
            <a:ext uri="{FF2B5EF4-FFF2-40B4-BE49-F238E27FC236}">
              <a16:creationId xmlns:a16="http://schemas.microsoft.com/office/drawing/2014/main" id="{4A53C448-1649-493F-934E-8F0F1FD7BC65}"/>
            </a:ext>
          </a:extLst>
        </xdr:cNvPr>
        <xdr:cNvSpPr txBox="1"/>
      </xdr:nvSpPr>
      <xdr:spPr>
        <a:xfrm>
          <a:off x="3759200" y="5435610"/>
          <a:ext cx="105833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bg1"/>
              </a:solidFill>
              <a:latin typeface="Book Antiqua" panose="02040602050305030304" pitchFamily="18" charset="0"/>
            </a:rPr>
            <a:t>Quater</a:t>
          </a:r>
          <a:r>
            <a:rPr lang="en-IN" sz="1100" kern="1200">
              <a:latin typeface="Book Antiqua" panose="02040602050305030304" pitchFamily="18" charset="0"/>
            </a:rPr>
            <a:t> 1</a:t>
          </a:r>
        </a:p>
      </xdr:txBody>
    </xdr:sp>
    <xdr:clientData/>
  </xdr:twoCellAnchor>
  <xdr:twoCellAnchor>
    <xdr:from>
      <xdr:col>12</xdr:col>
      <xdr:colOff>389468</xdr:colOff>
      <xdr:row>29</xdr:row>
      <xdr:rowOff>33877</xdr:rowOff>
    </xdr:from>
    <xdr:to>
      <xdr:col>14</xdr:col>
      <xdr:colOff>16935</xdr:colOff>
      <xdr:row>31</xdr:row>
      <xdr:rowOff>10</xdr:rowOff>
    </xdr:to>
    <xdr:sp macro="" textlink="">
      <xdr:nvSpPr>
        <xdr:cNvPr id="80" name="TextBox 79">
          <a:extLst>
            <a:ext uri="{FF2B5EF4-FFF2-40B4-BE49-F238E27FC236}">
              <a16:creationId xmlns:a16="http://schemas.microsoft.com/office/drawing/2014/main" id="{A8B2DF9B-5610-4BD8-B3F0-06F0A25B375E}"/>
            </a:ext>
          </a:extLst>
        </xdr:cNvPr>
        <xdr:cNvSpPr txBox="1"/>
      </xdr:nvSpPr>
      <xdr:spPr>
        <a:xfrm>
          <a:off x="7704668" y="5435610"/>
          <a:ext cx="105833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bg1"/>
              </a:solidFill>
              <a:latin typeface="Book Antiqua" panose="02040602050305030304" pitchFamily="18" charset="0"/>
            </a:rPr>
            <a:t>Quater</a:t>
          </a:r>
          <a:r>
            <a:rPr lang="en-IN" sz="1100" kern="1200">
              <a:latin typeface="Book Antiqua" panose="02040602050305030304" pitchFamily="18" charset="0"/>
            </a:rPr>
            <a:t> </a:t>
          </a:r>
        </a:p>
      </xdr:txBody>
    </xdr:sp>
    <xdr:clientData/>
  </xdr:twoCellAnchor>
  <xdr:twoCellAnchor>
    <xdr:from>
      <xdr:col>10</xdr:col>
      <xdr:colOff>293512</xdr:colOff>
      <xdr:row>29</xdr:row>
      <xdr:rowOff>33877</xdr:rowOff>
    </xdr:from>
    <xdr:to>
      <xdr:col>12</xdr:col>
      <xdr:colOff>132646</xdr:colOff>
      <xdr:row>31</xdr:row>
      <xdr:rowOff>10</xdr:rowOff>
    </xdr:to>
    <xdr:sp macro="" textlink="">
      <xdr:nvSpPr>
        <xdr:cNvPr id="81" name="TextBox 80">
          <a:extLst>
            <a:ext uri="{FF2B5EF4-FFF2-40B4-BE49-F238E27FC236}">
              <a16:creationId xmlns:a16="http://schemas.microsoft.com/office/drawing/2014/main" id="{273372C3-B843-4F9A-8920-F37C88E01798}"/>
            </a:ext>
          </a:extLst>
        </xdr:cNvPr>
        <xdr:cNvSpPr txBox="1"/>
      </xdr:nvSpPr>
      <xdr:spPr>
        <a:xfrm>
          <a:off x="6389512" y="5435610"/>
          <a:ext cx="105833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Book Antiqua" panose="02040602050305030304" pitchFamily="18" charset="0"/>
            </a:rPr>
            <a:t>Quater 1</a:t>
          </a:r>
        </a:p>
      </xdr:txBody>
    </xdr:sp>
    <xdr:clientData/>
  </xdr:twoCellAnchor>
  <xdr:twoCellAnchor>
    <xdr:from>
      <xdr:col>8</xdr:col>
      <xdr:colOff>197556</xdr:colOff>
      <xdr:row>29</xdr:row>
      <xdr:rowOff>33877</xdr:rowOff>
    </xdr:from>
    <xdr:to>
      <xdr:col>10</xdr:col>
      <xdr:colOff>36690</xdr:colOff>
      <xdr:row>31</xdr:row>
      <xdr:rowOff>10</xdr:rowOff>
    </xdr:to>
    <xdr:sp macro="" textlink="">
      <xdr:nvSpPr>
        <xdr:cNvPr id="82" name="TextBox 81">
          <a:extLst>
            <a:ext uri="{FF2B5EF4-FFF2-40B4-BE49-F238E27FC236}">
              <a16:creationId xmlns:a16="http://schemas.microsoft.com/office/drawing/2014/main" id="{16C29C9A-F42A-43F3-BBF7-2600188754E1}"/>
            </a:ext>
          </a:extLst>
        </xdr:cNvPr>
        <xdr:cNvSpPr txBox="1"/>
      </xdr:nvSpPr>
      <xdr:spPr>
        <a:xfrm>
          <a:off x="5074356" y="5435610"/>
          <a:ext cx="105833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Book Antiqua" panose="02040602050305030304" pitchFamily="18" charset="0"/>
            </a:rPr>
            <a:t>Quater 1</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74956585648" backgroundQuery="1" createdVersion="8" refreshedVersion="8" minRefreshableVersion="3" recordCount="0" supportSubquery="1" supportAdvancedDrill="1" xr:uid="{86D8130B-7D34-476A-9869-FAA2D6AD3440}">
  <cacheSource type="external" connectionId="8"/>
  <cacheFields count="10">
    <cacheField name="[Measures].[#Transactions]" caption="#Transactions" numFmtId="0" hierarchy="41" level="32767"/>
    <cacheField name="[Measures].[Sum of Total profit]" caption="Sum of Total profit" numFmtId="0" hierarchy="54" level="32767"/>
    <cacheField name="[Measures].[Sum of COGS]" caption="Sum of COGS" numFmtId="0" hierarchy="55" level="32767"/>
    <cacheField name="[Measures].[Sum of Total Revenue]" caption="Sum of Total Revenue" numFmtId="0" hierarchy="56" level="32767"/>
    <cacheField name="[Measures].[Sum of OrderQuantity]" caption="Sum of OrderQuantity" numFmtId="0" hierarchy="57" level="32767"/>
    <cacheField name="[Measures].[all products]" caption="all products" numFmtId="0" hierarchy="42" level="32767"/>
    <cacheField name="[Measures].[sold products]" caption="sold products" numFmtId="0" hierarchy="43" level="32767"/>
    <cacheField name="[Measures].[unsold products]" caption="unsold products" numFmtId="0" hierarchy="44" level="32767"/>
    <cacheField name="[Measures].[% profit margin]" caption="% profit margin" numFmtId="0" hierarchy="45" level="32767"/>
    <cacheField name="[DimDate].[Year].[Year]" caption="Year" numFmtId="0" hierarchy="8"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oneField="1" hidden="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749566666665" backgroundQuery="1" createdVersion="8" refreshedVersion="8" minRefreshableVersion="3" recordCount="0" supportSubquery="1" supportAdvancedDrill="1" xr:uid="{9D84FEDE-479F-4100-8A06-06D295B8F2CB}">
  <cacheSource type="external" connectionId="8"/>
  <cacheFields count="1">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749567592589" backgroundQuery="1" createdVersion="8" refreshedVersion="8" minRefreshableVersion="3" recordCount="0" supportSubquery="1" supportAdvancedDrill="1" xr:uid="{81E26863-FCFE-4E72-AABE-DF536B26094E}">
  <cacheSource type="external" connectionId="8"/>
  <cacheFields count="7">
    <cacheField name="[Measures].[#Transactions]" caption="#Transactions" numFmtId="0" hierarchy="41" level="32767"/>
    <cacheField name="[Measures].[Sum of Total profit]" caption="Sum of Total profit" numFmtId="0" hierarchy="54" level="32767"/>
    <cacheField name="[Measures].[Sum of COGS]" caption="Sum of COGS" numFmtId="0" hierarchy="55" level="32767"/>
    <cacheField name="[Measures].[Sum of Total Revenue]" caption="Sum of Total Revenue" numFmtId="0" hierarchy="56" level="32767"/>
    <cacheField name="[Measures].[Sum of OrderQuantity]" caption="Sum of OrderQuantity" numFmtId="0" hierarchy="57" level="32767"/>
    <cacheField name="[Measures].[% profit margin]" caption="% profit margin" numFmtId="0" hierarchy="45"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oneField="1" hidden="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749568402774" backgroundQuery="1" createdVersion="8" refreshedVersion="8" minRefreshableVersion="3" recordCount="0" supportSubquery="1" supportAdvancedDrill="1" xr:uid="{34E727C8-E76E-4B47-89AF-CFFF13E02FBB}">
  <cacheSource type="external" connectionId="8"/>
  <cacheFields count="3">
    <cacheField name="[Measures].[Sum of Total profit]" caption="Sum of Total profit" numFmtId="0" hierarchy="5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749569328706" backgroundQuery="1" createdVersion="8" refreshedVersion="8" minRefreshableVersion="3" recordCount="0" supportSubquery="1" supportAdvancedDrill="1" xr:uid="{36A1E74F-A71C-4533-8C85-2F79957902DA}">
  <cacheSource type="external" connectionId="8"/>
  <cacheFields count="3">
    <cacheField name="[Measures].[Sum of Total profit]" caption="Sum of Total profit" numFmtId="0" hierarchy="54"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749570023145" backgroundQuery="1" createdVersion="8" refreshedVersion="8" minRefreshableVersion="3" recordCount="0" supportSubquery="1" supportAdvancedDrill="1" xr:uid="{9AA0BB3A-2FCF-4E19-9026-66FD71C96811}">
  <cacheSource type="external" connectionId="8"/>
  <cacheFields count="3">
    <cacheField name="[Measures].[Sum of Total profit]" caption="Sum of Total profit" numFmtId="0" hierarchy="54"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749674999999" backgroundQuery="1" createdVersion="8" refreshedVersion="8" minRefreshableVersion="3" recordCount="0" supportSubquery="1" supportAdvancedDrill="1" xr:uid="{CCD73E81-E07F-4D9C-AB90-3349A0D3C35D}">
  <cacheSource type="external" connectionId="8"/>
  <cacheFields count="8">
    <cacheField name="[Measures].[#Transactions]" caption="#Transactions" numFmtId="0" hierarchy="41" level="32767"/>
    <cacheField name="[Measures].[Sum of Total profit]" caption="Sum of Total profit" numFmtId="0" hierarchy="54" level="32767"/>
    <cacheField name="[Measures].[Sum of Total Revenue]" caption="Sum of Total Revenue" numFmtId="0" hierarchy="56"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Sum of COGS]" caption="Sum of COGS" numFmtId="0" hierarchy="55" level="32767"/>
    <cacheField name="[Measures].[Sum of OrderQuantity]" caption="Sum of OrderQuantity" numFmtId="0" hierarchy="57" level="32767"/>
    <cacheField name="[Measures].[% profit margin]" caption="% profit margin" numFmtId="0" hierarchy="45" level="32767"/>
    <cacheField name="[DimDate].[Month Name].[Month Name]" caption="Month Name" numFmtId="0" hierarchy="10"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6"/>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oneField="1" hidden="1">
      <fieldsUsage count="1">
        <fieldUsage x="4"/>
      </fieldsUsage>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hidden="1">
      <fieldsUsage count="1">
        <fieldUsage x="5"/>
      </fieldsUsage>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769928587964" backgroundQuery="1" createdVersion="8" refreshedVersion="8" minRefreshableVersion="3" recordCount="0" supportSubquery="1" supportAdvancedDrill="1" xr:uid="{262AEDBB-088B-4CF5-9E86-8F490C1FA0FE}">
  <cacheSource type="external" connectionId="8"/>
  <cacheFields count="3">
    <cacheField name="[Measures].[Sum of Total profit]" caption="Sum of Total profit" numFmtId="0" hierarchy="54" level="32767"/>
    <cacheField name="[DimDate].[Day Name].[Day Name]" caption="Day Name" numFmtId="0" hierarchy="11" level="1">
      <sharedItems count="7">
        <s v="Sun"/>
        <s v="Mon"/>
        <s v="Tue"/>
        <s v="Wed"/>
        <s v="Thu"/>
        <s v="Fri"/>
        <s v="Sat"/>
      </sharedItems>
    </cacheField>
    <cacheField name="[DimDate].[week types].[week types]" caption="week types" numFmtId="0" hierarchy="12" level="1">
      <sharedItems count="2">
        <s v="weekday"/>
        <s v="weekend"/>
      </sharedItems>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 types]" caption="week types" attribute="1" defaultMemberUniqueName="[DimDate].[week types].[All]" allUniqueName="[DimDate].[week types].[All]" dimensionUniqueName="[DimDate]" displayFolder="" count="2" memberValueDatatype="130" unbalanced="0">
      <fieldsUsage count="2">
        <fieldUsage x="-1"/>
        <fieldUsage x="2"/>
      </fieldsUsage>
    </cacheHierarchy>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663128703702" backgroundQuery="1" createdVersion="3" refreshedVersion="8" minRefreshableVersion="3" recordCount="0" supportSubquery="1" supportAdvancedDrill="1" xr:uid="{2988232B-0434-45D3-B7FA-13ADACF56663}">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284877643"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sharma" refreshedDate="45632.663140856479" backgroundQuery="1" createdVersion="3" refreshedVersion="8" minRefreshableVersion="3" recordCount="0" supportSubquery="1" supportAdvancedDrill="1" xr:uid="{AC82A754-8EA0-46B0-A461-E80BC414C30E}">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Prefix]" caption="Prefix" attribute="1" defaultMemberUniqueName="[DimDate].[Prefix].[All]" allUniqueName="[DimDate].[Prefix].[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s]" caption="#Transactions" measure="1" displayFolder="" measureGroup="FactInternetSal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2572064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DD1EE0-B710-4A15-BDFB-F4BA3364A940}" name="PivotTable6" cacheId="126" applyNumberFormats="0" applyBorderFormats="0" applyFontFormats="0" applyPatternFormats="0" applyAlignmentFormats="0" applyWidthHeightFormats="1" dataCaption="Values" tag="6b5269b6-a45c-40e9-b191-8fda751a16c9" updatedVersion="8" minRefreshableVersion="3" useAutoFormatting="1" subtotalHiddenItems="1" itemPrintTitles="1" createdVersion="8" indent="0" outline="1" outlineData="1" multipleFieldFilters="0">
  <location ref="O14:U19" firstHeaderRow="0"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1">
    <field x="6"/>
  </rowFields>
  <rowItems count="5">
    <i>
      <x/>
    </i>
    <i>
      <x v="1"/>
    </i>
    <i>
      <x v="2"/>
    </i>
    <i>
      <x v="3"/>
    </i>
    <i t="grand">
      <x/>
    </i>
  </rowItems>
  <colFields count="1">
    <field x="-2"/>
  </colFields>
  <colItems count="6">
    <i>
      <x/>
    </i>
    <i i="1">
      <x v="1"/>
    </i>
    <i i="2">
      <x v="2"/>
    </i>
    <i i="3">
      <x v="3"/>
    </i>
    <i i="4">
      <x v="4"/>
    </i>
    <i i="5">
      <x v="5"/>
    </i>
  </colItems>
  <dataFields count="6">
    <dataField fld="0" subtotal="count" baseField="0" baseItem="0" numFmtId="165"/>
    <dataField name="Sum of Total profit" fld="1" baseField="0" baseItem="0" numFmtId="166"/>
    <dataField name="Sum of COGS" fld="2" baseField="0" baseItem="0" numFmtId="166"/>
    <dataField name="Sum of Total Revenue" fld="3" baseField="0" baseItem="0" numFmtId="166"/>
    <dataField fld="5" subtotal="count" baseField="0" baseItem="0"/>
    <dataField name="Sum of OrderQuantity" fld="4" baseField="0" baseItem="0" numFmtId="166"/>
  </dataFields>
  <formats count="8">
    <format dxfId="36">
      <pivotArea outline="0" collapsedLevelsAreSubtotals="1" fieldPosition="0">
        <references count="1">
          <reference field="4294967294" count="1" selected="0">
            <x v="1"/>
          </reference>
        </references>
      </pivotArea>
    </format>
    <format dxfId="37">
      <pivotArea outline="0" collapsedLevelsAreSubtotals="1" fieldPosition="0">
        <references count="1">
          <reference field="4294967294" count="1" selected="0">
            <x v="2"/>
          </reference>
        </references>
      </pivotArea>
    </format>
    <format dxfId="38">
      <pivotArea outline="0" collapsedLevelsAreSubtotals="1" fieldPosition="0">
        <references count="1">
          <reference field="4294967294" count="1" selected="0">
            <x v="3"/>
          </reference>
        </references>
      </pivotArea>
    </format>
    <format dxfId="39">
      <pivotArea outline="0" collapsedLevelsAreSubtotals="1" fieldPosition="0">
        <references count="1">
          <reference field="4294967294" count="1" selected="0">
            <x v="5"/>
          </reference>
        </references>
      </pivotArea>
    </format>
    <format dxfId="40">
      <pivotArea outline="0" collapsedLevelsAreSubtotals="1" fieldPosition="0">
        <references count="1">
          <reference field="4294967294" count="1" selected="0">
            <x v="0"/>
          </reference>
        </references>
      </pivotArea>
    </format>
    <format dxfId="41">
      <pivotArea type="all" dataOnly="0" outline="0" fieldPosition="0"/>
    </format>
    <format dxfId="42">
      <pivotArea outline="0" collapsedLevelsAreSubtotals="1" fieldPosition="0"/>
    </format>
    <format dxfId="43">
      <pivotArea dataOnly="0" labelOnly="1" outline="0" fieldPosition="0">
        <references count="1">
          <reference field="4294967294" count="6">
            <x v="0"/>
            <x v="1"/>
            <x v="2"/>
            <x v="3"/>
            <x v="4"/>
            <x v="5"/>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5280B1-0454-478B-80CC-2B03616E68EF}" name="PivotTable5" cacheId="123" applyNumberFormats="0" applyBorderFormats="0" applyFontFormats="0" applyPatternFormats="0" applyAlignmentFormats="0" applyWidthHeightFormats="1" dataCaption="Values" tag="33137eb7-8676-4ac9-913d-9d40bc137ee9" updatedVersion="8" minRefreshableVersion="3" useAutoFormatting="1" subtotalHiddenItems="1" rowGrandTotals="0" colGrandTotals="0" itemPrintTitles="1" createdVersion="8" indent="0" outline="1" outlineData="1" multipleFieldFilters="0">
  <location ref="T5:T9" firstHeaderRow="1" firstDataRow="1" firstDataCol="1"/>
  <pivotFields count="1">
    <pivotField axis="axisRow" allDrilled="1" subtotalTop="0" showAll="0" dataSourceSort="1" defaultSubtotal="0" defaultAttributeDrillState="1">
      <items count="4">
        <item x="0"/>
        <item x="1"/>
        <item x="2"/>
        <item x="3"/>
      </items>
    </pivotField>
  </pivotFields>
  <rowFields count="1">
    <field x="0"/>
  </rowFields>
  <rowItems count="4">
    <i>
      <x/>
    </i>
    <i>
      <x v="1"/>
    </i>
    <i>
      <x v="2"/>
    </i>
    <i>
      <x v="3"/>
    </i>
  </rowItems>
  <formats count="4">
    <format dxfId="44">
      <pivotArea type="all" dataOnly="0" outline="0" fieldPosition="0"/>
    </format>
    <format dxfId="45">
      <pivotArea outline="0" collapsedLevelsAreSubtotals="1" fieldPosition="0"/>
    </format>
    <format dxfId="46">
      <pivotArea field="0" type="button" dataOnly="0" labelOnly="1" outline="0" axis="axisRow" fieldPosition="0"/>
    </format>
    <format dxfId="47">
      <pivotArea dataOnly="0" labelOnly="1" fieldPosition="0">
        <references count="1">
          <reference field="0" count="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profit"/>
    <pivotHierarchy dragToData="1"/>
    <pivotHierarchy dragToData="1" caption=" Revenue"/>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61E3E3-4652-4F8B-8B88-6B6AABD3F563}" name="PivotTable4" cacheId="138" applyNumberFormats="0" applyBorderFormats="0" applyFontFormats="0" applyPatternFormats="0" applyAlignmentFormats="0" applyWidthHeightFormats="1" dataCaption="Values" tag="1b635887-b245-4666-a1ab-2242a8cc49f6" updatedVersion="8" minRefreshableVersion="3" useAutoFormatting="1" subtotalHiddenItems="1" rowGrandTotals="0" colGrandTotals="0" itemPrintTitles="1" createdVersion="8" indent="0" outline="1" outlineData="1" multipleFieldFilters="0">
  <location ref="C14:I18" firstHeaderRow="0" firstDataRow="1" firstDataCol="1"/>
  <pivotFields count="8">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3"/>
  </rowFields>
  <rowItems count="4">
    <i>
      <x/>
    </i>
    <i>
      <x v="1"/>
    </i>
    <i>
      <x v="2"/>
    </i>
    <i>
      <x v="3"/>
    </i>
  </rowItems>
  <colFields count="1">
    <field x="-2"/>
  </colFields>
  <colItems count="6">
    <i>
      <x/>
    </i>
    <i i="1">
      <x v="1"/>
    </i>
    <i i="2">
      <x v="2"/>
    </i>
    <i i="3">
      <x v="3"/>
    </i>
    <i i="4">
      <x v="4"/>
    </i>
    <i i="5">
      <x v="5"/>
    </i>
  </colItems>
  <dataFields count="6">
    <dataField name="Transactions" fld="0" subtotal="count" baseField="3" baseItem="0" numFmtId="165"/>
    <dataField name="Sum of COGS" fld="4" baseField="0" baseItem="0" numFmtId="166"/>
    <dataField name=" profit" fld="1" baseField="3" baseItem="0" numFmtId="166"/>
    <dataField name="Sum of OrderQuantity" fld="5" baseField="0" baseItem="0"/>
    <dataField fld="6" subtotal="count" baseField="0" baseItem="0"/>
    <dataField name=" Revenue" fld="2" baseField="3" baseItem="0" numFmtId="166"/>
  </dataFields>
  <formats count="9">
    <format dxfId="64">
      <pivotArea outline="0" collapsedLevelsAreSubtotals="1" fieldPosition="0">
        <references count="1">
          <reference field="4294967294" count="1" selected="0">
            <x v="2"/>
          </reference>
        </references>
      </pivotArea>
    </format>
    <format dxfId="63">
      <pivotArea outline="0" collapsedLevelsAreSubtotals="1" fieldPosition="0">
        <references count="1">
          <reference field="4294967294" count="1" selected="0">
            <x v="5"/>
          </reference>
        </references>
      </pivotArea>
    </format>
    <format dxfId="62">
      <pivotArea outline="0" collapsedLevelsAreSubtotals="1" fieldPosition="0">
        <references count="1">
          <reference field="4294967294" count="1" selected="0">
            <x v="0"/>
          </reference>
        </references>
      </pivotArea>
    </format>
    <format dxfId="61">
      <pivotArea type="all" dataOnly="0" outline="0" fieldPosition="0"/>
    </format>
    <format dxfId="60">
      <pivotArea outline="0" collapsedLevelsAreSubtotals="1" fieldPosition="0"/>
    </format>
    <format dxfId="59">
      <pivotArea field="3" type="button" dataOnly="0" labelOnly="1" outline="0" axis="axisRow" fieldPosition="0"/>
    </format>
    <format dxfId="58">
      <pivotArea dataOnly="0" labelOnly="1" fieldPosition="0">
        <references count="1">
          <reference field="3" count="0"/>
        </references>
      </pivotArea>
    </format>
    <format dxfId="57">
      <pivotArea dataOnly="0" labelOnly="1" outline="0" fieldPosition="0">
        <references count="1">
          <reference field="4294967294" count="3">
            <x v="0"/>
            <x v="2"/>
            <x v="5"/>
          </reference>
        </references>
      </pivotArea>
    </format>
    <format dxfId="56">
      <pivotArea outline="0" collapsedLevelsAreSubtotals="1" fieldPosition="0">
        <references count="1">
          <reference field="4294967294" count="1" selected="0">
            <x v="1"/>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profit"/>
    <pivotHierarchy dragToData="1"/>
    <pivotHierarchy dragToData="1" caption=" Revenue"/>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A0CD5E-49C0-45AE-BD9B-A9183777222F}" name="PivotTable2" cacheId="120" applyNumberFormats="0" applyBorderFormats="0" applyFontFormats="0" applyPatternFormats="0" applyAlignmentFormats="0" applyWidthHeightFormats="1" dataCaption="Values" tag="0541bee5-aae2-453a-9e4b-3c4004d43dfc" updatedVersion="8" minRefreshableVersion="3" useAutoFormatting="1" subtotalHiddenItems="1" itemPrintTitles="1" createdVersion="8" indent="0" outline="1" outlineData="1" multipleFieldFilters="0">
  <location ref="C8:K9"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Sum of Total profit" fld="1" baseField="0" baseItem="0" numFmtId="166"/>
    <dataField name="Sum of COGS" fld="2" baseField="0" baseItem="0" numFmtId="166"/>
    <dataField name="Sum of Total Revenue" fld="3" baseField="0" baseItem="0" numFmtId="166"/>
    <dataField fld="8" subtotal="count" baseField="0" baseItem="0"/>
    <dataField name="Sum of OrderQuantity" fld="4" baseField="0" baseItem="0" numFmtId="166"/>
    <dataField fld="5" subtotal="count" baseField="0" baseItem="0"/>
    <dataField fld="6" subtotal="count" baseField="0" baseItem="0"/>
    <dataField fld="7" subtotal="count" baseField="0" baseItem="0"/>
  </dataFields>
  <formats count="8">
    <format dxfId="48">
      <pivotArea outline="0" collapsedLevelsAreSubtotals="1" fieldPosition="0">
        <references count="1">
          <reference field="4294967294" count="1" selected="0">
            <x v="1"/>
          </reference>
        </references>
      </pivotArea>
    </format>
    <format dxfId="49">
      <pivotArea outline="0" collapsedLevelsAreSubtotals="1" fieldPosition="0">
        <references count="1">
          <reference field="4294967294" count="1" selected="0">
            <x v="2"/>
          </reference>
        </references>
      </pivotArea>
    </format>
    <format dxfId="50">
      <pivotArea outline="0" collapsedLevelsAreSubtotals="1" fieldPosition="0">
        <references count="1">
          <reference field="4294967294" count="1" selected="0">
            <x v="3"/>
          </reference>
        </references>
      </pivotArea>
    </format>
    <format dxfId="51">
      <pivotArea outline="0" collapsedLevelsAreSubtotals="1" fieldPosition="0">
        <references count="1">
          <reference field="4294967294" count="1" selected="0">
            <x v="5"/>
          </reference>
        </references>
      </pivotArea>
    </format>
    <format dxfId="52">
      <pivotArea outline="0" collapsedLevelsAreSubtotals="1" fieldPosition="0">
        <references count="1">
          <reference field="4294967294" count="1" selected="0">
            <x v="0"/>
          </reference>
        </references>
      </pivotArea>
    </format>
    <format dxfId="53">
      <pivotArea type="all" dataOnly="0" outline="0" fieldPosition="0"/>
    </format>
    <format dxfId="54">
      <pivotArea outline="0" collapsedLevelsAreSubtotals="1" fieldPosition="0"/>
    </format>
    <format dxfId="55">
      <pivotArea dataOnly="0" labelOnly="1" outline="0" fieldPosition="0">
        <references count="1">
          <reference field="4294967294" count="9">
            <x v="0"/>
            <x v="1"/>
            <x v="2"/>
            <x v="3"/>
            <x v="4"/>
            <x v="5"/>
            <x v="6"/>
            <x v="7"/>
            <x v="8"/>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CE00F0-B31D-4A41-B0EE-0EA3F5090D75}" name="PivotTable5" cacheId="146" applyNumberFormats="0" applyBorderFormats="0" applyFontFormats="0" applyPatternFormats="0" applyAlignmentFormats="0" applyWidthHeightFormats="1" dataCaption="Values" tag="1e38f393-59d8-4dcd-9b77-2cc9344973f7" updatedVersion="8" minRefreshableVersion="3" useAutoFormatting="1" subtotalHiddenItems="1" rowGrandTotals="0" colGrandTotals="0" itemPrintTitles="1" createdVersion="8" indent="0" compact="0" compactData="0" multipleFieldFilters="0" chartFormat="19">
  <location ref="C33:D35" firstHeaderRow="1" firstDataRow="1" firstDataCol="1"/>
  <pivotFields count="3">
    <pivotField dataField="1" compact="0" outline="0" subtotalTop="0" showAll="0" defaultSubtotal="0"/>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s>
  <rowFields count="1">
    <field x="2"/>
  </rowFields>
  <rowItems count="2">
    <i>
      <x/>
    </i>
    <i>
      <x v="1"/>
    </i>
  </rowItems>
  <colItems count="1">
    <i/>
  </colItems>
  <dataFields count="1">
    <dataField name="Sum of Total profit" fld="0" baseField="0" baseItem="0" numFmtId="166"/>
  </dataFields>
  <formats count="6">
    <format dxfId="17">
      <pivotArea outline="0" collapsedLevelsAreSubtotals="1" fieldPosition="0">
        <references count="1">
          <reference field="4294967294" count="1" selected="0">
            <x v="0"/>
          </reference>
        </references>
      </pivotArea>
    </format>
    <format dxfId="10">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outline="0" fieldPosition="0">
        <references count="1">
          <reference field="2" count="0"/>
        </references>
      </pivotArea>
    </format>
    <format dxfId="1">
      <pivotArea dataOnly="0" labelOnly="1" outline="0" axis="axisValues" fieldPosition="0"/>
    </format>
  </format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2" count="1" selected="0">
            <x v="0"/>
          </reference>
        </references>
      </pivotArea>
    </chartFormat>
    <chartFormat chart="18" format="7">
      <pivotArea type="data" outline="0" fieldPosition="0">
        <references count="2">
          <reference field="4294967294" count="1" selected="0">
            <x v="0"/>
          </reference>
          <reference field="2"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2671CA-BAB2-45B2-9D76-7A7BF8E0B9FE}" name="PivotTable2" cacheId="129" applyNumberFormats="0" applyBorderFormats="0" applyFontFormats="0" applyPatternFormats="0" applyAlignmentFormats="0" applyWidthHeightFormats="1" dataCaption="Values" tag="3141ef94-a11e-4f85-ae70-fe879e70b374" updatedVersion="8" minRefreshableVersion="3" useAutoFormatting="1" subtotalHiddenItems="1" rowGrandTotals="0" colGrandTotals="0" itemPrintTitles="1" createdVersion="8" indent="0" compact="0" compactData="0" multipleFieldFilters="0" chartFormat="5">
  <location ref="C8:D20"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2"/>
  </rowFields>
  <rowItems count="12">
    <i>
      <x/>
    </i>
    <i>
      <x v="1"/>
    </i>
    <i>
      <x v="2"/>
    </i>
    <i>
      <x v="3"/>
    </i>
    <i>
      <x v="4"/>
    </i>
    <i>
      <x v="5"/>
    </i>
    <i>
      <x v="6"/>
    </i>
    <i>
      <x v="7"/>
    </i>
    <i>
      <x v="8"/>
    </i>
    <i>
      <x v="9"/>
    </i>
    <i>
      <x v="10"/>
    </i>
    <i>
      <x v="11"/>
    </i>
  </rowItems>
  <colItems count="1">
    <i/>
  </colItems>
  <dataFields count="1">
    <dataField name="Sum of Total profit" fld="0" baseField="0" baseItem="0" numFmtId="166"/>
  </dataFields>
  <formats count="6">
    <format dxfId="35">
      <pivotArea outline="0" collapsedLevelsAreSubtotals="1" fieldPosition="0">
        <references count="1">
          <reference field="4294967294" count="1" selected="0">
            <x v="0"/>
          </reference>
        </references>
      </pivotArea>
    </format>
    <format dxfId="22">
      <pivotArea type="all" dataOnly="0" outline="0" fieldPosition="0"/>
    </format>
    <format dxfId="21">
      <pivotArea outline="0" collapsedLevelsAreSubtotals="1" fieldPosition="0"/>
    </format>
    <format dxfId="20">
      <pivotArea field="2" type="button" dataOnly="0" labelOnly="1" outline="0" axis="axisRow" fieldPosition="0"/>
    </format>
    <format dxfId="19">
      <pivotArea dataOnly="0" labelOnly="1" outline="0" fieldPosition="0">
        <references count="1">
          <reference field="2" count="0"/>
        </references>
      </pivotArea>
    </format>
    <format dxfId="1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08B6EC-CB10-4B72-AB4D-A715A1DF6DA6}" name="PivotTable3" cacheId="135" applyNumberFormats="0" applyBorderFormats="0" applyFontFormats="0" applyPatternFormats="0" applyAlignmentFormats="0" applyWidthHeightFormats="1" dataCaption="Values" tag="fb81dc3f-3fd3-4292-8028-96192d5ac3d2" updatedVersion="8" minRefreshableVersion="3" useAutoFormatting="1" subtotalHiddenItems="1" rowGrandTotals="0" colGrandTotals="0" itemPrintTitles="1" createdVersion="8" indent="0" compact="0" compactData="0" multipleFieldFilters="0" chartFormat="27">
  <location ref="O9:P16"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s>
  <rowFields count="1">
    <field x="2"/>
  </rowFields>
  <rowItems count="7">
    <i>
      <x/>
    </i>
    <i>
      <x v="1"/>
    </i>
    <i>
      <x v="2"/>
    </i>
    <i>
      <x v="3"/>
    </i>
    <i>
      <x v="4"/>
    </i>
    <i>
      <x v="5"/>
    </i>
    <i>
      <x v="6"/>
    </i>
  </rowItems>
  <colItems count="1">
    <i/>
  </colItems>
  <dataFields count="1">
    <dataField name="Sum of Total profit" fld="0" baseField="0" baseItem="0" numFmtId="166"/>
  </dataFields>
  <formats count="6">
    <format dxfId="33">
      <pivotArea outline="0" collapsedLevelsAreSubtotals="1" fieldPosition="0">
        <references count="1">
          <reference field="4294967294" count="1" selected="0">
            <x v="0"/>
          </reference>
        </references>
      </pivotArea>
    </format>
    <format dxfId="32">
      <pivotArea type="all" dataOnly="0" outline="0" fieldPosition="0"/>
    </format>
    <format dxfId="31">
      <pivotArea outline="0" collapsedLevelsAreSubtotals="1" fieldPosition="0"/>
    </format>
    <format dxfId="30">
      <pivotArea field="2" type="button" dataOnly="0" labelOnly="1" outline="0" axis="axisRow" fieldPosition="0"/>
    </format>
    <format dxfId="29">
      <pivotArea dataOnly="0" labelOnly="1" outline="0" fieldPosition="0">
        <references count="1">
          <reference field="2" count="0"/>
        </references>
      </pivotArea>
    </format>
    <format dxfId="2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628776-5670-4FCE-8E23-4A799FE4830F}" name="PivotTable1" cacheId="132" applyNumberFormats="0" applyBorderFormats="0" applyFontFormats="0" applyPatternFormats="0" applyAlignmentFormats="0" applyWidthHeightFormats="1" dataCaption="Values" tag="1e38f393-59d8-4dcd-9b77-2cc9344973f7" updatedVersion="8" minRefreshableVersion="3" useAutoFormatting="1" subtotalHiddenItems="1" rowGrandTotals="0" colGrandTotals="0" itemPrintTitles="1" createdVersion="8" indent="0" compact="0" compactData="0" multipleFieldFilters="0" chartFormat="9">
  <location ref="L9:M16"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2"/>
  </rowFields>
  <rowItems count="7">
    <i>
      <x v="4"/>
    </i>
    <i>
      <x v="5"/>
    </i>
    <i>
      <x v="3"/>
    </i>
    <i>
      <x v="1"/>
    </i>
    <i>
      <x v="6"/>
    </i>
    <i>
      <x v="2"/>
    </i>
    <i>
      <x/>
    </i>
  </rowItems>
  <colItems count="1">
    <i/>
  </colItems>
  <dataFields count="1">
    <dataField name="Sum of Total profit" fld="0" baseField="0" baseItem="0" numFmtId="166"/>
  </dataFields>
  <formats count="6">
    <format dxfId="34">
      <pivotArea outline="0" collapsedLevelsAreSubtotals="1" fieldPosition="0">
        <references count="1">
          <reference field="4294967294" count="1" selected="0">
            <x v="0"/>
          </reference>
        </references>
      </pivotArea>
    </format>
    <format dxfId="27">
      <pivotArea type="all" dataOnly="0" outline="0" fieldPosition="0"/>
    </format>
    <format dxfId="26">
      <pivotArea outline="0" collapsedLevelsAreSubtotals="1" fieldPosition="0"/>
    </format>
    <format dxfId="25">
      <pivotArea field="2" type="button" dataOnly="0" labelOnly="1" outline="0" axis="axisRow" fieldPosition="0"/>
    </format>
    <format dxfId="24">
      <pivotArea dataOnly="0" labelOnly="1" outline="0" fieldPosition="0">
        <references count="1">
          <reference field="2" count="0"/>
        </references>
      </pivotArea>
    </format>
    <format dxfId="2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58A1E4-97D1-4338-81DC-095758BC426F}" sourceName="[DimDate].[Year]">
  <pivotTables>
    <pivotTable tabId="1" name="PivotTable2"/>
    <pivotTable tabId="1" name="PivotTable5"/>
    <pivotTable tabId="1" name="PivotTable6"/>
    <pivotTable tabId="3" name="PivotTable2"/>
    <pivotTable tabId="3" name="PivotTable1"/>
    <pivotTable tabId="3" name="PivotTable3"/>
    <pivotTable tabId="3" name="PivotTable5"/>
  </pivotTables>
  <data>
    <olap pivotCacheId="284877643">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328DFE13-FE9F-4AD0-819D-D5113B0EED33}" sourceName="[DimDate].[Month Name]">
  <pivotTables>
    <pivotTable tabId="1" name="PivotTable4"/>
  </pivotTables>
  <data>
    <olap pivotCacheId="1257206421">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E9EFEAB-CD5E-417F-B3F1-0781C4127445}" cache="Slicer_Year" caption="Year" columnCount="4" showCaption="0" level="1" style="SlicerStyleLight1 2" rowHeight="144000"/>
  <slicer name="Month Filter" xr10:uid="{1C670F73-B077-4487-B021-DAB82690E183}" cache="Slicer_Month_Name" caption="Month Filter" columnCount="3" showCaption="0" level="1" style="SlicerStyleLight1 2" rowHeight="32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X50"/>
  <sheetViews>
    <sheetView workbookViewId="0">
      <selection activeCell="N15" sqref="N15"/>
    </sheetView>
  </sheetViews>
  <sheetFormatPr defaultRowHeight="14.4" x14ac:dyDescent="0.3"/>
  <cols>
    <col min="2" max="2" width="11.44140625" customWidth="1"/>
    <col min="3" max="3" width="12.5546875" bestFit="1" customWidth="1"/>
    <col min="4" max="4" width="11.5546875" bestFit="1" customWidth="1"/>
    <col min="5" max="5" width="12.109375" bestFit="1" customWidth="1"/>
    <col min="6" max="6" width="8.6640625" bestFit="1" customWidth="1"/>
    <col min="7" max="7" width="19.77734375" bestFit="1" customWidth="1"/>
    <col min="8" max="8" width="14" bestFit="1" customWidth="1"/>
    <col min="9" max="9" width="9.6640625" bestFit="1" customWidth="1"/>
    <col min="10" max="10" width="12.33203125" bestFit="1" customWidth="1"/>
    <col min="11" max="11" width="14.6640625" bestFit="1" customWidth="1"/>
    <col min="13" max="13" width="4.5546875" style="12" customWidth="1"/>
    <col min="15" max="16" width="12.5546875" bestFit="1" customWidth="1"/>
    <col min="17" max="17" width="16.88671875" bestFit="1" customWidth="1"/>
    <col min="18" max="18" width="12.109375" bestFit="1" customWidth="1"/>
    <col min="19" max="19" width="19.6640625" bestFit="1" customWidth="1"/>
    <col min="20" max="20" width="14" bestFit="1" customWidth="1"/>
    <col min="21" max="21" width="19.77734375" bestFit="1" customWidth="1"/>
    <col min="22" max="22" width="11.109375" bestFit="1" customWidth="1"/>
    <col min="23" max="24" width="21.21875" customWidth="1"/>
  </cols>
  <sheetData>
    <row r="4" spans="3:24" x14ac:dyDescent="0.3">
      <c r="C4" s="22" t="s">
        <v>11</v>
      </c>
      <c r="D4" s="22"/>
      <c r="E4" s="22"/>
      <c r="F4" s="22"/>
      <c r="G4" s="22"/>
      <c r="H4" s="22"/>
      <c r="I4" s="22"/>
      <c r="J4" s="22"/>
      <c r="K4" s="22"/>
    </row>
    <row r="5" spans="3:24" x14ac:dyDescent="0.3">
      <c r="C5" s="22"/>
      <c r="D5" s="22"/>
      <c r="E5" s="22"/>
      <c r="F5" s="22"/>
      <c r="G5" s="22"/>
      <c r="H5" s="22"/>
      <c r="I5" s="22"/>
      <c r="J5" s="22"/>
      <c r="K5" s="22"/>
      <c r="T5" s="4" t="s">
        <v>9</v>
      </c>
      <c r="U5" s="9" t="s">
        <v>19</v>
      </c>
    </row>
    <row r="6" spans="3:24" x14ac:dyDescent="0.3">
      <c r="C6" s="22"/>
      <c r="D6" s="22"/>
      <c r="E6" s="22"/>
      <c r="F6" s="22"/>
      <c r="G6" s="22"/>
      <c r="H6" s="22"/>
      <c r="I6" s="22"/>
      <c r="J6" s="22"/>
      <c r="K6" s="22"/>
      <c r="T6" s="3">
        <v>2005</v>
      </c>
      <c r="U6" s="9">
        <f>COUNTA(T6:T10)</f>
        <v>4</v>
      </c>
    </row>
    <row r="7" spans="3:24" x14ac:dyDescent="0.3">
      <c r="C7" s="22"/>
      <c r="D7" s="22"/>
      <c r="E7" s="22"/>
      <c r="F7" s="22"/>
      <c r="G7" s="22"/>
      <c r="H7" s="22"/>
      <c r="I7" s="22"/>
      <c r="J7" s="22"/>
      <c r="K7" s="22"/>
      <c r="T7" s="3">
        <v>2006</v>
      </c>
    </row>
    <row r="8" spans="3:24" x14ac:dyDescent="0.3">
      <c r="C8" s="5" t="s">
        <v>0</v>
      </c>
      <c r="D8" s="5" t="s">
        <v>1</v>
      </c>
      <c r="E8" s="5" t="s">
        <v>2</v>
      </c>
      <c r="F8" s="5" t="s">
        <v>3</v>
      </c>
      <c r="G8" s="5" t="s">
        <v>8</v>
      </c>
      <c r="H8" s="5" t="s">
        <v>4</v>
      </c>
      <c r="I8" s="5" t="s">
        <v>5</v>
      </c>
      <c r="J8" s="5" t="s">
        <v>6</v>
      </c>
      <c r="K8" s="5" t="s">
        <v>7</v>
      </c>
      <c r="T8" s="3">
        <v>2007</v>
      </c>
    </row>
    <row r="9" spans="3:24" x14ac:dyDescent="0.3">
      <c r="C9" s="6">
        <v>60398</v>
      </c>
      <c r="D9" s="2">
        <v>126290577.64599985</v>
      </c>
      <c r="E9" s="2">
        <v>180802367.55209637</v>
      </c>
      <c r="F9" s="2">
        <v>307092945.1980952</v>
      </c>
      <c r="G9" s="7">
        <v>0.41124545392774847</v>
      </c>
      <c r="H9" s="2">
        <v>631920</v>
      </c>
      <c r="I9" s="8">
        <v>606</v>
      </c>
      <c r="J9" s="8">
        <v>158</v>
      </c>
      <c r="K9" s="8">
        <v>448</v>
      </c>
      <c r="T9" s="3">
        <v>2008</v>
      </c>
      <c r="U9" s="15" t="s">
        <v>20</v>
      </c>
      <c r="V9" s="15" t="s">
        <v>10</v>
      </c>
      <c r="W9" s="15" t="s">
        <v>23</v>
      </c>
      <c r="X9" s="15" t="s">
        <v>24</v>
      </c>
    </row>
    <row r="10" spans="3:24" x14ac:dyDescent="0.3">
      <c r="C10" s="5"/>
      <c r="D10" s="5"/>
      <c r="E10" s="5"/>
      <c r="F10" s="5"/>
      <c r="G10" s="5"/>
      <c r="H10" s="5"/>
      <c r="I10" s="5"/>
      <c r="J10" s="5"/>
      <c r="K10" s="5"/>
      <c r="U10" s="14" t="s">
        <v>21</v>
      </c>
      <c r="V10" s="14">
        <f>IF(U6=1,T6,0)</f>
        <v>0</v>
      </c>
      <c r="W10" s="16">
        <f>IFERROR(VLOOKUP(V10,C14:F18,3,0),0)</f>
        <v>0</v>
      </c>
      <c r="X10" s="17">
        <f>IFERROR(W10/SUM($W$10:$W$11),0)</f>
        <v>0</v>
      </c>
    </row>
    <row r="11" spans="3:24" x14ac:dyDescent="0.3">
      <c r="U11" s="14" t="s">
        <v>22</v>
      </c>
      <c r="V11" s="14">
        <f>T6-1</f>
        <v>2004</v>
      </c>
      <c r="W11" s="16">
        <f>IFERROR(VLOOKUP(V11,C15:F19,3,0),0)</f>
        <v>0</v>
      </c>
      <c r="X11" s="17">
        <f>IFERROR(W11/SUM($W$10:$W$11),0)</f>
        <v>0</v>
      </c>
    </row>
    <row r="12" spans="3:24" x14ac:dyDescent="0.3">
      <c r="U12" s="5"/>
      <c r="V12" s="5"/>
      <c r="W12" s="5"/>
      <c r="X12" s="5"/>
    </row>
    <row r="13" spans="3:24" x14ac:dyDescent="0.3">
      <c r="U13" s="15" t="s">
        <v>25</v>
      </c>
      <c r="V13" s="15"/>
      <c r="W13" s="15"/>
      <c r="X13" s="18">
        <f>X10-X11</f>
        <v>0</v>
      </c>
    </row>
    <row r="14" spans="3:24" x14ac:dyDescent="0.3">
      <c r="C14" s="4" t="s">
        <v>9</v>
      </c>
      <c r="D14" s="5" t="s">
        <v>17</v>
      </c>
      <c r="E14" s="5" t="s">
        <v>2</v>
      </c>
      <c r="F14" s="5" t="s">
        <v>15</v>
      </c>
      <c r="G14" s="5" t="s">
        <v>4</v>
      </c>
      <c r="H14" s="5" t="s">
        <v>8</v>
      </c>
      <c r="I14" s="5" t="s">
        <v>16</v>
      </c>
      <c r="O14" s="4" t="s">
        <v>9</v>
      </c>
      <c r="P14" s="5" t="s">
        <v>0</v>
      </c>
      <c r="Q14" s="5" t="s">
        <v>1</v>
      </c>
      <c r="R14" s="5" t="s">
        <v>2</v>
      </c>
      <c r="S14" s="5" t="s">
        <v>3</v>
      </c>
      <c r="T14" s="5" t="s">
        <v>8</v>
      </c>
      <c r="U14" s="5" t="s">
        <v>4</v>
      </c>
    </row>
    <row r="15" spans="3:24" x14ac:dyDescent="0.3">
      <c r="C15" s="3">
        <v>2005</v>
      </c>
      <c r="D15" s="6">
        <v>1013</v>
      </c>
      <c r="E15" s="2">
        <v>19966565.611399997</v>
      </c>
      <c r="F15" s="2">
        <v>13403626.559799988</v>
      </c>
      <c r="G15" s="24">
        <v>10400</v>
      </c>
      <c r="H15" s="7">
        <v>0.40166465002763579</v>
      </c>
      <c r="I15" s="2">
        <v>33370192.17119997</v>
      </c>
      <c r="J15" s="9">
        <v>2</v>
      </c>
      <c r="O15" s="3">
        <v>2005</v>
      </c>
      <c r="P15" s="6">
        <v>1013</v>
      </c>
      <c r="Q15" s="2">
        <v>13403626.559799988</v>
      </c>
      <c r="R15" s="2">
        <v>19966565.611399997</v>
      </c>
      <c r="S15" s="2">
        <v>33370192.17119997</v>
      </c>
      <c r="T15" s="7">
        <v>0.40166465002763579</v>
      </c>
      <c r="U15" s="2">
        <v>10400</v>
      </c>
    </row>
    <row r="16" spans="3:24" x14ac:dyDescent="0.3">
      <c r="C16" s="3">
        <v>2006</v>
      </c>
      <c r="D16" s="6">
        <v>2677</v>
      </c>
      <c r="E16" s="2">
        <v>41306746.774300002</v>
      </c>
      <c r="F16" s="2">
        <v>28177776.426299959</v>
      </c>
      <c r="G16" s="24">
        <v>28413</v>
      </c>
      <c r="H16" s="7">
        <v>0.40552593769624773</v>
      </c>
      <c r="I16" s="2">
        <v>69484523.200599909</v>
      </c>
      <c r="O16" s="3">
        <v>2006</v>
      </c>
      <c r="P16" s="6">
        <v>2677</v>
      </c>
      <c r="Q16" s="2">
        <v>28177776.426299959</v>
      </c>
      <c r="R16" s="2">
        <v>41306746.774300002</v>
      </c>
      <c r="S16" s="2">
        <v>69484523.200599909</v>
      </c>
      <c r="T16" s="7">
        <v>0.40552593769624773</v>
      </c>
      <c r="U16" s="2">
        <v>28413</v>
      </c>
    </row>
    <row r="17" spans="2:24" x14ac:dyDescent="0.3">
      <c r="C17" s="3">
        <v>2007</v>
      </c>
      <c r="D17" s="6">
        <v>24443</v>
      </c>
      <c r="E17" s="2">
        <v>59832502.452100649</v>
      </c>
      <c r="F17" s="2">
        <v>42547110.664200231</v>
      </c>
      <c r="G17" s="24">
        <v>255715</v>
      </c>
      <c r="H17" s="7">
        <v>0.41558186604854741</v>
      </c>
      <c r="I17" s="2">
        <v>102379613.11629985</v>
      </c>
      <c r="J17" s="5" t="str">
        <f>" of "&amp;D22&amp;" came from the highlighted years"</f>
        <v xml:space="preserve"> of Sum of COGS came from the highlighted years</v>
      </c>
      <c r="K17" s="5"/>
      <c r="L17" s="5"/>
      <c r="M17" s="13"/>
      <c r="O17" s="3">
        <v>2007</v>
      </c>
      <c r="P17" s="6">
        <v>24443</v>
      </c>
      <c r="Q17" s="2">
        <v>42547110.664200231</v>
      </c>
      <c r="R17" s="2">
        <v>59832502.452100649</v>
      </c>
      <c r="S17" s="2">
        <v>102379613.11629985</v>
      </c>
      <c r="T17" s="7">
        <v>0.41558186604854741</v>
      </c>
      <c r="U17" s="2">
        <v>255715</v>
      </c>
    </row>
    <row r="18" spans="2:24" x14ac:dyDescent="0.3">
      <c r="C18" s="3">
        <v>2008</v>
      </c>
      <c r="D18" s="6">
        <v>32265</v>
      </c>
      <c r="E18" s="2">
        <v>59696552.714297675</v>
      </c>
      <c r="F18" s="2">
        <v>42162063.995700456</v>
      </c>
      <c r="G18" s="24">
        <v>337392</v>
      </c>
      <c r="H18" s="7">
        <v>0.41392731766367274</v>
      </c>
      <c r="I18" s="2">
        <v>101858616.70999517</v>
      </c>
      <c r="O18" s="3">
        <v>2008</v>
      </c>
      <c r="P18" s="6">
        <v>32265</v>
      </c>
      <c r="Q18" s="2">
        <v>42162063.995700456</v>
      </c>
      <c r="R18" s="2">
        <v>59696552.714297675</v>
      </c>
      <c r="S18" s="2">
        <v>101858616.70999517</v>
      </c>
      <c r="T18" s="7">
        <v>0.41392731766367274</v>
      </c>
      <c r="U18" s="2">
        <v>337392</v>
      </c>
      <c r="V18" s="15" t="s">
        <v>10</v>
      </c>
      <c r="W18" s="15" t="s">
        <v>26</v>
      </c>
      <c r="X18" s="15" t="s">
        <v>24</v>
      </c>
    </row>
    <row r="19" spans="2:24" x14ac:dyDescent="0.3">
      <c r="O19" s="3" t="s">
        <v>18</v>
      </c>
      <c r="P19" s="6">
        <v>60398</v>
      </c>
      <c r="Q19" s="2">
        <v>126290577.64599985</v>
      </c>
      <c r="R19" s="2">
        <v>180802367.55209637</v>
      </c>
      <c r="S19" s="2">
        <v>307092945.1980952</v>
      </c>
      <c r="T19" s="7">
        <v>0.41124545392774847</v>
      </c>
      <c r="U19" s="2">
        <v>631920</v>
      </c>
      <c r="V19" s="14">
        <f>IF(U6=1,T6,0)</f>
        <v>0</v>
      </c>
      <c r="W19" s="16">
        <f>IFERROR(VLOOKUP(V19,C14:F18,4,0),0)</f>
        <v>0</v>
      </c>
      <c r="X19" s="17">
        <f>IFERROR(W19/SUM($W$19:$W$20),0)</f>
        <v>0</v>
      </c>
    </row>
    <row r="20" spans="2:24" x14ac:dyDescent="0.3">
      <c r="U20" s="14" t="s">
        <v>22</v>
      </c>
      <c r="V20" s="14">
        <f>T6-1</f>
        <v>2004</v>
      </c>
      <c r="W20" s="16">
        <f>IFERROR(VLOOKUP(V20,C15:F19,4,0),0)</f>
        <v>0</v>
      </c>
      <c r="X20" s="17">
        <f>IFERROR(W20/SUM($W$19:$W$20),0)</f>
        <v>0</v>
      </c>
    </row>
    <row r="21" spans="2:24" x14ac:dyDescent="0.3">
      <c r="U21" s="5"/>
      <c r="V21" s="14"/>
      <c r="W21" s="5"/>
      <c r="X21" s="5"/>
    </row>
    <row r="22" spans="2:24" x14ac:dyDescent="0.3">
      <c r="C22" s="1" t="s">
        <v>10</v>
      </c>
      <c r="D22" s="2" t="str" cm="1">
        <f t="array" ref="D22">_xlfn.IFS($J$15=1,D14,$J$15=2,E14,$J$15=3,F14)</f>
        <v>Sum of COGS</v>
      </c>
      <c r="E22" s="5" t="str">
        <f>"Average"&amp;D22</f>
        <v>AverageSum of COGS</v>
      </c>
      <c r="F22" s="5" t="s">
        <v>12</v>
      </c>
      <c r="U22" s="15" t="s">
        <v>25</v>
      </c>
      <c r="V22" s="15"/>
      <c r="W22" s="15"/>
      <c r="X22" s="18">
        <f>X19-X20</f>
        <v>0</v>
      </c>
    </row>
    <row r="23" spans="2:24" x14ac:dyDescent="0.3">
      <c r="C23" s="3">
        <v>2005</v>
      </c>
      <c r="D23" s="11" cm="1">
        <f t="array" ref="D23">_xlfn.IFS($J$15=1,D15,$J$15=2,E15,$J$15=3,F15)</f>
        <v>19966565.611399997</v>
      </c>
      <c r="E23" s="2">
        <f>AVERAGE(D23:D26)</f>
        <v>45200591.888024583</v>
      </c>
      <c r="F23" s="5" t="str">
        <f>IF(D23&gt;E23,D23,"")</f>
        <v/>
      </c>
    </row>
    <row r="24" spans="2:24" x14ac:dyDescent="0.3">
      <c r="C24" s="3">
        <v>2006</v>
      </c>
      <c r="D24" s="11" cm="1">
        <f t="array" ref="D24">_xlfn.IFS($J$15=1,D16,$J$15=2,E16,$J$15=3,F16)</f>
        <v>41306746.774300002</v>
      </c>
      <c r="E24" s="2">
        <f>AVERAGE(D23:D26)</f>
        <v>45200591.888024583</v>
      </c>
      <c r="F24" s="5" t="str">
        <f>IF(D24&gt;E24,D24,"")</f>
        <v/>
      </c>
    </row>
    <row r="25" spans="2:24" x14ac:dyDescent="0.3">
      <c r="C25" s="3">
        <v>2007</v>
      </c>
      <c r="D25" s="11" cm="1">
        <f t="array" ref="D25">_xlfn.IFS($J$15=1,D17,$J$15=2,E17,$J$15=3,F17)</f>
        <v>59832502.452100649</v>
      </c>
      <c r="E25" s="2">
        <f>AVERAGE(D23:D26)</f>
        <v>45200591.888024583</v>
      </c>
      <c r="F25" s="5">
        <f t="shared" ref="F25:F26" si="0">IF(D25&gt;E25,D25)</f>
        <v>59832502.452100649</v>
      </c>
      <c r="U25" s="15" t="s">
        <v>28</v>
      </c>
      <c r="V25" s="15" t="s">
        <v>10</v>
      </c>
      <c r="W25" s="15" t="s">
        <v>27</v>
      </c>
      <c r="X25" s="15" t="s">
        <v>24</v>
      </c>
    </row>
    <row r="26" spans="2:24" x14ac:dyDescent="0.3">
      <c r="C26" s="3">
        <v>2008</v>
      </c>
      <c r="D26" s="11" cm="1">
        <f t="array" ref="D26">_xlfn.IFS($J$15=1,D18,$J$15=2,E18,$J$15=3,F18)</f>
        <v>59696552.714297675</v>
      </c>
      <c r="E26" s="2">
        <f>AVERAGE(D23:D26)</f>
        <v>45200591.888024583</v>
      </c>
      <c r="F26" s="5">
        <f t="shared" si="0"/>
        <v>59696552.714297675</v>
      </c>
      <c r="U26" s="14" t="s">
        <v>21</v>
      </c>
      <c r="V26" s="14">
        <f>IF(U6=1,T6,0)</f>
        <v>0</v>
      </c>
      <c r="W26" s="16">
        <f>IFERROR(VLOOKUP(V26,C14:G18,3,0),0)</f>
        <v>0</v>
      </c>
      <c r="X26" s="17">
        <f>IFERROR(W26/SUM($W$26:$W$27),0)</f>
        <v>0</v>
      </c>
    </row>
    <row r="27" spans="2:24" x14ac:dyDescent="0.3">
      <c r="U27" s="14" t="s">
        <v>22</v>
      </c>
      <c r="V27" s="14">
        <f>T6-1</f>
        <v>2004</v>
      </c>
      <c r="W27" s="16">
        <f>IFERROR(VLOOKUP(V27,C15:G19,3,0),0)</f>
        <v>0</v>
      </c>
      <c r="X27" s="17">
        <f>IFERROR(W27/SUM($W$26:$W$27),0)</f>
        <v>0</v>
      </c>
    </row>
    <row r="28" spans="2:24" x14ac:dyDescent="0.3">
      <c r="C28" t="s">
        <v>13</v>
      </c>
      <c r="U28" s="5"/>
      <c r="V28" s="14"/>
      <c r="W28" s="5"/>
      <c r="X28" s="5"/>
    </row>
    <row r="29" spans="2:24" x14ac:dyDescent="0.3">
      <c r="C29">
        <f>SUM(F23:F26)</f>
        <v>119529055.16639832</v>
      </c>
      <c r="U29" s="15" t="s">
        <v>25</v>
      </c>
      <c r="V29" s="15"/>
      <c r="W29" s="15"/>
      <c r="X29" s="18">
        <f>X26-X27</f>
        <v>0</v>
      </c>
    </row>
    <row r="30" spans="2:24" x14ac:dyDescent="0.3">
      <c r="B30" t="s">
        <v>14</v>
      </c>
      <c r="C30" s="10">
        <f>C29/SUM(D23:D26)</f>
        <v>0.66110337372631989</v>
      </c>
    </row>
    <row r="32" spans="2:24" x14ac:dyDescent="0.3">
      <c r="U32" s="15" t="s">
        <v>29</v>
      </c>
      <c r="V32" s="15" t="s">
        <v>10</v>
      </c>
      <c r="W32" s="15" t="s">
        <v>27</v>
      </c>
      <c r="X32" s="15" t="s">
        <v>24</v>
      </c>
    </row>
    <row r="33" spans="21:24" x14ac:dyDescent="0.3">
      <c r="U33" s="14" t="s">
        <v>21</v>
      </c>
      <c r="V33" s="14">
        <f>IF(U6=1,T6,0)</f>
        <v>0</v>
      </c>
      <c r="W33" s="16">
        <f>IFERROR(VLOOKUP(V33,C14:G18,2,0),0)</f>
        <v>0</v>
      </c>
      <c r="X33" s="17">
        <f>IFERROR(W33/SUM($W$33:$W$34),0)</f>
        <v>0</v>
      </c>
    </row>
    <row r="34" spans="21:24" x14ac:dyDescent="0.3">
      <c r="U34" s="14" t="s">
        <v>22</v>
      </c>
      <c r="V34" s="14">
        <f>T6-1</f>
        <v>2004</v>
      </c>
      <c r="W34" s="16">
        <f>IFERROR(VLOOKUP(V34,C15:G19,2,0),0)</f>
        <v>0</v>
      </c>
      <c r="X34" s="17">
        <f>IFERROR(W34/SUM($W$33:$W$34),0)</f>
        <v>0</v>
      </c>
    </row>
    <row r="35" spans="21:24" x14ac:dyDescent="0.3">
      <c r="U35" s="5"/>
      <c r="V35" s="14"/>
      <c r="W35" s="5"/>
      <c r="X35" s="5"/>
    </row>
    <row r="36" spans="21:24" x14ac:dyDescent="0.3">
      <c r="U36" s="15" t="s">
        <v>25</v>
      </c>
      <c r="V36" s="15"/>
      <c r="W36" s="15"/>
      <c r="X36" s="18">
        <f>X33-X34</f>
        <v>0</v>
      </c>
    </row>
    <row r="39" spans="21:24" x14ac:dyDescent="0.3">
      <c r="U39" s="15" t="s">
        <v>30</v>
      </c>
      <c r="V39" s="15" t="s">
        <v>10</v>
      </c>
      <c r="W39" s="15" t="s">
        <v>31</v>
      </c>
      <c r="X39" s="15" t="s">
        <v>24</v>
      </c>
    </row>
    <row r="40" spans="21:24" x14ac:dyDescent="0.3">
      <c r="U40" s="14" t="s">
        <v>21</v>
      </c>
      <c r="V40" s="14">
        <f>IF(U6=1,T6,0)</f>
        <v>0</v>
      </c>
      <c r="W40" s="16">
        <f>IFERROR(VLOOKUP(V40,C14:H18,5,0),0)</f>
        <v>0</v>
      </c>
      <c r="X40" s="17">
        <f>IFERROR(W40/SUM($W$40:$W$41),0)</f>
        <v>0</v>
      </c>
    </row>
    <row r="41" spans="21:24" x14ac:dyDescent="0.3">
      <c r="U41" s="14" t="s">
        <v>22</v>
      </c>
      <c r="V41" s="14">
        <f>T6-1</f>
        <v>2004</v>
      </c>
      <c r="W41" s="16">
        <f>IFERROR(VLOOKUP(V41,C15:H19,5,0),0)</f>
        <v>0</v>
      </c>
      <c r="X41" s="17">
        <f>IFERROR(W41/SUM($W$40:$W$41),0)</f>
        <v>0</v>
      </c>
    </row>
    <row r="42" spans="21:24" x14ac:dyDescent="0.3">
      <c r="U42" s="5"/>
      <c r="V42" s="14"/>
      <c r="W42" s="5"/>
      <c r="X42" s="5"/>
    </row>
    <row r="43" spans="21:24" x14ac:dyDescent="0.3">
      <c r="U43" s="15" t="s">
        <v>25</v>
      </c>
      <c r="V43" s="15"/>
      <c r="W43" s="15"/>
      <c r="X43" s="18">
        <f>X40-X41</f>
        <v>0</v>
      </c>
    </row>
    <row r="46" spans="21:24" x14ac:dyDescent="0.3">
      <c r="U46" s="15" t="s">
        <v>32</v>
      </c>
      <c r="V46" s="15" t="s">
        <v>10</v>
      </c>
      <c r="W46" s="15" t="s">
        <v>33</v>
      </c>
      <c r="X46" s="15" t="s">
        <v>24</v>
      </c>
    </row>
    <row r="47" spans="21:24" x14ac:dyDescent="0.3">
      <c r="U47" s="14" t="s">
        <v>21</v>
      </c>
      <c r="V47" s="14">
        <f>IF(U6=1,T6,0)</f>
        <v>0</v>
      </c>
      <c r="W47" s="19">
        <f>IFERROR(VLOOKUP(V47,C14:I18,6,0),0)</f>
        <v>0</v>
      </c>
      <c r="X47" s="17">
        <f>IFERROR(W47/SUM($W$47:$W$48),0)</f>
        <v>0</v>
      </c>
    </row>
    <row r="48" spans="21:24" x14ac:dyDescent="0.3">
      <c r="U48" s="14" t="s">
        <v>22</v>
      </c>
      <c r="V48" s="14">
        <f>T6-1</f>
        <v>2004</v>
      </c>
      <c r="W48" s="19">
        <f>IFERROR(VLOOKUP(V48,C15:I19,6,0),0)</f>
        <v>0</v>
      </c>
      <c r="X48" s="17">
        <f>IFERROR(W48/SUM($W$47:$W$48),0)</f>
        <v>0</v>
      </c>
    </row>
    <row r="49" spans="21:24" x14ac:dyDescent="0.3">
      <c r="U49" s="5"/>
      <c r="V49" s="14"/>
      <c r="W49" s="5"/>
      <c r="X49" s="5"/>
    </row>
    <row r="50" spans="21:24" x14ac:dyDescent="0.3">
      <c r="U50" s="15" t="s">
        <v>25</v>
      </c>
      <c r="V50" s="15"/>
      <c r="W50" s="15"/>
      <c r="X50" s="18">
        <f>X47-X48</f>
        <v>0</v>
      </c>
    </row>
  </sheetData>
  <mergeCells count="1">
    <mergeCell ref="C4:K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81822-22AA-4970-BC0E-2A16475E2C17}">
  <dimension ref="A1"/>
  <sheetViews>
    <sheetView showGridLines="0" showRowColHeaders="0" topLeftCell="A9" zoomScale="90" zoomScaleNormal="90" workbookViewId="0">
      <selection activeCell="R31" sqref="R31"/>
    </sheetView>
  </sheetViews>
  <sheetFormatPr defaultRowHeight="14.4" x14ac:dyDescent="0.3"/>
  <cols>
    <col min="13" max="13" width="12" bestFit="1" customWidth="1"/>
    <col min="17" max="17" width="12" bestFit="1" customWidth="1"/>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5" r:id="rId4" name="Option Button 7">
              <controlPr defaultSize="0" autoFill="0" autoLine="0" autoPict="0">
                <anchor moveWithCells="1">
                  <from>
                    <xdr:col>12</xdr:col>
                    <xdr:colOff>327660</xdr:colOff>
                    <xdr:row>2</xdr:row>
                    <xdr:rowOff>167640</xdr:rowOff>
                  </from>
                  <to>
                    <xdr:col>13</xdr:col>
                    <xdr:colOff>403860</xdr:colOff>
                    <xdr:row>4</xdr:row>
                    <xdr:rowOff>15240</xdr:rowOff>
                  </to>
                </anchor>
              </controlPr>
            </control>
          </mc:Choice>
        </mc:AlternateContent>
        <mc:AlternateContent xmlns:mc="http://schemas.openxmlformats.org/markup-compatibility/2006">
          <mc:Choice Requires="x14">
            <control shapeId="2056" r:id="rId5" name="Option Button 8">
              <controlPr defaultSize="0" autoFill="0" autoLine="0" autoPict="0">
                <anchor moveWithCells="1">
                  <from>
                    <xdr:col>13</xdr:col>
                    <xdr:colOff>518160</xdr:colOff>
                    <xdr:row>2</xdr:row>
                    <xdr:rowOff>167640</xdr:rowOff>
                  </from>
                  <to>
                    <xdr:col>15</xdr:col>
                    <xdr:colOff>198120</xdr:colOff>
                    <xdr:row>4</xdr:row>
                    <xdr:rowOff>15240</xdr:rowOff>
                  </to>
                </anchor>
              </controlPr>
            </control>
          </mc:Choice>
        </mc:AlternateContent>
        <mc:AlternateContent xmlns:mc="http://schemas.openxmlformats.org/markup-compatibility/2006">
          <mc:Choice Requires="x14">
            <control shapeId="2057" r:id="rId6" name="Option Button 9">
              <controlPr defaultSize="0" autoFill="0" autoLine="0" autoPict="0">
                <anchor moveWithCells="1">
                  <from>
                    <xdr:col>15</xdr:col>
                    <xdr:colOff>312420</xdr:colOff>
                    <xdr:row>2</xdr:row>
                    <xdr:rowOff>167640</xdr:rowOff>
                  </from>
                  <to>
                    <xdr:col>16</xdr:col>
                    <xdr:colOff>601980</xdr:colOff>
                    <xdr:row>4</xdr:row>
                    <xdr:rowOff>22860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9717A-F7E4-4DF1-A67F-FC0D94E9A11B}">
  <dimension ref="B4:T38"/>
  <sheetViews>
    <sheetView tabSelected="1" topLeftCell="A23" zoomScale="90" zoomScaleNormal="90" workbookViewId="0">
      <selection activeCell="H35" sqref="H35"/>
    </sheetView>
  </sheetViews>
  <sheetFormatPr defaultRowHeight="14.4" x14ac:dyDescent="0.3"/>
  <cols>
    <col min="2" max="2" width="11.44140625" customWidth="1"/>
    <col min="3" max="3" width="13.6640625" bestFit="1" customWidth="1"/>
    <col min="4" max="4" width="17.44140625" bestFit="1" customWidth="1"/>
    <col min="5" max="5" width="12.5546875" bestFit="1" customWidth="1"/>
    <col min="6" max="6" width="20.44140625" bestFit="1" customWidth="1"/>
    <col min="7" max="9" width="15.21875" bestFit="1" customWidth="1"/>
    <col min="10" max="10" width="9.33203125" style="20" customWidth="1"/>
    <col min="11" max="11" width="14.6640625" bestFit="1" customWidth="1"/>
    <col min="12" max="12" width="12.5546875" bestFit="1" customWidth="1"/>
    <col min="13" max="13" width="17.44140625" style="20" bestFit="1" customWidth="1"/>
    <col min="14" max="14" width="14" customWidth="1"/>
    <col min="15" max="15" width="12.5546875" bestFit="1" customWidth="1"/>
    <col min="16" max="16" width="17.44140625" bestFit="1" customWidth="1"/>
    <col min="17" max="17" width="14.5546875" customWidth="1"/>
  </cols>
  <sheetData>
    <row r="4" spans="2:20" x14ac:dyDescent="0.3">
      <c r="C4" s="23"/>
      <c r="D4" s="23"/>
      <c r="E4" s="23"/>
      <c r="F4" s="23"/>
      <c r="G4" s="23"/>
      <c r="H4" s="23"/>
      <c r="I4" s="23"/>
      <c r="J4" s="23"/>
      <c r="K4" s="23"/>
    </row>
    <row r="5" spans="2:20" x14ac:dyDescent="0.3">
      <c r="C5" s="23"/>
      <c r="D5" s="23"/>
      <c r="E5" s="23"/>
      <c r="F5" s="23"/>
      <c r="G5" s="23"/>
      <c r="H5" s="23"/>
      <c r="I5" s="23"/>
      <c r="J5" s="23"/>
      <c r="K5" s="23"/>
    </row>
    <row r="6" spans="2:20" ht="15" thickBot="1" x14ac:dyDescent="0.35">
      <c r="C6" s="23"/>
      <c r="D6" s="23"/>
      <c r="E6" s="23"/>
      <c r="F6" s="23"/>
      <c r="G6" s="23"/>
      <c r="H6" s="23"/>
      <c r="I6" s="23"/>
      <c r="J6" s="23"/>
      <c r="K6" s="23"/>
    </row>
    <row r="7" spans="2:20" ht="15" thickBot="1" x14ac:dyDescent="0.35">
      <c r="C7" s="40"/>
      <c r="D7" s="40"/>
      <c r="E7" s="40"/>
      <c r="F7" s="40"/>
      <c r="G7" s="40"/>
      <c r="H7" s="40"/>
      <c r="I7" s="23"/>
      <c r="J7" s="23"/>
      <c r="K7" s="25"/>
      <c r="L7" s="26"/>
      <c r="M7" s="27"/>
      <c r="N7" s="28"/>
      <c r="O7" s="28"/>
      <c r="P7" s="28"/>
      <c r="Q7" s="28"/>
      <c r="R7" s="28"/>
      <c r="S7" s="28"/>
      <c r="T7" s="29"/>
    </row>
    <row r="8" spans="2:20" x14ac:dyDescent="0.3">
      <c r="B8" s="26"/>
      <c r="C8" s="41" t="s">
        <v>46</v>
      </c>
      <c r="D8" s="42" t="s">
        <v>1</v>
      </c>
      <c r="E8" s="28"/>
      <c r="F8" s="28"/>
      <c r="G8" s="28"/>
      <c r="H8" s="29"/>
      <c r="L8" s="30"/>
      <c r="M8" s="31"/>
      <c r="N8" s="32"/>
      <c r="O8" s="32"/>
      <c r="P8" s="32"/>
      <c r="Q8" s="32"/>
      <c r="R8" s="32"/>
      <c r="S8" s="32"/>
      <c r="T8" s="33"/>
    </row>
    <row r="9" spans="2:20" x14ac:dyDescent="0.3">
      <c r="B9" s="30"/>
      <c r="C9" s="5" t="s">
        <v>38</v>
      </c>
      <c r="D9" s="2">
        <v>10223845.849199997</v>
      </c>
      <c r="E9" s="32"/>
      <c r="F9" s="5">
        <v>1</v>
      </c>
      <c r="G9" s="6">
        <f>LARGE(D9:D20,F9)</f>
        <v>13733395.004400004</v>
      </c>
      <c r="H9" s="43" t="str">
        <f>INDEX(C9:C20,MATCH(G9,D9:D20,0))</f>
        <v>May</v>
      </c>
      <c r="L9" s="34" t="s">
        <v>47</v>
      </c>
      <c r="M9" s="5" t="s">
        <v>1</v>
      </c>
      <c r="N9" s="32"/>
      <c r="O9" s="4" t="s">
        <v>47</v>
      </c>
      <c r="P9" s="5" t="s">
        <v>1</v>
      </c>
      <c r="Q9" s="21" t="s">
        <v>55</v>
      </c>
      <c r="R9" s="32"/>
      <c r="S9" s="32"/>
      <c r="T9" s="33"/>
    </row>
    <row r="10" spans="2:20" x14ac:dyDescent="0.3">
      <c r="B10" s="30"/>
      <c r="C10" s="5" t="s">
        <v>37</v>
      </c>
      <c r="D10" s="2">
        <v>10792830.003000002</v>
      </c>
      <c r="E10" s="32"/>
      <c r="F10" s="5">
        <v>2</v>
      </c>
      <c r="G10" s="6">
        <f t="shared" ref="G10:G11" si="0">LARGE(D10:D21,F10)</f>
        <v>13445658.304500012</v>
      </c>
      <c r="H10" s="43" t="str">
        <f t="shared" ref="H10:H11" si="1">INDEX(C10:C21,MATCH(G10,D10:D21,0))</f>
        <v>Jun</v>
      </c>
      <c r="L10" s="35" t="s">
        <v>52</v>
      </c>
      <c r="M10" s="2">
        <v>18810561.906700015</v>
      </c>
      <c r="N10" s="32"/>
      <c r="O10" s="5" t="s">
        <v>51</v>
      </c>
      <c r="P10" s="2">
        <v>17623309.84989994</v>
      </c>
      <c r="Q10" s="5" t="str" cm="1">
        <f t="array" ref="Q10">IFERROR(_xlfn.IFS(P10=$S$10,P10,P10=$S$11,P10,P10=$S$12,P10),"")</f>
        <v/>
      </c>
      <c r="R10" s="32">
        <v>1</v>
      </c>
      <c r="S10" s="32">
        <f>LARGE(P10:P16,R10)</f>
        <v>18810561.906700015</v>
      </c>
      <c r="T10" s="33"/>
    </row>
    <row r="11" spans="2:20" x14ac:dyDescent="0.3">
      <c r="B11" s="30"/>
      <c r="C11" s="5" t="s">
        <v>41</v>
      </c>
      <c r="D11" s="2">
        <v>11283963.168800015</v>
      </c>
      <c r="E11" s="32"/>
      <c r="F11" s="5">
        <v>3</v>
      </c>
      <c r="G11" s="6">
        <f t="shared" si="0"/>
        <v>13143417.374300048</v>
      </c>
      <c r="H11" s="43" t="str">
        <f t="shared" si="1"/>
        <v>Dec</v>
      </c>
      <c r="L11" s="35" t="s">
        <v>48</v>
      </c>
      <c r="M11" s="2">
        <v>18279687.762300041</v>
      </c>
      <c r="N11" s="32"/>
      <c r="O11" s="5" t="s">
        <v>49</v>
      </c>
      <c r="P11" s="2">
        <v>17943295.256499998</v>
      </c>
      <c r="Q11" s="5" t="str" cm="1">
        <f t="array" ref="Q11">IFERROR(_xlfn.IFS(P11=$S$10,P11,P11=$S$11,P11,P11=$S$12,P11),"")</f>
        <v/>
      </c>
      <c r="R11" s="32">
        <v>2</v>
      </c>
      <c r="S11" s="32">
        <f t="shared" ref="S11:S12" si="2">LARGE(P11:P17,R11)</f>
        <v>18279687.762300041</v>
      </c>
      <c r="T11" s="33"/>
    </row>
    <row r="12" spans="2:20" ht="19.8" customHeight="1" x14ac:dyDescent="0.3">
      <c r="B12" s="30"/>
      <c r="C12" s="5" t="s">
        <v>34</v>
      </c>
      <c r="D12" s="2">
        <v>11839838.095300021</v>
      </c>
      <c r="E12" s="32"/>
      <c r="F12" s="32"/>
      <c r="G12" s="32"/>
      <c r="H12" s="33"/>
      <c r="L12" s="35" t="s">
        <v>54</v>
      </c>
      <c r="M12" s="2">
        <v>18218769.795200098</v>
      </c>
      <c r="N12" s="32"/>
      <c r="O12" s="5" t="s">
        <v>53</v>
      </c>
      <c r="P12" s="2">
        <v>17685312.63379997</v>
      </c>
      <c r="Q12" s="5" t="str" cm="1">
        <f t="array" ref="Q12">IFERROR(_xlfn.IFS(P12=$S$10,P12,P12=$S$11,P12,P12=$S$12,P12),"")</f>
        <v/>
      </c>
      <c r="R12" s="32">
        <v>3</v>
      </c>
      <c r="S12" s="32">
        <f t="shared" si="2"/>
        <v>18218769.795200098</v>
      </c>
      <c r="T12" s="33"/>
    </row>
    <row r="13" spans="2:20" x14ac:dyDescent="0.3">
      <c r="B13" s="30"/>
      <c r="C13" s="5" t="s">
        <v>42</v>
      </c>
      <c r="D13" s="2">
        <v>13733395.004400004</v>
      </c>
      <c r="E13" s="32"/>
      <c r="F13" s="32"/>
      <c r="G13" s="44">
        <f>SUM(G9:G11)/SUM(D9:D20)</f>
        <v>0.31928328648734444</v>
      </c>
      <c r="H13" s="33"/>
      <c r="L13" s="35" t="s">
        <v>49</v>
      </c>
      <c r="M13" s="2">
        <v>17943295.256499998</v>
      </c>
      <c r="N13" s="32"/>
      <c r="O13" s="5" t="s">
        <v>54</v>
      </c>
      <c r="P13" s="2">
        <v>18218769.795200098</v>
      </c>
      <c r="Q13" s="5" cm="1">
        <f t="array" ref="Q13">IFERROR(_xlfn.IFS(P13=$S$10,P13,P13=$S$11,P13,P13=$S$12,P13),"")</f>
        <v>18218769.795200098</v>
      </c>
      <c r="R13" s="32"/>
      <c r="S13" s="32"/>
      <c r="T13" s="33"/>
    </row>
    <row r="14" spans="2:20" x14ac:dyDescent="0.3">
      <c r="B14" s="30"/>
      <c r="C14" s="5" t="s">
        <v>40</v>
      </c>
      <c r="D14" s="2">
        <v>13445658.304500012</v>
      </c>
      <c r="E14" s="32"/>
      <c r="F14" s="32"/>
      <c r="G14" s="32"/>
      <c r="H14" s="33"/>
      <c r="L14" s="35" t="s">
        <v>50</v>
      </c>
      <c r="M14" s="2">
        <v>17729640.441599976</v>
      </c>
      <c r="N14" s="32"/>
      <c r="O14" s="5" t="s">
        <v>52</v>
      </c>
      <c r="P14" s="2">
        <v>18810561.906700015</v>
      </c>
      <c r="Q14" s="5" cm="1">
        <f t="array" ref="Q14">IFERROR(_xlfn.IFS(P14=$S$10,P14,P14=$S$11,P14,P14=$S$12,P14),"")</f>
        <v>18810561.906700015</v>
      </c>
      <c r="R14" s="32"/>
      <c r="S14" s="32"/>
      <c r="T14" s="33"/>
    </row>
    <row r="15" spans="2:20" x14ac:dyDescent="0.3">
      <c r="B15" s="30"/>
      <c r="C15" s="5" t="s">
        <v>39</v>
      </c>
      <c r="D15" s="2">
        <v>8108100.7478999803</v>
      </c>
      <c r="E15" s="32"/>
      <c r="F15" s="32"/>
      <c r="G15" s="32" t="str">
        <f>"In " &amp; analysis!T6</f>
        <v>In 2005</v>
      </c>
      <c r="H15" s="33"/>
      <c r="L15" s="35" t="s">
        <v>53</v>
      </c>
      <c r="M15" s="2">
        <v>17685312.63379997</v>
      </c>
      <c r="N15" s="32"/>
      <c r="O15" s="5" t="s">
        <v>48</v>
      </c>
      <c r="P15" s="2">
        <v>18279687.762300041</v>
      </c>
      <c r="Q15" s="5" cm="1">
        <f t="array" ref="Q15">IFERROR(_xlfn.IFS(P15=$S$10,P15,P15=$S$11,P15,P15=$S$12,P15),"")</f>
        <v>18279687.762300041</v>
      </c>
      <c r="R15" s="32"/>
      <c r="S15" s="32"/>
      <c r="T15" s="33"/>
    </row>
    <row r="16" spans="2:20" x14ac:dyDescent="0.3">
      <c r="B16" s="30"/>
      <c r="C16" s="5" t="s">
        <v>35</v>
      </c>
      <c r="D16" s="2">
        <v>8035078.6151000103</v>
      </c>
      <c r="E16" s="32"/>
      <c r="F16" s="32"/>
      <c r="G16" s="32"/>
      <c r="H16" s="33"/>
      <c r="L16" s="35" t="s">
        <v>51</v>
      </c>
      <c r="M16" s="2">
        <v>17623309.84989994</v>
      </c>
      <c r="N16" s="32"/>
      <c r="O16" s="5" t="s">
        <v>50</v>
      </c>
      <c r="P16" s="2">
        <v>17729640.441599976</v>
      </c>
      <c r="Q16" s="5" t="str" cm="1">
        <f t="array" ref="Q16">IFERROR(_xlfn.IFS(P16=$S$10,P16,P16=$S$11,P16,P16=$S$12,P16),"")</f>
        <v/>
      </c>
      <c r="R16" s="32"/>
      <c r="S16" s="32"/>
      <c r="T16" s="33"/>
    </row>
    <row r="17" spans="2:20" x14ac:dyDescent="0.3">
      <c r="B17" s="30"/>
      <c r="C17" s="5" t="s">
        <v>45</v>
      </c>
      <c r="D17" s="2">
        <v>8046581.1938000023</v>
      </c>
      <c r="E17" s="32"/>
      <c r="F17" s="32"/>
      <c r="G17" s="32"/>
      <c r="H17" s="33"/>
      <c r="L17" s="30"/>
      <c r="M17" s="32"/>
      <c r="N17" s="32"/>
      <c r="O17" s="32"/>
      <c r="P17" s="32"/>
      <c r="Q17" s="32"/>
      <c r="R17" s="32"/>
      <c r="S17" s="32"/>
      <c r="T17" s="33"/>
    </row>
    <row r="18" spans="2:20" x14ac:dyDescent="0.3">
      <c r="B18" s="30"/>
      <c r="C18" s="5" t="s">
        <v>44</v>
      </c>
      <c r="D18" s="2">
        <v>8675444.4087999668</v>
      </c>
      <c r="E18" s="32"/>
      <c r="F18" s="32"/>
      <c r="G18" s="32"/>
      <c r="H18" s="33"/>
      <c r="L18" s="30"/>
      <c r="M18" s="32"/>
      <c r="N18" s="32"/>
      <c r="O18" s="32"/>
      <c r="P18" s="32"/>
      <c r="Q18" s="45">
        <f>SUM(Q10:Q16)/SUM(P10:P16)</f>
        <v>0.43795048288744554</v>
      </c>
      <c r="R18" s="32"/>
      <c r="S18" s="32"/>
      <c r="T18" s="33"/>
    </row>
    <row r="19" spans="2:20" x14ac:dyDescent="0.3">
      <c r="B19" s="30"/>
      <c r="C19" s="5" t="s">
        <v>43</v>
      </c>
      <c r="D19" s="2">
        <v>8962424.8809000105</v>
      </c>
      <c r="E19" s="32"/>
      <c r="F19" s="32"/>
      <c r="G19" s="32"/>
      <c r="H19" s="33"/>
      <c r="L19" s="30"/>
      <c r="M19" s="32"/>
      <c r="N19" s="32"/>
      <c r="O19" s="32"/>
      <c r="P19" s="32"/>
      <c r="Q19" s="32"/>
      <c r="R19" s="32"/>
      <c r="S19" s="32"/>
      <c r="T19" s="33"/>
    </row>
    <row r="20" spans="2:20" x14ac:dyDescent="0.3">
      <c r="B20" s="30"/>
      <c r="C20" s="5" t="s">
        <v>36</v>
      </c>
      <c r="D20" s="2">
        <v>13143417.374300048</v>
      </c>
      <c r="E20" s="32"/>
      <c r="F20" s="32"/>
      <c r="G20" s="32"/>
      <c r="H20" s="33"/>
      <c r="L20" s="30"/>
      <c r="M20" s="5" t="s">
        <v>51</v>
      </c>
      <c r="N20" s="2">
        <v>17623309.84989994</v>
      </c>
      <c r="O20" s="32"/>
      <c r="P20" s="32"/>
      <c r="Q20" s="32"/>
      <c r="R20" s="32"/>
      <c r="S20" s="32"/>
      <c r="T20" s="33"/>
    </row>
    <row r="21" spans="2:20" ht="15" thickBot="1" x14ac:dyDescent="0.35">
      <c r="B21" s="36"/>
      <c r="C21" s="38"/>
      <c r="D21" s="38"/>
      <c r="E21" s="38"/>
      <c r="F21" s="38"/>
      <c r="G21" s="38"/>
      <c r="H21" s="39"/>
      <c r="L21" s="30"/>
      <c r="M21" s="5" t="s">
        <v>49</v>
      </c>
      <c r="N21" s="2">
        <v>17943295.256499998</v>
      </c>
      <c r="O21" s="32"/>
      <c r="P21" s="32"/>
      <c r="Q21" s="32"/>
      <c r="R21" s="32"/>
      <c r="S21" s="32"/>
      <c r="T21" s="33"/>
    </row>
    <row r="22" spans="2:20" x14ac:dyDescent="0.3">
      <c r="L22" s="30"/>
      <c r="M22" s="5" t="s">
        <v>53</v>
      </c>
      <c r="N22" s="2">
        <v>17685312.63379997</v>
      </c>
      <c r="O22" s="32"/>
      <c r="P22" s="32"/>
      <c r="Q22" s="32"/>
      <c r="R22" s="32"/>
      <c r="S22" s="32"/>
      <c r="T22" s="33"/>
    </row>
    <row r="23" spans="2:20" x14ac:dyDescent="0.3">
      <c r="L23" s="30"/>
      <c r="M23" s="5" t="s">
        <v>54</v>
      </c>
      <c r="N23" s="2">
        <v>18218769.795200098</v>
      </c>
      <c r="O23" s="32"/>
      <c r="P23" s="32"/>
      <c r="Q23" s="32"/>
      <c r="R23" s="32"/>
      <c r="S23" s="32"/>
      <c r="T23" s="33"/>
    </row>
    <row r="24" spans="2:20" x14ac:dyDescent="0.3">
      <c r="L24" s="30"/>
      <c r="M24" s="5" t="s">
        <v>52</v>
      </c>
      <c r="N24" s="2">
        <v>18810561.906700015</v>
      </c>
      <c r="O24" s="32"/>
      <c r="P24" s="32"/>
      <c r="Q24" s="32"/>
      <c r="R24" s="32"/>
      <c r="S24" s="32"/>
      <c r="T24" s="33"/>
    </row>
    <row r="25" spans="2:20" x14ac:dyDescent="0.3">
      <c r="L25" s="30"/>
      <c r="M25" s="5" t="s">
        <v>48</v>
      </c>
      <c r="N25" s="2">
        <v>18279687.762300041</v>
      </c>
      <c r="O25" s="32"/>
      <c r="P25" s="32"/>
      <c r="Q25" s="32"/>
      <c r="R25" s="32"/>
      <c r="S25" s="32"/>
      <c r="T25" s="33"/>
    </row>
    <row r="26" spans="2:20" x14ac:dyDescent="0.3">
      <c r="L26" s="30"/>
      <c r="M26" s="5" t="s">
        <v>50</v>
      </c>
      <c r="N26" s="2">
        <v>17729640.441599976</v>
      </c>
      <c r="O26" s="32"/>
      <c r="P26" s="32"/>
      <c r="Q26" s="32"/>
      <c r="R26" s="32"/>
      <c r="S26" s="32"/>
      <c r="T26" s="33"/>
    </row>
    <row r="27" spans="2:20" x14ac:dyDescent="0.3">
      <c r="L27" s="30"/>
      <c r="M27" s="31"/>
      <c r="N27" s="32"/>
      <c r="O27" s="32"/>
      <c r="P27" s="32"/>
      <c r="Q27" s="32"/>
      <c r="R27" s="32"/>
      <c r="S27" s="32"/>
      <c r="T27" s="33"/>
    </row>
    <row r="28" spans="2:20" x14ac:dyDescent="0.3">
      <c r="L28" s="30"/>
      <c r="M28" s="31"/>
      <c r="N28" s="32"/>
      <c r="O28" s="32"/>
      <c r="P28" s="32"/>
      <c r="Q28" s="32"/>
      <c r="R28" s="32"/>
      <c r="S28" s="32"/>
      <c r="T28" s="33"/>
    </row>
    <row r="29" spans="2:20" ht="15" thickBot="1" x14ac:dyDescent="0.35">
      <c r="L29" s="30"/>
      <c r="M29" s="31"/>
      <c r="N29" s="32"/>
      <c r="O29" s="32"/>
      <c r="P29" s="32"/>
      <c r="Q29" s="32"/>
      <c r="R29" s="32"/>
      <c r="S29" s="32"/>
      <c r="T29" s="33"/>
    </row>
    <row r="30" spans="2:20" ht="15" thickBot="1" x14ac:dyDescent="0.35">
      <c r="B30" s="26"/>
      <c r="C30" s="28"/>
      <c r="D30" s="28"/>
      <c r="E30" s="28"/>
      <c r="F30" s="28"/>
      <c r="G30" s="29"/>
      <c r="L30" s="36"/>
      <c r="M30" s="37"/>
      <c r="N30" s="38"/>
      <c r="O30" s="38"/>
      <c r="P30" s="38"/>
      <c r="Q30" s="38"/>
      <c r="R30" s="38"/>
      <c r="S30" s="38"/>
      <c r="T30" s="39"/>
    </row>
    <row r="31" spans="2:20" x14ac:dyDescent="0.3">
      <c r="B31" s="30"/>
      <c r="C31" s="32"/>
      <c r="D31" s="32"/>
      <c r="E31" s="32"/>
      <c r="F31" s="32"/>
      <c r="G31" s="33"/>
    </row>
    <row r="32" spans="2:20" x14ac:dyDescent="0.3">
      <c r="B32" s="30"/>
      <c r="C32" s="32"/>
      <c r="D32" s="32"/>
      <c r="E32" s="32"/>
      <c r="F32" s="32"/>
      <c r="G32" s="33"/>
    </row>
    <row r="33" spans="2:7" x14ac:dyDescent="0.3">
      <c r="B33" s="30"/>
      <c r="C33" s="4" t="s">
        <v>56</v>
      </c>
      <c r="D33" s="5" t="s">
        <v>1</v>
      </c>
      <c r="E33" s="46" t="s">
        <v>24</v>
      </c>
      <c r="F33" s="46" t="s">
        <v>59</v>
      </c>
      <c r="G33" s="33"/>
    </row>
    <row r="34" spans="2:7" x14ac:dyDescent="0.3">
      <c r="B34" s="30"/>
      <c r="C34" s="5" t="s">
        <v>57</v>
      </c>
      <c r="D34" s="2">
        <v>90937627.354499713</v>
      </c>
      <c r="E34" s="47">
        <f>D34/SUM($D$34:$D$35)</f>
        <v>0.72006660393464239</v>
      </c>
      <c r="F34" s="47">
        <f>MAX(E34:E35)</f>
        <v>0.72006660393464239</v>
      </c>
      <c r="G34" s="33"/>
    </row>
    <row r="35" spans="2:7" x14ac:dyDescent="0.3">
      <c r="B35" s="30"/>
      <c r="C35" s="5" t="s">
        <v>58</v>
      </c>
      <c r="D35" s="2">
        <v>35352950.291500613</v>
      </c>
      <c r="E35" s="47">
        <f>D35/SUM($D$34:$D$35)</f>
        <v>0.27993339606535766</v>
      </c>
      <c r="F35" s="5" t="str">
        <f>UPPER(INDEX(C34:C35,MATCH(E34,E34:E35,0)))&amp;" makes up"</f>
        <v>WEEKDAY makes up</v>
      </c>
      <c r="G35" s="33"/>
    </row>
    <row r="36" spans="2:7" x14ac:dyDescent="0.3">
      <c r="B36" s="30"/>
      <c r="C36" s="32"/>
      <c r="D36" s="32"/>
      <c r="E36" s="32"/>
      <c r="F36" s="32"/>
      <c r="G36" s="33"/>
    </row>
    <row r="37" spans="2:7" x14ac:dyDescent="0.3">
      <c r="B37" s="30"/>
      <c r="C37" s="32"/>
      <c r="D37" s="32"/>
      <c r="E37" s="32"/>
      <c r="F37" s="32"/>
      <c r="G37" s="33"/>
    </row>
    <row r="38" spans="2:7" ht="15" thickBot="1" x14ac:dyDescent="0.35">
      <c r="B38" s="36"/>
      <c r="C38" s="38"/>
      <c r="D38" s="38"/>
      <c r="E38" s="38"/>
      <c r="F38" s="38"/>
      <c r="G38" s="39"/>
    </row>
  </sheetData>
  <mergeCells count="1">
    <mergeCell ref="C4:K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76C7E5E7-F469-4B55-805E-B551FECB3299}">
  <ds:schemaRefs/>
</ds:datastoreItem>
</file>

<file path=customXml/itemProps2.xml><?xml version="1.0" encoding="utf-8"?>
<ds:datastoreItem xmlns:ds="http://schemas.openxmlformats.org/officeDocument/2006/customXml" ds:itemID="{F8C12946-5F97-439B-8048-0BFFA50F819D}">
  <ds:schemaRefs/>
</ds:datastoreItem>
</file>

<file path=customXml/itemProps3.xml><?xml version="1.0" encoding="utf-8"?>
<ds:datastoreItem xmlns:ds="http://schemas.openxmlformats.org/officeDocument/2006/customXml" ds:itemID="{CD986294-B545-477A-8EF7-B02C313BB4FE}">
  <ds:schemaRefs/>
</ds:datastoreItem>
</file>

<file path=customXml/itemProps4.xml><?xml version="1.0" encoding="utf-8"?>
<ds:datastoreItem xmlns:ds="http://schemas.openxmlformats.org/officeDocument/2006/customXml" ds:itemID="{D6E5E3D5-FF77-4A39-94E1-2102D1F716D9}">
  <ds:schemaRefs/>
</ds:datastoreItem>
</file>

<file path=customXml/itemProps5.xml><?xml version="1.0" encoding="utf-8"?>
<ds:datastoreItem xmlns:ds="http://schemas.openxmlformats.org/officeDocument/2006/customXml" ds:itemID="{FB491C97-7C74-4C3B-BD0C-584138DAE1BE}">
  <ds:schemaRefs/>
</ds:datastoreItem>
</file>

<file path=customXml/itemProps6.xml><?xml version="1.0" encoding="utf-8"?>
<ds:datastoreItem xmlns:ds="http://schemas.openxmlformats.org/officeDocument/2006/customXml" ds:itemID="{843A7AA2-C378-4409-B3E9-9EF2C510E958}">
  <ds:schemaRefs/>
</ds:datastoreItem>
</file>

<file path=customXml/itemProps7.xml><?xml version="1.0" encoding="utf-8"?>
<ds:datastoreItem xmlns:ds="http://schemas.openxmlformats.org/officeDocument/2006/customXml" ds:itemID="{FF01DD43-AC38-4D01-9FD9-360AB7C576A0}">
  <ds:schemaRefs/>
</ds:datastoreItem>
</file>

<file path=customXml/itemProps8.xml><?xml version="1.0" encoding="utf-8"?>
<ds:datastoreItem xmlns:ds="http://schemas.openxmlformats.org/officeDocument/2006/customXml" ds:itemID="{8D46F30E-E9A2-44B7-8BEE-FF115FE5B145}">
  <ds:schemaRefs/>
</ds:datastoreItem>
</file>

<file path=customXml/itemProps9.xml><?xml version="1.0" encoding="utf-8"?>
<ds:datastoreItem xmlns:ds="http://schemas.openxmlformats.org/officeDocument/2006/customXml" ds:itemID="{04DFB51A-E89F-4D97-B145-96FAC12FEF14}">
  <ds:schemaRefs/>
</ds:datastoreItem>
</file>

<file path=customXml/itemProps10.xml><?xml version="1.0" encoding="utf-8"?>
<ds:datastoreItem xmlns:ds="http://schemas.openxmlformats.org/officeDocument/2006/customXml" ds:itemID="{DFB9608A-3E8B-45BF-BA5D-E7F125EC9217}">
  <ds:schemaRefs/>
</ds:datastoreItem>
</file>

<file path=customXml/itemProps11.xml><?xml version="1.0" encoding="utf-8"?>
<ds:datastoreItem xmlns:ds="http://schemas.openxmlformats.org/officeDocument/2006/customXml" ds:itemID="{9E3C5C06-02C1-4DD6-B739-DF38A8BD77D5}">
  <ds:schemaRefs/>
</ds:datastoreItem>
</file>

<file path=customXml/itemProps12.xml><?xml version="1.0" encoding="utf-8"?>
<ds:datastoreItem xmlns:ds="http://schemas.openxmlformats.org/officeDocument/2006/customXml" ds:itemID="{5D6417AC-F650-4224-8E54-F738F9B56FA1}">
  <ds:schemaRefs/>
</ds:datastoreItem>
</file>

<file path=customXml/itemProps13.xml><?xml version="1.0" encoding="utf-8"?>
<ds:datastoreItem xmlns:ds="http://schemas.openxmlformats.org/officeDocument/2006/customXml" ds:itemID="{56A47431-D798-4706-A10B-2BFF95CA3DDA}">
  <ds:schemaRefs/>
</ds:datastoreItem>
</file>

<file path=customXml/itemProps14.xml><?xml version="1.0" encoding="utf-8"?>
<ds:datastoreItem xmlns:ds="http://schemas.openxmlformats.org/officeDocument/2006/customXml" ds:itemID="{B6A6EA41-118C-42CE-9887-041E26D1251F}">
  <ds:schemaRefs/>
</ds:datastoreItem>
</file>

<file path=customXml/itemProps15.xml><?xml version="1.0" encoding="utf-8"?>
<ds:datastoreItem xmlns:ds="http://schemas.openxmlformats.org/officeDocument/2006/customXml" ds:itemID="{A8B49092-B49E-4183-ADFE-CC2F06BD4B1D}">
  <ds:schemaRefs/>
</ds:datastoreItem>
</file>

<file path=customXml/itemProps16.xml><?xml version="1.0" encoding="utf-8"?>
<ds:datastoreItem xmlns:ds="http://schemas.openxmlformats.org/officeDocument/2006/customXml" ds:itemID="{A8611A5F-CAD1-4886-8A9D-825CD52268A7}">
  <ds:schemaRefs/>
</ds:datastoreItem>
</file>

<file path=customXml/itemProps17.xml><?xml version="1.0" encoding="utf-8"?>
<ds:datastoreItem xmlns:ds="http://schemas.openxmlformats.org/officeDocument/2006/customXml" ds:itemID="{5B215D3A-38C6-44F0-9F54-A8C72A903BF2}">
  <ds:schemaRefs/>
</ds:datastoreItem>
</file>

<file path=customXml/itemProps18.xml><?xml version="1.0" encoding="utf-8"?>
<ds:datastoreItem xmlns:ds="http://schemas.openxmlformats.org/officeDocument/2006/customXml" ds:itemID="{376E6D56-DB42-45A4-85DB-9316C9AB0BE9}">
  <ds:schemaRefs/>
</ds:datastoreItem>
</file>

<file path=customXml/itemProps19.xml><?xml version="1.0" encoding="utf-8"?>
<ds:datastoreItem xmlns:ds="http://schemas.openxmlformats.org/officeDocument/2006/customXml" ds:itemID="{C7F9FE3B-9615-486F-B012-347831433138}">
  <ds:schemaRefs/>
</ds:datastoreItem>
</file>

<file path=customXml/itemProps20.xml><?xml version="1.0" encoding="utf-8"?>
<ds:datastoreItem xmlns:ds="http://schemas.openxmlformats.org/officeDocument/2006/customXml" ds:itemID="{6C7B1406-0D19-4614-8A59-AAE35ECBC439}">
  <ds:schemaRefs/>
</ds:datastoreItem>
</file>

<file path=customXml/itemProps21.xml><?xml version="1.0" encoding="utf-8"?>
<ds:datastoreItem xmlns:ds="http://schemas.openxmlformats.org/officeDocument/2006/customXml" ds:itemID="{536A1095-7522-4148-9D0E-C17C509CD41F}">
  <ds:schemaRefs/>
</ds:datastoreItem>
</file>

<file path=customXml/itemProps22.xml><?xml version="1.0" encoding="utf-8"?>
<ds:datastoreItem xmlns:ds="http://schemas.openxmlformats.org/officeDocument/2006/customXml" ds:itemID="{6B1AFA2C-82A4-4AFA-9DCF-806F570A3D96}">
  <ds:schemaRefs>
    <ds:schemaRef ds:uri="http://schemas.microsoft.com/DataMashup"/>
  </ds:schemaRefs>
</ds:datastoreItem>
</file>

<file path=customXml/itemProps23.xml><?xml version="1.0" encoding="utf-8"?>
<ds:datastoreItem xmlns:ds="http://schemas.openxmlformats.org/officeDocument/2006/customXml" ds:itemID="{6865CAD2-FFD8-4C9B-AC37-58C2952CFCA5}">
  <ds:schemaRefs/>
</ds:datastoreItem>
</file>

<file path=customXml/itemProps24.xml><?xml version="1.0" encoding="utf-8"?>
<ds:datastoreItem xmlns:ds="http://schemas.openxmlformats.org/officeDocument/2006/customXml" ds:itemID="{4F579F6C-FA73-47DB-8A18-397158045BB7}">
  <ds:schemaRefs/>
</ds:datastoreItem>
</file>

<file path=customXml/itemProps25.xml><?xml version="1.0" encoding="utf-8"?>
<ds:datastoreItem xmlns:ds="http://schemas.openxmlformats.org/officeDocument/2006/customXml" ds:itemID="{1EB9F796-77E7-407B-9ED5-96CABB64DE5E}">
  <ds:schemaRefs/>
</ds:datastoreItem>
</file>

<file path=customXml/itemProps26.xml><?xml version="1.0" encoding="utf-8"?>
<ds:datastoreItem xmlns:ds="http://schemas.openxmlformats.org/officeDocument/2006/customXml" ds:itemID="{CDBBFA97-5AAA-4676-96CF-16AA6A54BDBA}">
  <ds:schemaRefs/>
</ds:datastoreItem>
</file>

<file path=customXml/itemProps27.xml><?xml version="1.0" encoding="utf-8"?>
<ds:datastoreItem xmlns:ds="http://schemas.openxmlformats.org/officeDocument/2006/customXml" ds:itemID="{A22C696A-B11A-4484-A933-C529151358CC}">
  <ds:schemaRefs/>
</ds:datastoreItem>
</file>

<file path=customXml/itemProps28.xml><?xml version="1.0" encoding="utf-8"?>
<ds:datastoreItem xmlns:ds="http://schemas.openxmlformats.org/officeDocument/2006/customXml" ds:itemID="{4E739AE6-1F79-475F-A670-286A549B08F6}">
  <ds:schemaRefs/>
</ds:datastoreItem>
</file>

<file path=customXml/itemProps29.xml><?xml version="1.0" encoding="utf-8"?>
<ds:datastoreItem xmlns:ds="http://schemas.openxmlformats.org/officeDocument/2006/customXml" ds:itemID="{896543DD-FF18-44EB-B69E-6B71E3428280}">
  <ds:schemaRefs/>
</ds:datastoreItem>
</file>

<file path=customXml/itemProps30.xml><?xml version="1.0" encoding="utf-8"?>
<ds:datastoreItem xmlns:ds="http://schemas.openxmlformats.org/officeDocument/2006/customXml" ds:itemID="{12F1C1B3-2153-46F3-8E96-3202559802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analysis</vt:lpstr>
      <vt:lpstr>time series dashboard</vt:lpstr>
      <vt:lpstr>analysis (2)</vt:lpstr>
      <vt:lpstr>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 sharma</dc:creator>
  <cp:lastModifiedBy>anurag sharma</cp:lastModifiedBy>
  <dcterms:created xsi:type="dcterms:W3CDTF">2015-06-05T18:17:20Z</dcterms:created>
  <dcterms:modified xsi:type="dcterms:W3CDTF">2024-12-07T16:01:10Z</dcterms:modified>
</cp:coreProperties>
</file>