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drawings/drawing20.xml" ContentType="application/vnd.openxmlformats-officedocument.drawing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-75" windowWidth="14805" windowHeight="8190" firstSheet="19" activeTab="24"/>
  </bookViews>
  <sheets>
    <sheet name="IQC" sheetId="33" r:id="rId1"/>
    <sheet name="Sheet1" sheetId="1" r:id="rId2"/>
    <sheet name="Sheet2" sheetId="2" r:id="rId3"/>
    <sheet name="Coating" sheetId="3" r:id="rId4"/>
    <sheet name="Sheet4" sheetId="4" r:id="rId5"/>
    <sheet name="Tank Leakage" sheetId="5" r:id="rId6"/>
    <sheet name="Tank Leakage After" sheetId="6" r:id="rId7"/>
    <sheet name="CRC Body" sheetId="7" r:id="rId8"/>
    <sheet name="Sheet8" sheetId="8" r:id="rId9"/>
    <sheet name="Sheet9" sheetId="9" r:id="rId10"/>
    <sheet name="Final Testing" sheetId="10" r:id="rId11"/>
    <sheet name="Sheet11" sheetId="11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8" sheetId="19" r:id="rId18"/>
    <sheet name="Sheet18 (2)" sheetId="20" r:id="rId19"/>
    <sheet name="Display coating" sheetId="21" r:id="rId20"/>
    <sheet name="Sheet17 (2)" sheetId="34" r:id="rId21"/>
    <sheet name="Sheet17" sheetId="22" r:id="rId22"/>
    <sheet name="Sheet19" sheetId="23" r:id="rId23"/>
    <sheet name="Sheet20" sheetId="24" r:id="rId24"/>
    <sheet name="AMICA" sheetId="25" r:id="rId25"/>
    <sheet name="QUBE" sheetId="26" r:id="rId26"/>
    <sheet name="PDI" sheetId="27" r:id="rId27"/>
    <sheet name="Sheet6 (2)" sheetId="29" r:id="rId28"/>
    <sheet name="Sheet26" sheetId="30" r:id="rId29"/>
    <sheet name="Sheet23 (2)" sheetId="31" r:id="rId30"/>
    <sheet name="Sheet3" sheetId="32" r:id="rId31"/>
  </sheets>
  <externalReferences>
    <externalReference r:id="rId32"/>
    <externalReference r:id="rId33"/>
  </externalReferences>
  <calcPr calcId="124519"/>
</workbook>
</file>

<file path=xl/calcChain.xml><?xml version="1.0" encoding="utf-8"?>
<calcChain xmlns="http://schemas.openxmlformats.org/spreadsheetml/2006/main">
  <c r="AC17" i="25"/>
  <c r="AC16"/>
  <c r="AC15"/>
  <c r="AC14"/>
  <c r="AC13"/>
  <c r="AC12"/>
  <c r="U9"/>
  <c r="T11"/>
  <c r="T10"/>
  <c r="T9"/>
  <c r="AA10" i="26"/>
  <c r="AA9"/>
  <c r="T9"/>
  <c r="S11"/>
  <c r="S10"/>
  <c r="S9"/>
  <c r="O31" i="25"/>
  <c r="I82" i="27" l="1"/>
  <c r="I83"/>
  <c r="I84"/>
  <c r="I85"/>
  <c r="I86"/>
  <c r="R29"/>
  <c r="Q29"/>
  <c r="P29"/>
  <c r="N29"/>
  <c r="M29"/>
  <c r="O28"/>
  <c r="J29"/>
  <c r="I29"/>
  <c r="E29"/>
  <c r="H28"/>
  <c r="H29"/>
  <c r="L29"/>
  <c r="K29"/>
  <c r="G29"/>
  <c r="F29" l="1"/>
  <c r="D29"/>
  <c r="G32" i="3" l="1"/>
  <c r="G33" i="5"/>
  <c r="J30" i="6"/>
  <c r="J31" i="7"/>
  <c r="I14" i="34" l="1"/>
  <c r="J10"/>
  <c r="J11" s="1"/>
  <c r="K13" i="22"/>
  <c r="K12"/>
  <c r="K11"/>
  <c r="K10"/>
  <c r="J13"/>
  <c r="J12"/>
  <c r="J11"/>
  <c r="J10"/>
  <c r="I14"/>
  <c r="K11" i="34" l="1"/>
  <c r="J12"/>
  <c r="K10"/>
  <c r="S12" i="26"/>
  <c r="U9" s="1"/>
  <c r="O21" i="25"/>
  <c r="J13" i="34" l="1"/>
  <c r="K13" s="1"/>
  <c r="K12"/>
  <c r="T11" i="33"/>
  <c r="S11"/>
  <c r="R11"/>
  <c r="Q11"/>
  <c r="P11"/>
  <c r="O11"/>
  <c r="N11"/>
  <c r="M11"/>
  <c r="L11"/>
  <c r="K11"/>
  <c r="J11"/>
  <c r="I11"/>
  <c r="H11"/>
  <c r="G11"/>
  <c r="F11"/>
  <c r="E11"/>
  <c r="D11"/>
  <c r="C11"/>
  <c r="C38" i="25" l="1"/>
  <c r="D38"/>
  <c r="E38"/>
  <c r="F38"/>
  <c r="H26" i="27" l="1"/>
  <c r="O26" s="1"/>
  <c r="E11" i="32" l="1"/>
  <c r="H25" i="27" l="1"/>
  <c r="O25" s="1"/>
  <c r="O9" i="23" l="1"/>
  <c r="O8"/>
  <c r="O7"/>
  <c r="N9"/>
  <c r="N8"/>
  <c r="N7"/>
  <c r="AA15" i="26"/>
  <c r="AC18" i="25"/>
  <c r="U10"/>
  <c r="T12"/>
  <c r="T10" i="26"/>
  <c r="J15"/>
  <c r="I81" i="27"/>
  <c r="Q56"/>
  <c r="R56"/>
  <c r="S56"/>
  <c r="H27"/>
  <c r="T11" i="26" l="1"/>
  <c r="U11" s="1"/>
  <c r="U10"/>
  <c r="O27" i="27"/>
  <c r="H24"/>
  <c r="O24" s="1"/>
  <c r="H23" l="1"/>
  <c r="O23" s="1"/>
  <c r="I61" i="31" l="1"/>
  <c r="F61"/>
  <c r="I58"/>
  <c r="I59"/>
  <c r="I60"/>
  <c r="I62"/>
  <c r="I57"/>
  <c r="F60"/>
  <c r="F62"/>
  <c r="F59"/>
  <c r="F58"/>
  <c r="F57"/>
  <c r="S46"/>
  <c r="R46"/>
  <c r="Q46"/>
  <c r="R23"/>
  <c r="Q23"/>
  <c r="P23"/>
  <c r="N23"/>
  <c r="M23"/>
  <c r="L23"/>
  <c r="K23"/>
  <c r="J23"/>
  <c r="I23"/>
  <c r="G23"/>
  <c r="F23"/>
  <c r="E23"/>
  <c r="D23"/>
  <c r="H22"/>
  <c r="O22" s="1"/>
  <c r="H21"/>
  <c r="O21" s="1"/>
  <c r="H20"/>
  <c r="O20" s="1"/>
  <c r="H19"/>
  <c r="O19" s="1"/>
  <c r="H18"/>
  <c r="O18" s="1"/>
  <c r="H17"/>
  <c r="O17" s="1"/>
  <c r="H16"/>
  <c r="O16" s="1"/>
  <c r="H15"/>
  <c r="O15" s="1"/>
  <c r="H14"/>
  <c r="O14" s="1"/>
  <c r="H13"/>
  <c r="O13" s="1"/>
  <c r="H12"/>
  <c r="O12" s="1"/>
  <c r="H11"/>
  <c r="O11" s="1"/>
  <c r="H10"/>
  <c r="O10" s="1"/>
  <c r="H9"/>
  <c r="O9" s="1"/>
  <c r="H8"/>
  <c r="O8" s="1"/>
  <c r="H7"/>
  <c r="E44" i="29"/>
  <c r="E43"/>
  <c r="J42"/>
  <c r="E42"/>
  <c r="J41"/>
  <c r="E41"/>
  <c r="J40"/>
  <c r="E40"/>
  <c r="D40"/>
  <c r="E39"/>
  <c r="D39" s="1"/>
  <c r="J38"/>
  <c r="E38"/>
  <c r="D38"/>
  <c r="E37"/>
  <c r="J37" s="1"/>
  <c r="E36"/>
  <c r="J36" s="1"/>
  <c r="D36"/>
  <c r="E35"/>
  <c r="D35" s="1"/>
  <c r="E34"/>
  <c r="J34" s="1"/>
  <c r="D34"/>
  <c r="E33"/>
  <c r="J33" s="1"/>
  <c r="E32"/>
  <c r="J32" s="1"/>
  <c r="D32"/>
  <c r="E31"/>
  <c r="D31" s="1"/>
  <c r="J22"/>
  <c r="J21"/>
  <c r="J20"/>
  <c r="E20"/>
  <c r="D20" s="1"/>
  <c r="E19"/>
  <c r="D19" s="1"/>
  <c r="J18"/>
  <c r="E18"/>
  <c r="D18" s="1"/>
  <c r="E17"/>
  <c r="J17" s="1"/>
  <c r="J16"/>
  <c r="E16"/>
  <c r="D16" s="1"/>
  <c r="E15"/>
  <c r="D15" s="1"/>
  <c r="J14"/>
  <c r="E14"/>
  <c r="D14" s="1"/>
  <c r="E13"/>
  <c r="J13" s="1"/>
  <c r="J12"/>
  <c r="E12"/>
  <c r="D12" s="1"/>
  <c r="E11"/>
  <c r="D11" s="1"/>
  <c r="J10"/>
  <c r="E10"/>
  <c r="D10" s="1"/>
  <c r="E9"/>
  <c r="J9" s="1"/>
  <c r="J8"/>
  <c r="E8"/>
  <c r="D8" s="1"/>
  <c r="E7"/>
  <c r="D7" s="1"/>
  <c r="J6"/>
  <c r="E6"/>
  <c r="D6" s="1"/>
  <c r="E36" i="6"/>
  <c r="E37"/>
  <c r="E38"/>
  <c r="E39"/>
  <c r="E40"/>
  <c r="E41"/>
  <c r="E42"/>
  <c r="E43"/>
  <c r="E44"/>
  <c r="E45"/>
  <c r="E46"/>
  <c r="E47"/>
  <c r="E48"/>
  <c r="E35"/>
  <c r="H23" i="31" l="1"/>
  <c r="O7"/>
  <c r="O23"/>
  <c r="J7" i="29"/>
  <c r="D9"/>
  <c r="J11"/>
  <c r="D13"/>
  <c r="J15"/>
  <c r="D17"/>
  <c r="J19"/>
  <c r="J31"/>
  <c r="D33"/>
  <c r="J35"/>
  <c r="D37"/>
  <c r="J39"/>
  <c r="J46" i="6"/>
  <c r="J45"/>
  <c r="J44"/>
  <c r="J43"/>
  <c r="D43"/>
  <c r="D42"/>
  <c r="J41"/>
  <c r="D41"/>
  <c r="J40"/>
  <c r="J39"/>
  <c r="D39"/>
  <c r="D38"/>
  <c r="J37"/>
  <c r="D37"/>
  <c r="J36"/>
  <c r="D35"/>
  <c r="H7" i="27"/>
  <c r="H8"/>
  <c r="O8" s="1"/>
  <c r="H9"/>
  <c r="O9" s="1"/>
  <c r="H10"/>
  <c r="O10" s="1"/>
  <c r="H11"/>
  <c r="O11" s="1"/>
  <c r="H12"/>
  <c r="O12" s="1"/>
  <c r="H13"/>
  <c r="O13" s="1"/>
  <c r="H14"/>
  <c r="O14" s="1"/>
  <c r="H15"/>
  <c r="O15" s="1"/>
  <c r="H16"/>
  <c r="O16" s="1"/>
  <c r="H17"/>
  <c r="O17" s="1"/>
  <c r="H18"/>
  <c r="O18" s="1"/>
  <c r="H19"/>
  <c r="O19" s="1"/>
  <c r="I67"/>
  <c r="I68"/>
  <c r="I69"/>
  <c r="I70"/>
  <c r="I71"/>
  <c r="I72"/>
  <c r="I73"/>
  <c r="I74"/>
  <c r="I75"/>
  <c r="I76"/>
  <c r="I77"/>
  <c r="I78"/>
  <c r="I79"/>
  <c r="I80"/>
  <c r="F67"/>
  <c r="F68"/>
  <c r="F69"/>
  <c r="F70"/>
  <c r="F71"/>
  <c r="F72"/>
  <c r="F73"/>
  <c r="F74"/>
  <c r="F75"/>
  <c r="F76"/>
  <c r="F77"/>
  <c r="F78"/>
  <c r="F79"/>
  <c r="F80"/>
  <c r="O7" l="1"/>
  <c r="J35" i="6"/>
  <c r="D36"/>
  <c r="J38"/>
  <c r="D40"/>
  <c r="J42"/>
  <c r="D44"/>
  <c r="H21" i="27"/>
  <c r="O21" s="1"/>
  <c r="E25" i="3" l="1"/>
  <c r="G25" s="1"/>
  <c r="O23" i="26" l="1"/>
  <c r="O24"/>
  <c r="O25"/>
  <c r="O26"/>
  <c r="O27"/>
  <c r="O28"/>
  <c r="O29"/>
  <c r="O30"/>
  <c r="O31"/>
  <c r="O33"/>
  <c r="O34"/>
  <c r="O35"/>
  <c r="O36"/>
  <c r="O36" i="25"/>
  <c r="E23" i="21"/>
  <c r="G23" s="1"/>
  <c r="H20" i="27"/>
  <c r="H22"/>
  <c r="O22" s="1"/>
  <c r="O20" l="1"/>
  <c r="O29"/>
  <c r="E24" i="3" l="1"/>
  <c r="G24" s="1"/>
  <c r="G25" i="5"/>
  <c r="J22" i="6" l="1"/>
  <c r="AB9" i="26" l="1"/>
  <c r="AB10" s="1"/>
  <c r="AD12" i="25"/>
  <c r="AD13" s="1"/>
  <c r="V10"/>
  <c r="V9"/>
  <c r="U11"/>
  <c r="V11" s="1"/>
  <c r="N37" i="26"/>
  <c r="M37"/>
  <c r="L37"/>
  <c r="K37"/>
  <c r="J37"/>
  <c r="I37"/>
  <c r="H37"/>
  <c r="G37"/>
  <c r="F37"/>
  <c r="E37"/>
  <c r="D37"/>
  <c r="C37"/>
  <c r="O32"/>
  <c r="O22"/>
  <c r="O21"/>
  <c r="O20"/>
  <c r="O19"/>
  <c r="N15"/>
  <c r="M15"/>
  <c r="L15"/>
  <c r="K15"/>
  <c r="I15"/>
  <c r="H15"/>
  <c r="G15"/>
  <c r="F15"/>
  <c r="E15"/>
  <c r="D15"/>
  <c r="C15"/>
  <c r="O14"/>
  <c r="O13"/>
  <c r="O12"/>
  <c r="O11"/>
  <c r="O9"/>
  <c r="O8"/>
  <c r="N38" i="25"/>
  <c r="M38"/>
  <c r="L38"/>
  <c r="K38"/>
  <c r="J38"/>
  <c r="I38"/>
  <c r="H38"/>
  <c r="G38"/>
  <c r="O37"/>
  <c r="O35"/>
  <c r="O34"/>
  <c r="O33"/>
  <c r="O32"/>
  <c r="O30"/>
  <c r="O29"/>
  <c r="O28"/>
  <c r="O27"/>
  <c r="O26"/>
  <c r="O25"/>
  <c r="O24"/>
  <c r="O23"/>
  <c r="O22"/>
  <c r="O20"/>
  <c r="O19"/>
  <c r="N15"/>
  <c r="M15"/>
  <c r="L15"/>
  <c r="K15"/>
  <c r="J15"/>
  <c r="I15"/>
  <c r="H15"/>
  <c r="G15"/>
  <c r="F15"/>
  <c r="E15"/>
  <c r="D15"/>
  <c r="C15"/>
  <c r="O14"/>
  <c r="O13"/>
  <c r="O12"/>
  <c r="O11"/>
  <c r="O10"/>
  <c r="O9"/>
  <c r="O8"/>
  <c r="O7"/>
  <c r="AC10" i="26" l="1"/>
  <c r="AB11"/>
  <c r="AD14" i="25"/>
  <c r="AE13"/>
  <c r="AE12"/>
  <c r="O37" i="26"/>
  <c r="O38" i="25"/>
  <c r="O15"/>
  <c r="AC9" i="26"/>
  <c r="O7"/>
  <c r="O15" s="1"/>
  <c r="AC11" l="1"/>
  <c r="AB12"/>
  <c r="AD15" i="25"/>
  <c r="AE14"/>
  <c r="E23" i="3"/>
  <c r="G23" s="1"/>
  <c r="E24" i="5"/>
  <c r="G24" s="1"/>
  <c r="AB13" i="26" l="1"/>
  <c r="AC13" s="1"/>
  <c r="AC12"/>
  <c r="AE15" i="25"/>
  <c r="AD16"/>
  <c r="AD17" s="1"/>
  <c r="AE17" s="1"/>
  <c r="J21" i="6"/>
  <c r="AE16" i="25" l="1"/>
  <c r="G25" i="24"/>
  <c r="G24"/>
  <c r="G23"/>
  <c r="G22"/>
  <c r="G21"/>
  <c r="G20"/>
  <c r="G19"/>
  <c r="G18"/>
  <c r="G17"/>
  <c r="G12"/>
  <c r="G11"/>
  <c r="G10"/>
  <c r="G9"/>
  <c r="G8"/>
  <c r="F20" i="23"/>
  <c r="G20" s="1"/>
  <c r="F21" l="1"/>
  <c r="F22" l="1"/>
  <c r="G21"/>
  <c r="D21" i="21"/>
  <c r="D20"/>
  <c r="G17"/>
  <c r="D17"/>
  <c r="G16"/>
  <c r="D16"/>
  <c r="G15"/>
  <c r="D15"/>
  <c r="D14"/>
  <c r="G12"/>
  <c r="D12"/>
  <c r="G11"/>
  <c r="D11"/>
  <c r="G10"/>
  <c r="D10"/>
  <c r="G9"/>
  <c r="D9"/>
  <c r="G8"/>
  <c r="D8"/>
  <c r="G7"/>
  <c r="D7"/>
  <c r="E22" i="3"/>
  <c r="G22" s="1"/>
  <c r="E20" i="6"/>
  <c r="D20" s="1"/>
  <c r="F23" i="23" l="1"/>
  <c r="G22"/>
  <c r="J20" i="6"/>
  <c r="F24" i="23" l="1"/>
  <c r="G23"/>
  <c r="E23" i="5"/>
  <c r="G23" s="1"/>
  <c r="F21" i="7"/>
  <c r="E21" s="1"/>
  <c r="F25" i="23" l="1"/>
  <c r="G24"/>
  <c r="J21" i="7"/>
  <c r="F26" i="23" l="1"/>
  <c r="G26" s="1"/>
  <c r="G25"/>
  <c r="H30" i="20"/>
  <c r="G37"/>
  <c r="F37"/>
  <c r="E37"/>
  <c r="D37"/>
  <c r="C37"/>
  <c r="H36"/>
  <c r="H35"/>
  <c r="H34"/>
  <c r="H33"/>
  <c r="H32"/>
  <c r="H31"/>
  <c r="H29"/>
  <c r="H28"/>
  <c r="H27"/>
  <c r="H26"/>
  <c r="H25"/>
  <c r="H24"/>
  <c r="H23"/>
  <c r="H22"/>
  <c r="H21"/>
  <c r="H20"/>
  <c r="H19"/>
  <c r="G15"/>
  <c r="F15"/>
  <c r="E15"/>
  <c r="D15"/>
  <c r="C15"/>
  <c r="H14"/>
  <c r="H13"/>
  <c r="H12"/>
  <c r="H11"/>
  <c r="H10"/>
  <c r="H9"/>
  <c r="H8"/>
  <c r="H7"/>
  <c r="H15" s="1"/>
  <c r="D36" i="19"/>
  <c r="E36"/>
  <c r="F36"/>
  <c r="G36"/>
  <c r="H36"/>
  <c r="I36"/>
  <c r="J36"/>
  <c r="K36"/>
  <c r="L36"/>
  <c r="M36"/>
  <c r="N36"/>
  <c r="O36"/>
  <c r="P36"/>
  <c r="Q36"/>
  <c r="R36"/>
  <c r="C36"/>
  <c r="S20"/>
  <c r="S21"/>
  <c r="S22"/>
  <c r="S23"/>
  <c r="S24"/>
  <c r="S25"/>
  <c r="S26"/>
  <c r="S27"/>
  <c r="S28"/>
  <c r="S29"/>
  <c r="S30"/>
  <c r="S31"/>
  <c r="S32"/>
  <c r="S33"/>
  <c r="S34"/>
  <c r="S35"/>
  <c r="S19"/>
  <c r="S36" s="1"/>
  <c r="S8"/>
  <c r="S9"/>
  <c r="S10"/>
  <c r="S11"/>
  <c r="S12"/>
  <c r="S13"/>
  <c r="S14"/>
  <c r="S7"/>
  <c r="D15"/>
  <c r="E15"/>
  <c r="F15"/>
  <c r="G15"/>
  <c r="H15"/>
  <c r="I15"/>
  <c r="J15"/>
  <c r="K15"/>
  <c r="L15"/>
  <c r="M15"/>
  <c r="N15"/>
  <c r="O15"/>
  <c r="P15"/>
  <c r="Q15"/>
  <c r="R15"/>
  <c r="C15"/>
  <c r="H37" i="20" l="1"/>
  <c r="H101" i="17" l="1"/>
  <c r="G101"/>
  <c r="F101"/>
  <c r="E101"/>
  <c r="I100"/>
  <c r="I99"/>
  <c r="I98"/>
  <c r="I97"/>
  <c r="I96"/>
  <c r="I95"/>
  <c r="I94"/>
  <c r="I93"/>
  <c r="I92"/>
  <c r="I91"/>
  <c r="I90"/>
  <c r="I89"/>
  <c r="I88"/>
  <c r="I87"/>
  <c r="I86"/>
  <c r="I85"/>
  <c r="I101" s="1"/>
  <c r="J18" i="16" l="1"/>
  <c r="K17" s="1"/>
  <c r="J17"/>
  <c r="J16"/>
  <c r="K15" s="1"/>
  <c r="J15"/>
  <c r="J14"/>
  <c r="K13" s="1"/>
  <c r="J13"/>
  <c r="J9"/>
  <c r="K8" s="1"/>
  <c r="J8"/>
  <c r="K7"/>
  <c r="J7"/>
  <c r="K6"/>
  <c r="J6"/>
  <c r="K5"/>
  <c r="J5"/>
  <c r="K4"/>
  <c r="J4"/>
  <c r="E17" i="13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K14" i="16" l="1"/>
  <c r="K16"/>
  <c r="F8" i="13"/>
  <c r="E8"/>
  <c r="F7"/>
  <c r="E7"/>
  <c r="F17" i="10"/>
  <c r="F16"/>
  <c r="F15"/>
  <c r="F10"/>
  <c r="F9" l="1"/>
  <c r="F8"/>
  <c r="G29" i="8"/>
  <c r="E29"/>
  <c r="C29"/>
  <c r="D29" s="1"/>
  <c r="G28"/>
  <c r="E28"/>
  <c r="C28"/>
  <c r="D28" s="1"/>
  <c r="G27" l="1"/>
  <c r="E27"/>
  <c r="D27"/>
  <c r="C27"/>
  <c r="G26"/>
  <c r="E26"/>
  <c r="D26"/>
  <c r="C26"/>
  <c r="G13"/>
  <c r="G12"/>
  <c r="G11"/>
  <c r="G10"/>
  <c r="G9"/>
  <c r="G8"/>
  <c r="F20" i="7" l="1"/>
  <c r="E20" s="1"/>
  <c r="F19"/>
  <c r="E19" s="1"/>
  <c r="F18"/>
  <c r="E18" s="1"/>
  <c r="J17" s="1"/>
  <c r="F17"/>
  <c r="E17" s="1"/>
  <c r="F16"/>
  <c r="E16" s="1"/>
  <c r="F15"/>
  <c r="J15" s="1"/>
  <c r="F14"/>
  <c r="E14" s="1"/>
  <c r="F13"/>
  <c r="E13" s="1"/>
  <c r="F12"/>
  <c r="E12" s="1"/>
  <c r="F11"/>
  <c r="J11" s="1"/>
  <c r="F10"/>
  <c r="E10" s="1"/>
  <c r="F9"/>
  <c r="E9" s="1"/>
  <c r="F8"/>
  <c r="E8" s="1"/>
  <c r="F7"/>
  <c r="J7" s="1"/>
  <c r="E19" i="6"/>
  <c r="D19" s="1"/>
  <c r="E18"/>
  <c r="D18" s="1"/>
  <c r="E17"/>
  <c r="J17" s="1"/>
  <c r="E16"/>
  <c r="D16" s="1"/>
  <c r="E15"/>
  <c r="D15" s="1"/>
  <c r="E14"/>
  <c r="D14" s="1"/>
  <c r="E13"/>
  <c r="J13" s="1"/>
  <c r="E12"/>
  <c r="D12" s="1"/>
  <c r="E11"/>
  <c r="D11" s="1"/>
  <c r="E10"/>
  <c r="D10" s="1"/>
  <c r="E9"/>
  <c r="J9" s="1"/>
  <c r="E8"/>
  <c r="D8" s="1"/>
  <c r="J12" l="1"/>
  <c r="J18" i="7"/>
  <c r="J8" i="6"/>
  <c r="D17"/>
  <c r="D13"/>
  <c r="E15" i="7"/>
  <c r="E11"/>
  <c r="D9" i="6"/>
  <c r="J11"/>
  <c r="J15"/>
  <c r="J16"/>
  <c r="J10"/>
  <c r="J14"/>
  <c r="J18"/>
  <c r="J19"/>
  <c r="J13" i="7"/>
  <c r="E7"/>
  <c r="J9"/>
  <c r="J10"/>
  <c r="J14"/>
  <c r="J8"/>
  <c r="J12"/>
  <c r="J16"/>
  <c r="J20"/>
  <c r="J19"/>
  <c r="E7" i="6"/>
  <c r="J7" s="1"/>
  <c r="E6"/>
  <c r="D6" s="1"/>
  <c r="E22" i="5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J6" i="6" l="1"/>
  <c r="D7"/>
  <c r="E10" i="5"/>
  <c r="G10" s="1"/>
  <c r="E9"/>
  <c r="G9" s="1"/>
  <c r="E26" i="3"/>
  <c r="E21" l="1"/>
  <c r="G21" s="1"/>
  <c r="E20" l="1"/>
  <c r="G20" s="1"/>
  <c r="E19" l="1"/>
  <c r="G19" s="1"/>
  <c r="E18" l="1"/>
  <c r="G18" s="1"/>
  <c r="E17"/>
  <c r="E16"/>
  <c r="E15"/>
  <c r="E14"/>
  <c r="E13"/>
  <c r="E12"/>
  <c r="E11"/>
  <c r="E10"/>
  <c r="E9"/>
  <c r="E8" l="1"/>
  <c r="E7"/>
  <c r="I19" i="1" l="1"/>
  <c r="I17"/>
  <c r="I16"/>
  <c r="I15"/>
  <c r="I14"/>
  <c r="D14"/>
  <c r="I13"/>
  <c r="I12"/>
  <c r="J12" s="1"/>
  <c r="D12"/>
  <c r="D11"/>
  <c r="D10"/>
  <c r="D9"/>
  <c r="D8"/>
  <c r="D7"/>
  <c r="G20" i="21"/>
  <c r="E22"/>
  <c r="G22"/>
  <c r="G19"/>
  <c r="G21"/>
  <c r="G18"/>
  <c r="E13"/>
  <c r="J13" i="1" l="1"/>
  <c r="K12"/>
  <c r="K13" l="1"/>
  <c r="J14"/>
  <c r="K14" l="1"/>
  <c r="J15"/>
  <c r="K15" l="1"/>
  <c r="J16"/>
  <c r="J17" l="1"/>
  <c r="K16"/>
  <c r="J18" l="1"/>
  <c r="K17"/>
  <c r="K18" l="1"/>
  <c r="J19"/>
  <c r="J20" l="1"/>
  <c r="K20" s="1"/>
  <c r="K19"/>
</calcChain>
</file>

<file path=xl/sharedStrings.xml><?xml version="1.0" encoding="utf-8"?>
<sst xmlns="http://schemas.openxmlformats.org/spreadsheetml/2006/main" count="1148" uniqueCount="435">
  <si>
    <t>L/S Connect</t>
  </si>
  <si>
    <t>T/S Defect</t>
  </si>
  <si>
    <t>C/O Defect</t>
  </si>
  <si>
    <t>H/E Defect</t>
  </si>
  <si>
    <t>Tank Leakage</t>
  </si>
  <si>
    <t>MFV Leakage</t>
  </si>
  <si>
    <t>Wre/H Defect</t>
  </si>
  <si>
    <t>I/L O/L Thread</t>
  </si>
  <si>
    <t>Body Dent</t>
  </si>
  <si>
    <t>Defect</t>
  </si>
  <si>
    <t>Frequency</t>
  </si>
  <si>
    <t>Cumulative Frequency</t>
  </si>
  <si>
    <t>Cumulative %</t>
  </si>
  <si>
    <t>Loose Connection</t>
  </si>
  <si>
    <t>Pareto Analysis Field Complaint (September 19 - January 20)</t>
  </si>
  <si>
    <t>Defect Type</t>
  </si>
  <si>
    <t xml:space="preserve">Current Action </t>
  </si>
  <si>
    <t>Further Course of Action</t>
  </si>
  <si>
    <t>1- 100% quality check post before service cover.
2- No lot observed in PDI either internal / external for against the same.
3- Cross check by other CGCEL team but not detected either in line or in PDI
4- Visual display &amp; internal trainings imparted to dedicated team on project</t>
  </si>
  <si>
    <t>Discussed with CGCEL to organise a direct interaction / some video regarding the same</t>
  </si>
  <si>
    <t>T/S &amp; C/O Defect</t>
  </si>
  <si>
    <t>1- Currently recalibration is being done.
2- No thermostat &amp; cutout observed failure in endurance testing since august 2018</t>
  </si>
  <si>
    <t>Heating element Defects</t>
  </si>
  <si>
    <t>1- grammage / unit length increased to 1200 gms since april 2019 production, but still no improvement seen in elements</t>
  </si>
  <si>
    <t>1- Process improvements will be done at D-38 as well as life test to be measured</t>
  </si>
  <si>
    <t>Coating Rejection</t>
  </si>
  <si>
    <t>Month</t>
  </si>
  <si>
    <t>Total Qty Checked</t>
  </si>
  <si>
    <t>Total OK</t>
  </si>
  <si>
    <t>Total Rejection</t>
  </si>
  <si>
    <t>% Of Rejection</t>
  </si>
  <si>
    <t>Aug  18</t>
  </si>
  <si>
    <t>Sep  18</t>
  </si>
  <si>
    <t>Oct  18</t>
  </si>
  <si>
    <t>Nov  18</t>
  </si>
  <si>
    <t>Dec  18</t>
  </si>
  <si>
    <t>Jan  19</t>
  </si>
  <si>
    <t>May  19</t>
  </si>
  <si>
    <t>Jun  19</t>
  </si>
  <si>
    <t>July  19</t>
  </si>
  <si>
    <t>Aug  19</t>
  </si>
  <si>
    <t>Sep  19</t>
  </si>
  <si>
    <t>Oct  19</t>
  </si>
  <si>
    <t>Dec  19</t>
  </si>
  <si>
    <t>Jan  20</t>
  </si>
  <si>
    <t>Nov  19</t>
  </si>
  <si>
    <t>Feb  20</t>
  </si>
  <si>
    <t>Target %</t>
  </si>
  <si>
    <t>Analysis against the hike</t>
  </si>
  <si>
    <t>Result comes out from Anlysis</t>
  </si>
  <si>
    <t>1- out of three gun two guns found charging issue</t>
  </si>
  <si>
    <t xml:space="preserve">1- Sudden hike in % rejection seen from September 2019
2- All the coating guns checked
3- All the pretreatment process analysed with supplier
4- 100% PT check deputed at line
5- In nov - Dec 19 Coating crack issues also observed
</t>
  </si>
  <si>
    <t>Action Against outcomes</t>
  </si>
  <si>
    <t>1-Old gun replaced with new one in Dec 19
2- Drastic changes seen in rejection %</t>
  </si>
  <si>
    <t>Tank Pin hole, Less Coverage, Coating Break</t>
  </si>
  <si>
    <t>Tank Leakage before Coating</t>
  </si>
  <si>
    <t>Target%</t>
  </si>
  <si>
    <t>Tank Leakage after Coating</t>
  </si>
  <si>
    <t>Element</t>
  </si>
  <si>
    <t>Tank</t>
  </si>
  <si>
    <t>CRC Body</t>
  </si>
  <si>
    <t>Coating &amp; Fabrication</t>
  </si>
  <si>
    <t>Transportation Dent</t>
  </si>
  <si>
    <t>Particular</t>
  </si>
  <si>
    <t>Qty Checked</t>
  </si>
  <si>
    <t>Qty OK</t>
  </si>
  <si>
    <t>Qty Rej</t>
  </si>
  <si>
    <t>% Rejection</t>
  </si>
  <si>
    <t>Power Cord</t>
  </si>
  <si>
    <t>Wire Harness</t>
  </si>
  <si>
    <t>Plastic Body</t>
  </si>
  <si>
    <t>PUF</t>
  </si>
  <si>
    <t>Gap</t>
  </si>
  <si>
    <t>Scratches</t>
  </si>
  <si>
    <t>Process Rejection Qube September 19 - Feb 20</t>
  </si>
  <si>
    <t xml:space="preserve">Major Defects </t>
  </si>
  <si>
    <t>Puf Puncture</t>
  </si>
  <si>
    <t>Defect Analysis</t>
  </si>
  <si>
    <t xml:space="preserve">1- Manual curing procedures
2- Frequent change of manpower
3- PUF die matching with outer body
4- manual locking provision in die / easily adjustable
5- PUF puncture from all the open areas
6- Cycle time synchronization in line assembly vs PUF mould output. Handling is more 
</t>
  </si>
  <si>
    <t>1- Monitoring sheet with one dedicated manpower
2- New manpower trained with all the required precaution &amp; technical concern
3- several rectifications done by the supplier
4- one PUF die from chennai taken in to production. Results observed very good
5- Glass wool applied in the gap areas but no major results seen in improvement
6- Stored the PUF moulded piece in seperate area but matter of concern still not fullfilled</t>
  </si>
  <si>
    <t>1- Round table with all the possible automations like PUF curing , reheating &amp; pouring
2- All the PUF mould die from Chennai supplier 
3- Instead of glass wool required size foam can be taken in to consideration (Quality proposal)
4- on line conveyor / table rather than putting the product on floor</t>
  </si>
  <si>
    <t>1- Improper curing time. Even in extreme winter PUF rising still observed after proper curing
2- Top &amp; Bottom cover matching, inefficient lock provisons
3- Gap between customer expectations &amp; designed part</t>
  </si>
  <si>
    <t>1- Ambient temperature control with heaters but ineffcient due to wide open areas.
2- Rectifications done in mould
3- Taken in to OK on behalf of customer reference sample</t>
  </si>
  <si>
    <t>1- Multiple handling in assembly
2- Outer body handling in poly bag, 
3- Puf die cavity matching with piece</t>
  </si>
  <si>
    <t>1- PUF die cavity rectification done by supplier</t>
  </si>
  <si>
    <t>1- minimizing handling in assembly
2- Separate storage area at floor for body</t>
  </si>
  <si>
    <t>Plastic Parts</t>
  </si>
  <si>
    <t>Process Rejection Amica Sep19 - February 20</t>
  </si>
  <si>
    <t>Final Testing Amica</t>
  </si>
  <si>
    <t>Safety</t>
  </si>
  <si>
    <t>Functional</t>
  </si>
  <si>
    <t>Aesthetic</t>
  </si>
  <si>
    <t>Final Testing Qube</t>
  </si>
  <si>
    <t>Qty Rejected</t>
  </si>
  <si>
    <t>Rejection Type</t>
  </si>
  <si>
    <t>Insulation</t>
  </si>
  <si>
    <t>Black Paper</t>
  </si>
  <si>
    <t>Resistance</t>
  </si>
  <si>
    <t>Total qty OK</t>
  </si>
  <si>
    <t>Rejection %</t>
  </si>
  <si>
    <t>Winding</t>
  </si>
  <si>
    <t>Winding Taping 1</t>
  </si>
  <si>
    <t>Lead connection</t>
  </si>
  <si>
    <t>Soldering</t>
  </si>
  <si>
    <t>Winding Taping 2</t>
  </si>
  <si>
    <t>Stamping fitting</t>
  </si>
  <si>
    <t>Body fitting</t>
  </si>
  <si>
    <t>Final Testing</t>
  </si>
  <si>
    <t>Winding NC</t>
  </si>
  <si>
    <t>Stamping burr &amp; Rust</t>
  </si>
  <si>
    <t>Body Breakage</t>
  </si>
  <si>
    <t>Winding NC, Magnet Dead</t>
  </si>
  <si>
    <t>Standing Loss</t>
  </si>
  <si>
    <t>Equipment</t>
  </si>
  <si>
    <t>Stationary storage type electric water heater</t>
  </si>
  <si>
    <t>Brand</t>
  </si>
  <si>
    <t>Crompton</t>
  </si>
  <si>
    <t>Model</t>
  </si>
  <si>
    <t>SWH 2410</t>
  </si>
  <si>
    <t>Rated Capacity</t>
  </si>
  <si>
    <t>10 Litres</t>
  </si>
  <si>
    <t>Rated Power</t>
  </si>
  <si>
    <t>2000 W, 230 V, 50 Hz, AC</t>
  </si>
  <si>
    <t>Rated Pressure</t>
  </si>
  <si>
    <t>0.8 Mpa</t>
  </si>
  <si>
    <t>Mixing Factor</t>
  </si>
  <si>
    <t>35% (Max)</t>
  </si>
  <si>
    <t>Mean Hot Water Output</t>
  </si>
  <si>
    <t>Reheating Time</t>
  </si>
  <si>
    <t>18 Minutes (Max)</t>
  </si>
  <si>
    <t>Others</t>
  </si>
  <si>
    <t>Pollution degree 1, Degree of Protection IPX2, Class 1</t>
  </si>
  <si>
    <t>Serial No:</t>
  </si>
  <si>
    <t>SWH 3215</t>
  </si>
  <si>
    <t>15 Litres</t>
  </si>
  <si>
    <t>28 Minutes (Max)</t>
  </si>
  <si>
    <t>SWH 3225</t>
  </si>
  <si>
    <t>25 Litres</t>
  </si>
  <si>
    <t>45 Minutes (Max)</t>
  </si>
  <si>
    <r>
      <t>0.365 kWh / 24 hour for 45</t>
    </r>
    <r>
      <rPr>
        <b/>
        <sz val="11"/>
        <color theme="1"/>
        <rFont val="Calibri"/>
        <family val="2"/>
      </rPr>
      <t>⁰C Temperature rise (max)</t>
    </r>
  </si>
  <si>
    <r>
      <t>42</t>
    </r>
    <r>
      <rPr>
        <b/>
        <sz val="11"/>
        <color theme="1"/>
        <rFont val="Calibri"/>
        <family val="2"/>
      </rPr>
      <t>⁰C Min</t>
    </r>
  </si>
  <si>
    <r>
      <t>0.419 kWh / 24 hour for 45</t>
    </r>
    <r>
      <rPr>
        <b/>
        <sz val="11"/>
        <color theme="1"/>
        <rFont val="Calibri"/>
        <family val="2"/>
      </rPr>
      <t>⁰C Temperature rise (max)</t>
    </r>
  </si>
  <si>
    <r>
      <t>0.511 kWh / 24 hour for 45</t>
    </r>
    <r>
      <rPr>
        <b/>
        <sz val="11"/>
        <color theme="1"/>
        <rFont val="Calibri"/>
        <family val="2"/>
      </rPr>
      <t>⁰C Temperature rise (max)</t>
    </r>
  </si>
  <si>
    <t>S.No</t>
  </si>
  <si>
    <t>Temperature Range of Display</t>
  </si>
  <si>
    <t>Designed Parameters</t>
  </si>
  <si>
    <t>Temperature Adjustement sensor</t>
  </si>
  <si>
    <t>Moisture &amp; Water Protection</t>
  </si>
  <si>
    <t>Should becovered with Coating &amp; Shrinkable Sleeve</t>
  </si>
  <si>
    <t>LED glow color</t>
  </si>
  <si>
    <t>Blue in on &amp; Orange in off thermostat condition</t>
  </si>
  <si>
    <t>10 - 99⁰C</t>
  </si>
  <si>
    <t>Should be changed in multiple of 5 after long press</t>
  </si>
  <si>
    <t>Temperature accuracy</t>
  </si>
  <si>
    <r>
      <t xml:space="preserve">within the tolerance of </t>
    </r>
    <r>
      <rPr>
        <sz val="11"/>
        <color theme="1"/>
        <rFont val="Calibri"/>
        <family val="2"/>
      </rPr>
      <t>± 1⁰C</t>
    </r>
  </si>
  <si>
    <t xml:space="preserve">Digital Temperature Diplay PCB </t>
  </si>
  <si>
    <t>Set temperature VS current temperature Display</t>
  </si>
  <si>
    <t>Set Temperature should be blink 2 times in every 30 seconds</t>
  </si>
  <si>
    <t>Amica Series PPR analysis</t>
  </si>
  <si>
    <t>Defect type</t>
  </si>
  <si>
    <t>Total</t>
  </si>
  <si>
    <t>% age contribution</t>
  </si>
  <si>
    <t>Loose connection</t>
  </si>
  <si>
    <t xml:space="preserve">Thermostat </t>
  </si>
  <si>
    <t>Thermal cut out</t>
  </si>
  <si>
    <t>Heating element</t>
  </si>
  <si>
    <t>Tank leakage</t>
  </si>
  <si>
    <t>Qube Series PPR analysis</t>
  </si>
  <si>
    <t>Loose connection,not working &amp; repaired</t>
  </si>
  <si>
    <t>Thermostat defective (No continuity) &amp; replaced</t>
  </si>
  <si>
    <t>Thermal Cut Out defective (No Continuity) and replaced</t>
  </si>
  <si>
    <t>Heating element Defective(No continuity) -Replaced</t>
  </si>
  <si>
    <t>Tank Leakage &amp; Replaced</t>
  </si>
  <si>
    <t>Total Qty Received</t>
  </si>
  <si>
    <t>OEGPL</t>
  </si>
  <si>
    <t>CGCEL</t>
  </si>
  <si>
    <t>10 Amica</t>
  </si>
  <si>
    <t>Reported Complaint</t>
  </si>
  <si>
    <t>Dented</t>
  </si>
  <si>
    <t>Element Dead</t>
  </si>
  <si>
    <t>Not Working</t>
  </si>
  <si>
    <t>Actual Observation against Reported</t>
  </si>
  <si>
    <t>No leakage against Tank Leakage</t>
  </si>
  <si>
    <t>Leakage from Element Pin Against Tank Leakage</t>
  </si>
  <si>
    <t>Leakage from T Bolt against Tank leakage</t>
  </si>
  <si>
    <t>`</t>
  </si>
  <si>
    <t>Other party geyser against Tank Leakage</t>
  </si>
  <si>
    <t>Dry Heating against Element Dead</t>
  </si>
  <si>
    <t>Geyser OK against not working</t>
  </si>
  <si>
    <t>Total Value</t>
  </si>
  <si>
    <t>15 Amica</t>
  </si>
  <si>
    <t>Without Tag</t>
  </si>
  <si>
    <t>Thread Damage</t>
  </si>
  <si>
    <t>Loose Hardware after element Change against Tank Leakage</t>
  </si>
  <si>
    <t>Leakage from Element Pin against Tank Leakage</t>
  </si>
  <si>
    <t>Tank Leakage from Inlet Pipe</t>
  </si>
  <si>
    <t>Tank Leakage from Outlet Pipe</t>
  </si>
  <si>
    <t>Element dead in heavy scailing against Element Dead</t>
  </si>
  <si>
    <t>Element Dry Heat against Element Dead</t>
  </si>
  <si>
    <t>Element Ok against Element Dead</t>
  </si>
  <si>
    <t>25 Amica</t>
  </si>
  <si>
    <t xml:space="preserve">Tank Leakage </t>
  </si>
  <si>
    <t>Wrong Element used against Tank Leakage</t>
  </si>
  <si>
    <t>Element Dead against Element Dead</t>
  </si>
  <si>
    <t>15 Qube</t>
  </si>
  <si>
    <t>Body Damage</t>
  </si>
  <si>
    <t>Branch Wise</t>
  </si>
  <si>
    <t>10 AMICA</t>
  </si>
  <si>
    <t>15 AMICA</t>
  </si>
  <si>
    <t>25 AMICA</t>
  </si>
  <si>
    <t>15 SOL QUBE</t>
  </si>
  <si>
    <t>CGCEL Jaipur</t>
  </si>
  <si>
    <t>CGCEL Indore</t>
  </si>
  <si>
    <t>CGCEL Ahmdabad</t>
  </si>
  <si>
    <t>CGCEL Guwahati</t>
  </si>
  <si>
    <t>CGCEL Malkajgiri</t>
  </si>
  <si>
    <t>CGCEL Vijaywada</t>
  </si>
  <si>
    <t>CGCEL Chennai</t>
  </si>
  <si>
    <t>CGCEL Coimbatore</t>
  </si>
  <si>
    <t>CGCEL Howrah</t>
  </si>
  <si>
    <t>CGCEL Jalandhar</t>
  </si>
  <si>
    <t>CGCEL Jhajjar</t>
  </si>
  <si>
    <t>CGCEL Lucknow</t>
  </si>
  <si>
    <t>CGCEL Patna</t>
  </si>
  <si>
    <t>CGCEL Raipur</t>
  </si>
  <si>
    <t>CGCEL Thane</t>
  </si>
  <si>
    <t>CGCEL Cuttak</t>
  </si>
  <si>
    <t>Updated on 8.7.20 up to 20.3.20</t>
  </si>
  <si>
    <t>Dented / Damage</t>
  </si>
  <si>
    <t>Component missing</t>
  </si>
  <si>
    <t>component Damage</t>
  </si>
  <si>
    <t>manufacturing Defect</t>
  </si>
  <si>
    <t>Complaint Missing</t>
  </si>
  <si>
    <t>AMICA Reported Complaint With GRC</t>
  </si>
  <si>
    <t>AMICA Observed Complaint GRC</t>
  </si>
  <si>
    <t>NL agst TL</t>
  </si>
  <si>
    <t>W OK agst NW</t>
  </si>
  <si>
    <t>Ele OK agst Dead</t>
  </si>
  <si>
    <t>Ele N OK agst Dead</t>
  </si>
  <si>
    <t>OK agst mft Def</t>
  </si>
  <si>
    <t>Other party Geyser</t>
  </si>
  <si>
    <t>Dry Heat agst Ele Dead</t>
  </si>
  <si>
    <t>Lkg DP agst TL</t>
  </si>
  <si>
    <t>Lkg agst TL</t>
  </si>
  <si>
    <t>H/W loose aft Ele Rep agst TL</t>
  </si>
  <si>
    <t>Other model Ele used agst TL</t>
  </si>
  <si>
    <t>Comp mis agst TL</t>
  </si>
  <si>
    <t>Other Party Geyser agst TL</t>
  </si>
  <si>
    <t>GRC Analysis</t>
  </si>
  <si>
    <t>Date: 8.7.20</t>
  </si>
  <si>
    <t>Data Taken up to: 20.3.20</t>
  </si>
  <si>
    <t>Qube Reported Complaint With GRC</t>
  </si>
  <si>
    <t xml:space="preserve">Other model Ele used </t>
  </si>
  <si>
    <t>June  20</t>
  </si>
  <si>
    <t>S.no</t>
  </si>
  <si>
    <t>Cumulative%</t>
  </si>
  <si>
    <t>Dent &amp; Damage</t>
  </si>
  <si>
    <t>Qube Observed Complaint GRC</t>
  </si>
  <si>
    <t xml:space="preserve">NL </t>
  </si>
  <si>
    <t>LKG OP</t>
  </si>
  <si>
    <t>LKG Tank</t>
  </si>
  <si>
    <t>Element dead</t>
  </si>
  <si>
    <t>Element Ok</t>
  </si>
  <si>
    <t>NL: No Leakage against tank Leakage</t>
  </si>
  <si>
    <t>LKG OP: Leakage from other parts</t>
  </si>
  <si>
    <t>LKG Tank: Tank Leakage against Tank Leakage</t>
  </si>
  <si>
    <t>Dent &amp; damage</t>
  </si>
  <si>
    <t>Component Missing</t>
  </si>
  <si>
    <t xml:space="preserve">OP ELE </t>
  </si>
  <si>
    <t>NL</t>
  </si>
  <si>
    <t>Element OK</t>
  </si>
  <si>
    <t>OP ELE: Other Party Element Used</t>
  </si>
  <si>
    <t>July  20</t>
  </si>
  <si>
    <t>Thermostat &amp; cutout pocket</t>
  </si>
  <si>
    <t>July 20</t>
  </si>
  <si>
    <t>Date: 25.08.20</t>
  </si>
  <si>
    <t>Data Taken up to: 25.8.20</t>
  </si>
  <si>
    <t>Dented / Body Damage</t>
  </si>
  <si>
    <t>Aug  20</t>
  </si>
  <si>
    <t>Aug 20</t>
  </si>
  <si>
    <t>Model Wise Lot inspected</t>
  </si>
  <si>
    <t>Total Lot Inspected</t>
  </si>
  <si>
    <t>No of Lot Rejected</t>
  </si>
  <si>
    <t>Total Lot Rejected</t>
  </si>
  <si>
    <t>Lot Accepted</t>
  </si>
  <si>
    <t>Lot Rejection%</t>
  </si>
  <si>
    <t>Reason of Rejection</t>
  </si>
  <si>
    <t>Qube</t>
  </si>
  <si>
    <t>Amica</t>
  </si>
  <si>
    <t>Internal</t>
  </si>
  <si>
    <t>External</t>
  </si>
  <si>
    <t>SAFETY</t>
  </si>
  <si>
    <t>FUNCTIONAL</t>
  </si>
  <si>
    <t>AESTHETICS</t>
  </si>
  <si>
    <t>Apr 19</t>
  </si>
  <si>
    <t>May 19</t>
  </si>
  <si>
    <t>June 29</t>
  </si>
  <si>
    <t>July 19</t>
  </si>
  <si>
    <t>Aug 19</t>
  </si>
  <si>
    <t>Sep 19</t>
  </si>
  <si>
    <t>Oct 19</t>
  </si>
  <si>
    <t>Nov 19</t>
  </si>
  <si>
    <t>Dec 19</t>
  </si>
  <si>
    <t>Jan 20</t>
  </si>
  <si>
    <t>Feb 20</t>
  </si>
  <si>
    <t>Mar 20</t>
  </si>
  <si>
    <t>Jun 20</t>
  </si>
  <si>
    <t>Jul 20</t>
  </si>
  <si>
    <t>AMICA Reported Complaint With GRC 2020-21</t>
  </si>
  <si>
    <t>N/OK agst mft Def</t>
  </si>
  <si>
    <t>Date: 06.10.20</t>
  </si>
  <si>
    <t>Complaint missing</t>
  </si>
  <si>
    <t>Sep  20</t>
  </si>
  <si>
    <t>Sep 20</t>
  </si>
  <si>
    <t>Lot Checked</t>
  </si>
  <si>
    <t>Lot Accept</t>
  </si>
  <si>
    <t>Lot Reject</t>
  </si>
  <si>
    <t>Rejection%</t>
  </si>
  <si>
    <t>Year</t>
  </si>
  <si>
    <t>Contribution  Yealy Cumulative Rej%</t>
  </si>
  <si>
    <t>2019-20</t>
  </si>
  <si>
    <t>2020 - 21</t>
  </si>
  <si>
    <t>T/S &amp; C/O Pocket</t>
  </si>
  <si>
    <t>June 19</t>
  </si>
  <si>
    <t>Element Leakage</t>
  </si>
  <si>
    <t>2019 - 20</t>
  </si>
  <si>
    <t>VQP</t>
  </si>
  <si>
    <t>Kaizen (Nos.)</t>
  </si>
  <si>
    <t>GRC (Verified)</t>
  </si>
  <si>
    <t>PDI Rej%</t>
  </si>
  <si>
    <t>IQC R %</t>
  </si>
  <si>
    <t xml:space="preserve"> </t>
  </si>
  <si>
    <t>PQC  R% (Amica)</t>
  </si>
  <si>
    <t>PQC  R% (Qube)</t>
  </si>
  <si>
    <t>Leakage R%</t>
  </si>
  <si>
    <t>Coating R %</t>
  </si>
  <si>
    <t>2020 - 21 
(Jun 20 - Sep 20)</t>
  </si>
  <si>
    <t>KAIZEN</t>
  </si>
  <si>
    <t>GRC</t>
  </si>
  <si>
    <t>0.018 2%</t>
  </si>
  <si>
    <t xml:space="preserve"> DISPTCH QTY.</t>
  </si>
  <si>
    <t>COATING REJ.</t>
  </si>
  <si>
    <t>Heating Ele</t>
  </si>
  <si>
    <t>MS Tank</t>
  </si>
  <si>
    <t>WH Prod</t>
  </si>
  <si>
    <t>WH Dis</t>
  </si>
  <si>
    <t>Oct 20</t>
  </si>
  <si>
    <t>Oct  20</t>
  </si>
  <si>
    <t>Nov 20</t>
  </si>
  <si>
    <t>Dec 20</t>
  </si>
  <si>
    <t>DP</t>
  </si>
  <si>
    <t>Leakage from Different part</t>
  </si>
  <si>
    <t>LKG DP</t>
  </si>
  <si>
    <t>No leakage</t>
  </si>
  <si>
    <t>Leakage Element</t>
  </si>
  <si>
    <t>Leakage Tank</t>
  </si>
  <si>
    <t>Jan 21</t>
  </si>
  <si>
    <t>Burari Visit Report Regarding Marktet Retrun</t>
  </si>
  <si>
    <t>YOM</t>
  </si>
  <si>
    <t>Reported Defects</t>
  </si>
  <si>
    <t>Observed Defects</t>
  </si>
  <si>
    <t>Current Action</t>
  </si>
  <si>
    <t>Remarks</t>
  </si>
  <si>
    <t>Submersible Pump</t>
  </si>
  <si>
    <t>No Defect Tagged</t>
  </si>
  <si>
    <t>OK</t>
  </si>
  <si>
    <t>Dry Heated</t>
  </si>
  <si>
    <t>Dead</t>
  </si>
  <si>
    <t>To be Scraped</t>
  </si>
  <si>
    <t>Water Heater Aloma 15 ltr</t>
  </si>
  <si>
    <t>Leakage</t>
  </si>
  <si>
    <t>NA</t>
  </si>
  <si>
    <t>Functional OK</t>
  </si>
  <si>
    <t>Leakage to be tested</t>
  </si>
  <si>
    <t>Water Heater Iyca 25 ltr</t>
  </si>
  <si>
    <t>Not Available</t>
  </si>
  <si>
    <t>In first site no leakage posibility seen</t>
  </si>
  <si>
    <t>Geyser Recived at factory site</t>
  </si>
  <si>
    <t>Epoxy Found OK</t>
  </si>
  <si>
    <t>Jun 21</t>
  </si>
  <si>
    <t>Feb 21</t>
  </si>
  <si>
    <t>ITEM</t>
  </si>
  <si>
    <t>SEPT'2019</t>
  </si>
  <si>
    <t>OCT'2019</t>
  </si>
  <si>
    <t>NOV'2019</t>
  </si>
  <si>
    <t>DEC'2019</t>
  </si>
  <si>
    <t>JAN'2020</t>
  </si>
  <si>
    <t>FEB'2020</t>
  </si>
  <si>
    <t>MAR'2020</t>
  </si>
  <si>
    <t>APR'2020</t>
  </si>
  <si>
    <t>MAY'2020</t>
  </si>
  <si>
    <t>JUN'2020</t>
  </si>
  <si>
    <t>JULY'2020</t>
  </si>
  <si>
    <t>AUG'2020</t>
  </si>
  <si>
    <t>SEP'2020</t>
  </si>
  <si>
    <t>OCT'2020</t>
  </si>
  <si>
    <t>NOV'2020</t>
  </si>
  <si>
    <t>DEC'2020</t>
  </si>
  <si>
    <t>JAN'2021</t>
  </si>
  <si>
    <t>FEB'2021</t>
  </si>
  <si>
    <t>Total Lot'</t>
  </si>
  <si>
    <t>Defect Lot'</t>
  </si>
  <si>
    <t>Achieved %</t>
  </si>
  <si>
    <t>Sr. No</t>
  </si>
  <si>
    <t>Date</t>
  </si>
  <si>
    <t>Part Name</t>
  </si>
  <si>
    <t>Total Lot</t>
  </si>
  <si>
    <t>Hold Lot</t>
  </si>
  <si>
    <t>Issues</t>
  </si>
  <si>
    <t>Area</t>
  </si>
  <si>
    <t>Action Plan</t>
  </si>
  <si>
    <t>Tgt. Date</t>
  </si>
  <si>
    <t>Status
(Done Or Not Done)</t>
  </si>
  <si>
    <t>09-02-2021
16-02-2021
20-02-2021</t>
  </si>
  <si>
    <t>Amica Knob</t>
  </si>
  <si>
    <t>Over Cutting Runner &amp; Flow Mark</t>
  </si>
  <si>
    <t>IQC</t>
  </si>
  <si>
    <t>Lot Hold &amp;100 % Segregation &amp; Inspection</t>
  </si>
  <si>
    <t>Done</t>
  </si>
  <si>
    <t>Dummy Cap Set</t>
  </si>
  <si>
    <t>Mix &amp; Dirty</t>
  </si>
  <si>
    <t>PC plate sticker 10 ltr</t>
  </si>
  <si>
    <t>Over Size</t>
  </si>
  <si>
    <t>PVC nut</t>
  </si>
  <si>
    <t>Flash</t>
  </si>
  <si>
    <t>Indicator red &amp; green</t>
  </si>
  <si>
    <t>Air Bubbles , Flash &amp; Crack</t>
  </si>
  <si>
    <t>Solarium Qube Knob</t>
  </si>
  <si>
    <t>Flow Mark</t>
  </si>
  <si>
    <t>Thermostat Fault</t>
  </si>
  <si>
    <t>No Leakage</t>
  </si>
  <si>
    <t>Leakage from Gasket</t>
  </si>
  <si>
    <t>Leakage due to hardware loose</t>
  </si>
  <si>
    <t>Mar 21</t>
  </si>
  <si>
    <t>Other party element agst NW</t>
  </si>
</sst>
</file>

<file path=xl/styles.xml><?xml version="1.0" encoding="utf-8"?>
<styleSheet xmlns="http://schemas.openxmlformats.org/spreadsheetml/2006/main">
  <numFmts count="5">
    <numFmt numFmtId="164" formatCode="0.0"/>
    <numFmt numFmtId="165" formatCode="[$-409]mmm\-yy;@"/>
    <numFmt numFmtId="166" formatCode="0.0%"/>
    <numFmt numFmtId="167" formatCode="0_ "/>
    <numFmt numFmtId="168" formatCode="_-* #,##0_-;\-* #,##0_-;_-* &quot;-&quot;_-;_-@_-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color rgb="FF000000"/>
      <name val="Calibri"/>
      <family val="2"/>
    </font>
    <font>
      <b/>
      <sz val="18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167" fontId="8" fillId="0" borderId="0" applyFont="0" applyFill="0" applyBorder="0" applyAlignment="0" applyProtection="0">
      <alignment vertical="center"/>
    </xf>
  </cellStyleXfs>
  <cellXfs count="256">
    <xf numFmtId="0" fontId="0" fillId="0" borderId="0" xfId="0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 readingOrder="1"/>
    </xf>
    <xf numFmtId="0" fontId="2" fillId="0" borderId="11" xfId="0" applyFont="1" applyBorder="1" applyAlignment="1">
      <alignment horizontal="center" vertical="center" wrapText="1" readingOrder="1"/>
    </xf>
    <xf numFmtId="49" fontId="3" fillId="0" borderId="11" xfId="0" applyNumberFormat="1" applyFont="1" applyBorder="1" applyAlignment="1">
      <alignment horizontal="center" vertical="center" wrapText="1" readingOrder="1"/>
    </xf>
    <xf numFmtId="49" fontId="3" fillId="0" borderId="13" xfId="0" applyNumberFormat="1" applyFont="1" applyBorder="1" applyAlignment="1">
      <alignment horizontal="center" vertical="center" wrapText="1" readingOrder="1"/>
    </xf>
    <xf numFmtId="49" fontId="0" fillId="0" borderId="5" xfId="0" applyNumberFormat="1" applyBorder="1" applyAlignment="1">
      <alignment horizontal="center"/>
    </xf>
    <xf numFmtId="0" fontId="2" fillId="0" borderId="13" xfId="0" applyFont="1" applyBorder="1" applyAlignment="1">
      <alignment horizontal="center" vertical="center" wrapText="1" readingOrder="1"/>
    </xf>
    <xf numFmtId="0" fontId="3" fillId="0" borderId="5" xfId="0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horizontal="center" vertical="center" wrapText="1" readingOrder="1"/>
    </xf>
    <xf numFmtId="1" fontId="2" fillId="0" borderId="11" xfId="0" applyNumberFormat="1" applyFont="1" applyBorder="1" applyAlignment="1">
      <alignment horizontal="center" vertical="center" wrapText="1" readingOrder="1"/>
    </xf>
    <xf numFmtId="1" fontId="2" fillId="0" borderId="13" xfId="0" applyNumberFormat="1" applyFont="1" applyBorder="1" applyAlignment="1">
      <alignment horizontal="center" vertical="center" wrapText="1" readingOrder="1"/>
    </xf>
    <xf numFmtId="1" fontId="2" fillId="0" borderId="5" xfId="0" applyNumberFormat="1" applyFont="1" applyBorder="1" applyAlignment="1">
      <alignment horizontal="center" vertical="center" wrapText="1" readingOrder="1"/>
    </xf>
    <xf numFmtId="0" fontId="1" fillId="0" borderId="5" xfId="0" applyFont="1" applyFill="1" applyBorder="1" applyAlignment="1">
      <alignment vertical="center"/>
    </xf>
    <xf numFmtId="0" fontId="3" fillId="0" borderId="6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3" fillId="0" borderId="11" xfId="0" applyFont="1" applyBorder="1" applyAlignment="1">
      <alignment horizontal="center" vertical="center" wrapText="1" readingOrder="1"/>
    </xf>
    <xf numFmtId="49" fontId="3" fillId="0" borderId="14" xfId="0" applyNumberFormat="1" applyFont="1" applyBorder="1" applyAlignment="1">
      <alignment horizontal="center" vertical="center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3" fillId="0" borderId="15" xfId="0" applyFont="1" applyBorder="1" applyAlignment="1">
      <alignment horizontal="center" vertical="center" wrapText="1" readingOrder="1"/>
    </xf>
    <xf numFmtId="0" fontId="3" fillId="0" borderId="16" xfId="0" applyFont="1" applyBorder="1" applyAlignment="1">
      <alignment horizontal="center" vertical="center" wrapText="1" readingOrder="1"/>
    </xf>
    <xf numFmtId="0" fontId="3" fillId="0" borderId="17" xfId="0" applyFont="1" applyBorder="1" applyAlignment="1">
      <alignment horizontal="center" vertical="center" wrapText="1" readingOrder="1"/>
    </xf>
    <xf numFmtId="0" fontId="0" fillId="0" borderId="18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 readingOrder="1"/>
    </xf>
    <xf numFmtId="0" fontId="3" fillId="0" borderId="20" xfId="0" applyFont="1" applyBorder="1" applyAlignment="1">
      <alignment horizontal="center" vertical="center" wrapText="1" readingOrder="1"/>
    </xf>
    <xf numFmtId="0" fontId="3" fillId="0" borderId="21" xfId="0" applyFont="1" applyBorder="1" applyAlignment="1">
      <alignment horizontal="center" vertical="center" wrapText="1" readingOrder="1"/>
    </xf>
    <xf numFmtId="0" fontId="0" fillId="0" borderId="22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24" xfId="0" applyFont="1" applyBorder="1" applyAlignment="1">
      <alignment horizontal="center" vertical="center" wrapText="1" readingOrder="1"/>
    </xf>
    <xf numFmtId="164" fontId="3" fillId="0" borderId="14" xfId="0" applyNumberFormat="1" applyFont="1" applyBorder="1" applyAlignment="1">
      <alignment horizontal="center" vertical="center" wrapText="1" readingOrder="1"/>
    </xf>
    <xf numFmtId="0" fontId="3" fillId="0" borderId="26" xfId="0" applyFont="1" applyBorder="1" applyAlignment="1">
      <alignment horizontal="center" vertical="center" wrapText="1" readingOrder="1"/>
    </xf>
    <xf numFmtId="0" fontId="3" fillId="0" borderId="27" xfId="0" applyFont="1" applyBorder="1" applyAlignment="1">
      <alignment horizontal="center" vertical="center" wrapText="1" readingOrder="1"/>
    </xf>
    <xf numFmtId="0" fontId="3" fillId="0" borderId="28" xfId="0" applyFont="1" applyBorder="1" applyAlignment="1">
      <alignment horizontal="center" vertical="center" wrapText="1" readingOrder="1"/>
    </xf>
    <xf numFmtId="0" fontId="0" fillId="0" borderId="29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 readingOrder="1"/>
    </xf>
    <xf numFmtId="1" fontId="3" fillId="0" borderId="4" xfId="0" applyNumberFormat="1" applyFont="1" applyBorder="1" applyAlignment="1">
      <alignment horizontal="center" vertical="center" wrapText="1" readingOrder="1"/>
    </xf>
    <xf numFmtId="1" fontId="3" fillId="0" borderId="5" xfId="0" applyNumberFormat="1" applyFont="1" applyBorder="1" applyAlignment="1">
      <alignment horizontal="center" vertical="center" wrapText="1" readingOrder="1"/>
    </xf>
    <xf numFmtId="0" fontId="3" fillId="0" borderId="31" xfId="0" applyFont="1" applyBorder="1" applyAlignment="1">
      <alignment horizontal="center" vertical="center" wrapText="1" readingOrder="1"/>
    </xf>
    <xf numFmtId="0" fontId="3" fillId="0" borderId="22" xfId="0" applyFont="1" applyBorder="1" applyAlignment="1">
      <alignment horizontal="center" vertical="center" wrapText="1" readingOrder="1"/>
    </xf>
    <xf numFmtId="0" fontId="3" fillId="0" borderId="2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 readingOrder="1"/>
    </xf>
    <xf numFmtId="0" fontId="3" fillId="0" borderId="35" xfId="0" applyFont="1" applyBorder="1" applyAlignment="1">
      <alignment horizontal="center" vertical="center" wrapText="1" readingOrder="1"/>
    </xf>
    <xf numFmtId="0" fontId="3" fillId="0" borderId="36" xfId="0" applyFont="1" applyBorder="1" applyAlignment="1">
      <alignment horizontal="center" vertical="center" wrapText="1" readingOrder="1"/>
    </xf>
    <xf numFmtId="0" fontId="3" fillId="0" borderId="37" xfId="0" applyFont="1" applyBorder="1" applyAlignment="1">
      <alignment horizontal="center" vertical="center" wrapText="1" readingOrder="1"/>
    </xf>
    <xf numFmtId="164" fontId="3" fillId="0" borderId="20" xfId="0" applyNumberFormat="1" applyFont="1" applyBorder="1" applyAlignment="1">
      <alignment horizontal="center" vertical="center" wrapText="1" readingOrder="1"/>
    </xf>
    <xf numFmtId="49" fontId="0" fillId="0" borderId="5" xfId="0" applyNumberForma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164" fontId="3" fillId="0" borderId="23" xfId="0" applyNumberFormat="1" applyFont="1" applyBorder="1" applyAlignment="1">
      <alignment horizontal="center" vertical="center" wrapText="1" readingOrder="1"/>
    </xf>
    <xf numFmtId="0" fontId="3" fillId="0" borderId="38" xfId="0" applyFont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 vertical="center" wrapText="1" readingOrder="1"/>
    </xf>
    <xf numFmtId="0" fontId="3" fillId="0" borderId="40" xfId="0" applyFont="1" applyBorder="1" applyAlignment="1">
      <alignment horizontal="center" vertical="center" wrapText="1" readingOrder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1" fillId="0" borderId="5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17" fontId="1" fillId="0" borderId="5" xfId="0" applyNumberFormat="1" applyFont="1" applyBorder="1"/>
    <xf numFmtId="0" fontId="1" fillId="0" borderId="5" xfId="0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0" fontId="0" fillId="0" borderId="5" xfId="1" applyNumberFormat="1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41" xfId="0" applyFont="1" applyBorder="1" applyAlignment="1">
      <alignment horizontal="center" vertical="center" wrapText="1" readingOrder="1"/>
    </xf>
    <xf numFmtId="164" fontId="3" fillId="0" borderId="21" xfId="0" applyNumberFormat="1" applyFont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 textRotation="90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5" xfId="0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9" fillId="0" borderId="11" xfId="0" applyFont="1" applyBorder="1" applyAlignment="1">
      <alignment horizontal="center" vertical="center" wrapText="1" readingOrder="1"/>
    </xf>
    <xf numFmtId="0" fontId="10" fillId="0" borderId="11" xfId="0" applyFont="1" applyBorder="1" applyAlignment="1">
      <alignment horizontal="center" vertical="center" wrapText="1" readingOrder="1"/>
    </xf>
    <xf numFmtId="16" fontId="10" fillId="0" borderId="11" xfId="0" applyNumberFormat="1" applyFont="1" applyBorder="1" applyAlignment="1">
      <alignment horizontal="center" vertical="center" wrapText="1" readingOrder="1"/>
    </xf>
    <xf numFmtId="164" fontId="10" fillId="0" borderId="11" xfId="0" applyNumberFormat="1" applyFont="1" applyBorder="1" applyAlignment="1">
      <alignment horizontal="center" vertical="center" wrapText="1" readingOrder="1"/>
    </xf>
    <xf numFmtId="164" fontId="9" fillId="0" borderId="11" xfId="0" applyNumberFormat="1" applyFont="1" applyBorder="1" applyAlignment="1">
      <alignment horizontal="center" vertical="center" wrapText="1" readingOrder="1"/>
    </xf>
    <xf numFmtId="0" fontId="10" fillId="0" borderId="23" xfId="0" applyFont="1" applyBorder="1" applyAlignment="1">
      <alignment horizontal="center" vertical="center" wrapText="1" readingOrder="1"/>
    </xf>
    <xf numFmtId="49" fontId="11" fillId="0" borderId="11" xfId="0" applyNumberFormat="1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 wrapText="1" readingOrder="1"/>
    </xf>
    <xf numFmtId="164" fontId="10" fillId="0" borderId="23" xfId="0" applyNumberFormat="1" applyFont="1" applyBorder="1" applyAlignment="1">
      <alignment horizontal="center" vertical="center" wrapText="1" readingOrder="1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 readingOrder="1"/>
    </xf>
    <xf numFmtId="0" fontId="9" fillId="0" borderId="17" xfId="0" applyFont="1" applyBorder="1" applyAlignment="1">
      <alignment horizontal="center" vertical="center" wrapText="1" readingOrder="1"/>
    </xf>
    <xf numFmtId="164" fontId="3" fillId="0" borderId="5" xfId="0" applyNumberFormat="1" applyFont="1" applyBorder="1" applyAlignment="1">
      <alignment horizontal="center" vertical="center" wrapText="1" readingOrder="1"/>
    </xf>
    <xf numFmtId="0" fontId="0" fillId="0" borderId="0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9" fillId="0" borderId="17" xfId="0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 readingOrder="1"/>
    </xf>
    <xf numFmtId="2" fontId="0" fillId="0" borderId="0" xfId="0" applyNumberFormat="1" applyAlignment="1">
      <alignment horizontal="center" vertical="center"/>
    </xf>
    <xf numFmtId="0" fontId="12" fillId="0" borderId="46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51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 readingOrder="1"/>
    </xf>
    <xf numFmtId="9" fontId="9" fillId="0" borderId="14" xfId="0" applyNumberFormat="1" applyFont="1" applyBorder="1" applyAlignment="1">
      <alignment horizontal="center" vertical="center" wrapText="1" readingOrder="1"/>
    </xf>
    <xf numFmtId="0" fontId="9" fillId="0" borderId="47" xfId="0" applyFont="1" applyBorder="1" applyAlignment="1">
      <alignment horizontal="center" vertical="center" wrapText="1" readingOrder="1"/>
    </xf>
    <xf numFmtId="9" fontId="9" fillId="0" borderId="11" xfId="0" applyNumberFormat="1" applyFont="1" applyBorder="1" applyAlignment="1">
      <alignment horizontal="center" vertical="center" wrapText="1" readingOrder="1"/>
    </xf>
    <xf numFmtId="0" fontId="9" fillId="0" borderId="49" xfId="0" applyFont="1" applyBorder="1" applyAlignment="1">
      <alignment horizontal="center" vertical="center" wrapText="1" readingOrder="1"/>
    </xf>
    <xf numFmtId="9" fontId="9" fillId="0" borderId="50" xfId="0" applyNumberFormat="1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 wrapText="1" readingOrder="1"/>
    </xf>
    <xf numFmtId="164" fontId="3" fillId="0" borderId="4" xfId="0" applyNumberFormat="1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3" fillId="0" borderId="52" xfId="0" applyFont="1" applyBorder="1" applyAlignment="1">
      <alignment horizontal="center" vertical="center" wrapText="1"/>
    </xf>
    <xf numFmtId="164" fontId="3" fillId="0" borderId="41" xfId="0" applyNumberFormat="1" applyFont="1" applyBorder="1" applyAlignment="1">
      <alignment horizontal="center" vertical="center" wrapText="1" readingOrder="1"/>
    </xf>
    <xf numFmtId="2" fontId="0" fillId="0" borderId="5" xfId="0" applyNumberFormat="1" applyBorder="1" applyAlignment="1">
      <alignment horizontal="center" vertical="center"/>
    </xf>
    <xf numFmtId="1" fontId="3" fillId="0" borderId="41" xfId="0" applyNumberFormat="1" applyFont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horizontal="center" vertical="center" wrapText="1"/>
    </xf>
    <xf numFmtId="49" fontId="10" fillId="0" borderId="16" xfId="0" applyNumberFormat="1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center" vertical="center" wrapText="1" readingOrder="1"/>
    </xf>
    <xf numFmtId="0" fontId="10" fillId="0" borderId="5" xfId="0" applyFont="1" applyFill="1" applyBorder="1" applyAlignment="1">
      <alignment horizontal="center" vertical="center" wrapText="1" readingOrder="1"/>
    </xf>
    <xf numFmtId="0" fontId="13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 wrapText="1" readingOrder="1"/>
    </xf>
    <xf numFmtId="0" fontId="16" fillId="2" borderId="53" xfId="0" applyFont="1" applyFill="1" applyBorder="1" applyAlignment="1">
      <alignment horizontal="center" vertical="center"/>
    </xf>
    <xf numFmtId="0" fontId="16" fillId="2" borderId="54" xfId="0" applyFont="1" applyFill="1" applyBorder="1" applyAlignment="1">
      <alignment horizontal="center" vertical="center"/>
    </xf>
    <xf numFmtId="0" fontId="16" fillId="2" borderId="55" xfId="0" applyFont="1" applyFill="1" applyBorder="1" applyAlignment="1">
      <alignment horizontal="center" vertical="center"/>
    </xf>
    <xf numFmtId="0" fontId="16" fillId="3" borderId="56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0" borderId="57" xfId="0" applyFont="1" applyBorder="1" applyAlignment="1">
      <alignment horizontal="center"/>
    </xf>
    <xf numFmtId="167" fontId="17" fillId="0" borderId="5" xfId="0" applyNumberFormat="1" applyFont="1" applyBorder="1" applyAlignment="1">
      <alignment horizontal="center"/>
    </xf>
    <xf numFmtId="167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9" xfId="0" applyFont="1" applyBorder="1" applyAlignment="1">
      <alignment horizontal="center" vertical="center"/>
    </xf>
    <xf numFmtId="0" fontId="16" fillId="3" borderId="60" xfId="0" applyFont="1" applyFill="1" applyBorder="1" applyAlignment="1">
      <alignment horizontal="center"/>
    </xf>
    <xf numFmtId="168" fontId="17" fillId="5" borderId="61" xfId="2" applyNumberFormat="1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left" vertical="center"/>
    </xf>
    <xf numFmtId="0" fontId="19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horizontal="center" vertical="center" wrapText="1" readingOrder="1"/>
    </xf>
    <xf numFmtId="2" fontId="2" fillId="0" borderId="5" xfId="0" applyNumberFormat="1" applyFont="1" applyBorder="1" applyAlignment="1">
      <alignment horizontal="center" vertical="center" wrapText="1" readingOrder="1"/>
    </xf>
    <xf numFmtId="0" fontId="10" fillId="0" borderId="16" xfId="0" applyFont="1" applyBorder="1" applyAlignment="1">
      <alignment horizontal="center" vertical="center" wrapText="1" readingOrder="1"/>
    </xf>
    <xf numFmtId="0" fontId="10" fillId="0" borderId="62" xfId="0" applyFont="1" applyBorder="1" applyAlignment="1">
      <alignment horizontal="center" vertical="center" wrapText="1" readingOrder="1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4" fillId="0" borderId="7" xfId="0" applyFont="1" applyBorder="1" applyAlignment="1">
      <alignment horizontal="center" wrapText="1" readingOrder="1"/>
    </xf>
    <xf numFmtId="0" fontId="4" fillId="0" borderId="8" xfId="0" applyFont="1" applyBorder="1" applyAlignment="1">
      <alignment horizontal="center" wrapText="1" readingOrder="1"/>
    </xf>
    <xf numFmtId="0" fontId="4" fillId="0" borderId="25" xfId="0" applyFont="1" applyBorder="1" applyAlignment="1">
      <alignment horizontal="center" wrapText="1" readingOrder="1"/>
    </xf>
    <xf numFmtId="0" fontId="4" fillId="0" borderId="30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33" xfId="0" applyFont="1" applyBorder="1" applyAlignment="1">
      <alignment horizontal="center" wrapText="1" readingOrder="1"/>
    </xf>
    <xf numFmtId="0" fontId="3" fillId="0" borderId="25" xfId="0" applyFont="1" applyBorder="1" applyAlignment="1">
      <alignment horizontal="center" wrapText="1" readingOrder="1"/>
    </xf>
    <xf numFmtId="0" fontId="3" fillId="0" borderId="30" xfId="0" applyFont="1" applyBorder="1" applyAlignment="1">
      <alignment horizontal="center" wrapText="1" readingOrder="1"/>
    </xf>
    <xf numFmtId="0" fontId="1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 wrapText="1"/>
    </xf>
    <xf numFmtId="1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 readingOrder="1"/>
    </xf>
    <xf numFmtId="0" fontId="9" fillId="0" borderId="12" xfId="0" applyFont="1" applyBorder="1" applyAlignment="1">
      <alignment horizontal="center" vertical="center" wrapText="1" readingOrder="1"/>
    </xf>
    <xf numFmtId="0" fontId="9" fillId="0" borderId="23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9" fillId="0" borderId="27" xfId="0" applyFont="1" applyBorder="1" applyAlignment="1">
      <alignment horizontal="center" vertical="center" wrapText="1" readingOrder="1"/>
    </xf>
    <xf numFmtId="0" fontId="9" fillId="0" borderId="20" xfId="0" applyFont="1" applyBorder="1" applyAlignment="1">
      <alignment horizontal="center" vertical="center" wrapText="1" readingOrder="1"/>
    </xf>
    <xf numFmtId="0" fontId="9" fillId="0" borderId="17" xfId="0" applyFont="1" applyBorder="1" applyAlignment="1">
      <alignment horizontal="center" vertical="center" wrapText="1" readingOrder="1"/>
    </xf>
    <xf numFmtId="0" fontId="9" fillId="0" borderId="43" xfId="0" applyFont="1" applyBorder="1" applyAlignment="1">
      <alignment horizontal="center" vertical="center" wrapText="1" readingOrder="1"/>
    </xf>
    <xf numFmtId="0" fontId="9" fillId="0" borderId="44" xfId="0" applyFont="1" applyBorder="1" applyAlignment="1">
      <alignment horizontal="center" vertical="center" wrapText="1" readingOrder="1"/>
    </xf>
    <xf numFmtId="0" fontId="9" fillId="0" borderId="5" xfId="0" applyFont="1" applyBorder="1" applyAlignment="1">
      <alignment horizontal="center" vertical="center" wrapText="1" readingOrder="1"/>
    </xf>
    <xf numFmtId="0" fontId="13" fillId="0" borderId="4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</cellXfs>
  <cellStyles count="3">
    <cellStyle name="Comma [0] 2 2" xfId="2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dLbls>
            <c:showVal val="1"/>
          </c:dLbls>
          <c:cat>
            <c:strRef>
              <c:f>IQC!$J$7:$T$7</c:f>
              <c:strCache>
                <c:ptCount val="11"/>
                <c:pt idx="0">
                  <c:v>APR'2020</c:v>
                </c:pt>
                <c:pt idx="1">
                  <c:v>MAY'2020</c:v>
                </c:pt>
                <c:pt idx="2">
                  <c:v>JUN'2020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</c:strCache>
            </c:strRef>
          </c:cat>
          <c:val>
            <c:numRef>
              <c:f>IQC!$J$8:$T$8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dLbls>
            <c:dLbl>
              <c:idx val="5"/>
              <c:layout>
                <c:manualLayout>
                  <c:x val="-1.4497126087441414E-3"/>
                  <c:y val="-1.5973382726442616E-2"/>
                </c:manualLayout>
              </c:layout>
              <c:showVal val="1"/>
            </c:dLbl>
            <c:showVal val="1"/>
          </c:dLbls>
          <c:cat>
            <c:strRef>
              <c:f>IQC!$J$7:$T$7</c:f>
              <c:strCache>
                <c:ptCount val="11"/>
                <c:pt idx="0">
                  <c:v>APR'2020</c:v>
                </c:pt>
                <c:pt idx="1">
                  <c:v>MAY'2020</c:v>
                </c:pt>
                <c:pt idx="2">
                  <c:v>JUN'2020</c:v>
                </c:pt>
                <c:pt idx="3">
                  <c:v>JULY'2020</c:v>
                </c:pt>
                <c:pt idx="4">
                  <c:v>AUG'2020</c:v>
                </c:pt>
                <c:pt idx="5">
                  <c:v>SEP'2020</c:v>
                </c:pt>
                <c:pt idx="6">
                  <c:v>OCT'2020</c:v>
                </c:pt>
                <c:pt idx="7">
                  <c:v>NOV'2020</c:v>
                </c:pt>
                <c:pt idx="8">
                  <c:v>DEC'2020</c:v>
                </c:pt>
                <c:pt idx="9">
                  <c:v>JAN'2021</c:v>
                </c:pt>
                <c:pt idx="10">
                  <c:v>FEB'2021</c:v>
                </c:pt>
              </c:strCache>
            </c:strRef>
          </c:cat>
          <c:val>
            <c:numRef>
              <c:f>IQC!$J$11:$T$11</c:f>
              <c:numCache>
                <c:formatCode>_-* #,##0_-;\-* #,##0_-;_-* "-"_-;_-@_-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2.8708133971291865</c:v>
                </c:pt>
                <c:pt idx="3">
                  <c:v>1.5027322404371584</c:v>
                </c:pt>
                <c:pt idx="4">
                  <c:v>2.9927760577915374</c:v>
                </c:pt>
                <c:pt idx="5">
                  <c:v>2.1986970684039089</c:v>
                </c:pt>
                <c:pt idx="6">
                  <c:v>1.7286084701815041</c:v>
                </c:pt>
                <c:pt idx="7">
                  <c:v>1.1325028312570782</c:v>
                </c:pt>
                <c:pt idx="8">
                  <c:v>2.643171806167401</c:v>
                </c:pt>
                <c:pt idx="9">
                  <c:v>2.0592020592020592</c:v>
                </c:pt>
                <c:pt idx="10">
                  <c:v>2.3746701846965697</c:v>
                </c:pt>
              </c:numCache>
            </c:numRef>
          </c:val>
        </c:ser>
        <c:marker val="1"/>
        <c:axId val="68827392"/>
        <c:axId val="68837376"/>
      </c:lineChart>
      <c:catAx>
        <c:axId val="68827392"/>
        <c:scaling>
          <c:orientation val="minMax"/>
        </c:scaling>
        <c:axPos val="b"/>
        <c:tickLblPos val="nextTo"/>
        <c:crossAx val="68837376"/>
        <c:crosses val="autoZero"/>
        <c:auto val="1"/>
        <c:lblAlgn val="ctr"/>
        <c:lblOffset val="100"/>
      </c:catAx>
      <c:valAx>
        <c:axId val="68837376"/>
        <c:scaling>
          <c:orientation val="minMax"/>
        </c:scaling>
        <c:delete val="1"/>
        <c:axPos val="l"/>
        <c:numFmt formatCode="General" sourceLinked="1"/>
        <c:tickLblPos val="nextTo"/>
        <c:crossAx val="68827392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Qube</a:t>
            </a:r>
            <a:r>
              <a:rPr lang="en-US" sz="1600" baseline="0"/>
              <a:t> Process Rejection FY 2019-20</a:t>
            </a:r>
            <a:endParaRPr lang="en-US" sz="16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Sheet8!$C$7</c:f>
              <c:strCache>
                <c:ptCount val="1"/>
                <c:pt idx="0">
                  <c:v>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Sheet8!$B$8:$B$13</c:f>
              <c:strCache>
                <c:ptCount val="6"/>
                <c:pt idx="0">
                  <c:v>Power Cord</c:v>
                </c:pt>
                <c:pt idx="1">
                  <c:v>Wire Harness</c:v>
                </c:pt>
                <c:pt idx="2">
                  <c:v>Plastic Body</c:v>
                </c:pt>
                <c:pt idx="3">
                  <c:v>PUF</c:v>
                </c:pt>
                <c:pt idx="4">
                  <c:v>Gap</c:v>
                </c:pt>
                <c:pt idx="5">
                  <c:v>Scratches</c:v>
                </c:pt>
              </c:strCache>
            </c:strRef>
          </c:cat>
          <c:val>
            <c:numRef>
              <c:f>Sheet8!$C$8:$C$13</c:f>
              <c:numCache>
                <c:formatCode>General</c:formatCode>
                <c:ptCount val="6"/>
                <c:pt idx="0">
                  <c:v>13709</c:v>
                </c:pt>
                <c:pt idx="1">
                  <c:v>13467</c:v>
                </c:pt>
                <c:pt idx="2">
                  <c:v>13856</c:v>
                </c:pt>
                <c:pt idx="3">
                  <c:v>13577</c:v>
                </c:pt>
                <c:pt idx="4">
                  <c:v>13468</c:v>
                </c:pt>
                <c:pt idx="5">
                  <c:v>12909</c:v>
                </c:pt>
              </c:numCache>
            </c:numRef>
          </c:val>
        </c:ser>
        <c:ser>
          <c:idx val="1"/>
          <c:order val="1"/>
          <c:tx>
            <c:strRef>
              <c:f>Sheet8!$D$7</c:f>
              <c:strCache>
                <c:ptCount val="1"/>
                <c:pt idx="0">
                  <c:v>Qty OK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Sheet8!$B$8:$B$13</c:f>
              <c:strCache>
                <c:ptCount val="6"/>
                <c:pt idx="0">
                  <c:v>Power Cord</c:v>
                </c:pt>
                <c:pt idx="1">
                  <c:v>Wire Harness</c:v>
                </c:pt>
                <c:pt idx="2">
                  <c:v>Plastic Body</c:v>
                </c:pt>
                <c:pt idx="3">
                  <c:v>PUF</c:v>
                </c:pt>
                <c:pt idx="4">
                  <c:v>Gap</c:v>
                </c:pt>
                <c:pt idx="5">
                  <c:v>Scratches</c:v>
                </c:pt>
              </c:strCache>
            </c:strRef>
          </c:cat>
          <c:val>
            <c:numRef>
              <c:f>Sheet8!$D$8:$D$13</c:f>
              <c:numCache>
                <c:formatCode>General</c:formatCode>
                <c:ptCount val="6"/>
                <c:pt idx="0">
                  <c:v>12827</c:v>
                </c:pt>
                <c:pt idx="1">
                  <c:v>12827</c:v>
                </c:pt>
                <c:pt idx="2">
                  <c:v>12544</c:v>
                </c:pt>
                <c:pt idx="3">
                  <c:v>12764</c:v>
                </c:pt>
                <c:pt idx="4">
                  <c:v>12701</c:v>
                </c:pt>
                <c:pt idx="5">
                  <c:v>12787</c:v>
                </c:pt>
              </c:numCache>
            </c:numRef>
          </c:val>
        </c:ser>
        <c:gapWidth val="75"/>
        <c:overlap val="-25"/>
        <c:axId val="80687872"/>
        <c:axId val="80689408"/>
      </c:barChart>
      <c:lineChart>
        <c:grouping val="standard"/>
        <c:ser>
          <c:idx val="3"/>
          <c:order val="2"/>
          <c:tx>
            <c:strRef>
              <c:f>Sheet8!$F$7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>
              <c:idx val="5"/>
              <c:layout>
                <c:manualLayout>
                  <c:x val="2.0171457387796271E-2"/>
                  <c:y val="5.0925925925925923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Sheet8!$B$8:$B$13</c:f>
              <c:strCache>
                <c:ptCount val="6"/>
                <c:pt idx="0">
                  <c:v>Power Cord</c:v>
                </c:pt>
                <c:pt idx="1">
                  <c:v>Wire Harness</c:v>
                </c:pt>
                <c:pt idx="2">
                  <c:v>Plastic Body</c:v>
                </c:pt>
                <c:pt idx="3">
                  <c:v>PUF</c:v>
                </c:pt>
                <c:pt idx="4">
                  <c:v>Gap</c:v>
                </c:pt>
                <c:pt idx="5">
                  <c:v>Scratches</c:v>
                </c:pt>
              </c:strCache>
            </c:strRef>
          </c:cat>
          <c:val>
            <c:numRef>
              <c:f>Sheet8!$F$8:$F$13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0.2</c:v>
                </c:pt>
              </c:numCache>
            </c:numRef>
          </c:val>
        </c:ser>
        <c:ser>
          <c:idx val="4"/>
          <c:order val="3"/>
          <c:tx>
            <c:strRef>
              <c:f>Sheet8!$G$7</c:f>
              <c:strCache>
                <c:ptCount val="1"/>
                <c:pt idx="0">
                  <c:v>%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dLbl>
              <c:idx val="0"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</c:dLbl>
            <c:dLblPos val="t"/>
            <c:showVal val="1"/>
          </c:dLbls>
          <c:cat>
            <c:strRef>
              <c:f>Sheet8!$B$8:$B$13</c:f>
              <c:strCache>
                <c:ptCount val="6"/>
                <c:pt idx="0">
                  <c:v>Power Cord</c:v>
                </c:pt>
                <c:pt idx="1">
                  <c:v>Wire Harness</c:v>
                </c:pt>
                <c:pt idx="2">
                  <c:v>Plastic Body</c:v>
                </c:pt>
                <c:pt idx="3">
                  <c:v>PUF</c:v>
                </c:pt>
                <c:pt idx="4">
                  <c:v>Gap</c:v>
                </c:pt>
                <c:pt idx="5">
                  <c:v>Scratches</c:v>
                </c:pt>
              </c:strCache>
            </c:strRef>
          </c:cat>
          <c:val>
            <c:numRef>
              <c:f>Sheet8!$G$8:$G$13</c:f>
              <c:numCache>
                <c:formatCode>0.0</c:formatCode>
                <c:ptCount val="6"/>
                <c:pt idx="0">
                  <c:v>6.4337296666423516</c:v>
                </c:pt>
                <c:pt idx="1">
                  <c:v>4.7523576149105216</c:v>
                </c:pt>
                <c:pt idx="2">
                  <c:v>9.4688221709006921</c:v>
                </c:pt>
                <c:pt idx="3">
                  <c:v>5.9880680562716355</c:v>
                </c:pt>
                <c:pt idx="4">
                  <c:v>5.6949806949806945</c:v>
                </c:pt>
                <c:pt idx="5">
                  <c:v>0.94507707800759155</c:v>
                </c:pt>
              </c:numCache>
            </c:numRef>
          </c:val>
        </c:ser>
        <c:marker val="1"/>
        <c:axId val="80705024"/>
        <c:axId val="80703488"/>
      </c:lineChart>
      <c:catAx>
        <c:axId val="80687872"/>
        <c:scaling>
          <c:orientation val="minMax"/>
        </c:scaling>
        <c:axPos val="b"/>
        <c:majorTickMark val="none"/>
        <c:tickLblPos val="nextTo"/>
        <c:crossAx val="80689408"/>
        <c:crosses val="autoZero"/>
        <c:auto val="1"/>
        <c:lblAlgn val="ctr"/>
        <c:lblOffset val="100"/>
      </c:catAx>
      <c:valAx>
        <c:axId val="806894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0687872"/>
        <c:crosses val="autoZero"/>
        <c:crossBetween val="between"/>
      </c:valAx>
      <c:valAx>
        <c:axId val="80703488"/>
        <c:scaling>
          <c:orientation val="minMax"/>
        </c:scaling>
        <c:axPos val="r"/>
        <c:numFmt formatCode="General" sourceLinked="1"/>
        <c:tickLblPos val="nextTo"/>
        <c:crossAx val="80705024"/>
        <c:crosses val="max"/>
        <c:crossBetween val="between"/>
      </c:valAx>
      <c:catAx>
        <c:axId val="80705024"/>
        <c:scaling>
          <c:orientation val="minMax"/>
        </c:scaling>
        <c:delete val="1"/>
        <c:axPos val="b"/>
        <c:tickLblPos val="nextTo"/>
        <c:crossAx val="8070348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6.2664617754853533E-2"/>
          <c:y val="0.83256561679790031"/>
          <c:w val="0.87668791022908199"/>
          <c:h val="0.13965660542432196"/>
        </c:manualLayout>
      </c:layout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Amica</a:t>
            </a:r>
            <a:r>
              <a:rPr lang="en-US" sz="1600" baseline="0"/>
              <a:t> Process Rejection FY 2019-20</a:t>
            </a:r>
            <a:endParaRPr lang="en-US" sz="16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Sheet8!$C$25</c:f>
              <c:strCache>
                <c:ptCount val="1"/>
                <c:pt idx="0">
                  <c:v>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Sheet8!$B$26:$B$29</c:f>
              <c:strCache>
                <c:ptCount val="4"/>
                <c:pt idx="0">
                  <c:v>Power Cord</c:v>
                </c:pt>
                <c:pt idx="1">
                  <c:v>Wire Harness</c:v>
                </c:pt>
                <c:pt idx="2">
                  <c:v>Plastic Parts</c:v>
                </c:pt>
                <c:pt idx="3">
                  <c:v>PUF</c:v>
                </c:pt>
              </c:strCache>
            </c:strRef>
          </c:cat>
          <c:val>
            <c:numRef>
              <c:f>Sheet8!$C$26:$C$29</c:f>
              <c:numCache>
                <c:formatCode>General</c:formatCode>
                <c:ptCount val="4"/>
                <c:pt idx="0">
                  <c:v>50860</c:v>
                </c:pt>
                <c:pt idx="1">
                  <c:v>50608</c:v>
                </c:pt>
                <c:pt idx="2">
                  <c:v>49448</c:v>
                </c:pt>
                <c:pt idx="3">
                  <c:v>48399</c:v>
                </c:pt>
              </c:numCache>
            </c:numRef>
          </c:val>
        </c:ser>
        <c:ser>
          <c:idx val="1"/>
          <c:order val="1"/>
          <c:tx>
            <c:strRef>
              <c:f>Sheet8!$D$25</c:f>
              <c:strCache>
                <c:ptCount val="1"/>
                <c:pt idx="0">
                  <c:v>Qty OK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Sheet8!$B$26:$B$29</c:f>
              <c:strCache>
                <c:ptCount val="4"/>
                <c:pt idx="0">
                  <c:v>Power Cord</c:v>
                </c:pt>
                <c:pt idx="1">
                  <c:v>Wire Harness</c:v>
                </c:pt>
                <c:pt idx="2">
                  <c:v>Plastic Parts</c:v>
                </c:pt>
                <c:pt idx="3">
                  <c:v>PUF</c:v>
                </c:pt>
              </c:strCache>
            </c:strRef>
          </c:cat>
          <c:val>
            <c:numRef>
              <c:f>Sheet8!$D$26:$D$29</c:f>
              <c:numCache>
                <c:formatCode>General</c:formatCode>
                <c:ptCount val="4"/>
                <c:pt idx="0">
                  <c:v>50060</c:v>
                </c:pt>
                <c:pt idx="1">
                  <c:v>49830</c:v>
                </c:pt>
                <c:pt idx="2">
                  <c:v>48045</c:v>
                </c:pt>
                <c:pt idx="3">
                  <c:v>48045</c:v>
                </c:pt>
              </c:numCache>
            </c:numRef>
          </c:val>
        </c:ser>
        <c:gapWidth val="75"/>
        <c:overlap val="-25"/>
        <c:axId val="80733696"/>
        <c:axId val="80735232"/>
      </c:barChart>
      <c:lineChart>
        <c:grouping val="standard"/>
        <c:ser>
          <c:idx val="3"/>
          <c:order val="2"/>
          <c:tx>
            <c:strRef>
              <c:f>Sheet8!$F$25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>
              <c:idx val="3"/>
              <c:layout>
                <c:manualLayout>
                  <c:x val="2.8586017868029986E-2"/>
                  <c:y val="8.7962962962963548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Sheet8!$B$26:$B$29</c:f>
              <c:strCache>
                <c:ptCount val="4"/>
                <c:pt idx="0">
                  <c:v>Power Cord</c:v>
                </c:pt>
                <c:pt idx="1">
                  <c:v>Wire Harness</c:v>
                </c:pt>
                <c:pt idx="2">
                  <c:v>Plastic Parts</c:v>
                </c:pt>
                <c:pt idx="3">
                  <c:v>PUF</c:v>
                </c:pt>
              </c:strCache>
            </c:strRef>
          </c:cat>
          <c:val>
            <c:numRef>
              <c:f>Sheet8!$F$26:$F$29</c:f>
              <c:numCache>
                <c:formatCode>General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0.5</c:v>
                </c:pt>
              </c:numCache>
            </c:numRef>
          </c:val>
        </c:ser>
        <c:ser>
          <c:idx val="4"/>
          <c:order val="3"/>
          <c:tx>
            <c:strRef>
              <c:f>Sheet8!$G$25</c:f>
              <c:strCache>
                <c:ptCount val="1"/>
                <c:pt idx="0">
                  <c:v>%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Sheet8!$B$26:$B$29</c:f>
              <c:strCache>
                <c:ptCount val="4"/>
                <c:pt idx="0">
                  <c:v>Power Cord</c:v>
                </c:pt>
                <c:pt idx="1">
                  <c:v>Wire Harness</c:v>
                </c:pt>
                <c:pt idx="2">
                  <c:v>Plastic Parts</c:v>
                </c:pt>
                <c:pt idx="3">
                  <c:v>PUF</c:v>
                </c:pt>
              </c:strCache>
            </c:strRef>
          </c:cat>
          <c:val>
            <c:numRef>
              <c:f>Sheet8!$G$26:$G$29</c:f>
              <c:numCache>
                <c:formatCode>0.0</c:formatCode>
                <c:ptCount val="4"/>
                <c:pt idx="0">
                  <c:v>1.5729453401494298</c:v>
                </c:pt>
                <c:pt idx="1">
                  <c:v>1.5373063547265255</c:v>
                </c:pt>
                <c:pt idx="2">
                  <c:v>2.8373240575958585</c:v>
                </c:pt>
                <c:pt idx="3">
                  <c:v>0.73142007066261694</c:v>
                </c:pt>
              </c:numCache>
            </c:numRef>
          </c:val>
        </c:ser>
        <c:marker val="1"/>
        <c:axId val="80754944"/>
        <c:axId val="80753408"/>
      </c:lineChart>
      <c:catAx>
        <c:axId val="80733696"/>
        <c:scaling>
          <c:orientation val="minMax"/>
        </c:scaling>
        <c:axPos val="b"/>
        <c:majorTickMark val="none"/>
        <c:tickLblPos val="nextTo"/>
        <c:crossAx val="80735232"/>
        <c:crosses val="autoZero"/>
        <c:auto val="1"/>
        <c:lblAlgn val="ctr"/>
        <c:lblOffset val="100"/>
      </c:catAx>
      <c:valAx>
        <c:axId val="807352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0733696"/>
        <c:crosses val="autoZero"/>
        <c:crossBetween val="between"/>
      </c:valAx>
      <c:valAx>
        <c:axId val="80753408"/>
        <c:scaling>
          <c:orientation val="minMax"/>
        </c:scaling>
        <c:axPos val="r"/>
        <c:numFmt formatCode="General" sourceLinked="1"/>
        <c:tickLblPos val="nextTo"/>
        <c:crossAx val="80754944"/>
        <c:crosses val="max"/>
        <c:crossBetween val="between"/>
      </c:valAx>
      <c:catAx>
        <c:axId val="80754944"/>
        <c:scaling>
          <c:orientation val="minMax"/>
        </c:scaling>
        <c:delete val="1"/>
        <c:axPos val="b"/>
        <c:tickLblPos val="nextTo"/>
        <c:crossAx val="80753408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Final Testing Rejection</a:t>
            </a:r>
            <a:r>
              <a:rPr lang="en-US" sz="1400" baseline="0"/>
              <a:t> Amica </a:t>
            </a:r>
            <a:r>
              <a:rPr lang="en-US" sz="1800" b="1" i="0" u="none" strike="noStrike" baseline="0"/>
              <a:t> </a:t>
            </a: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February 21</a:t>
            </a:r>
            <a:endParaRPr lang="en-US" sz="14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'Final Testing'!$C$7</c:f>
              <c:strCache>
                <c:ptCount val="1"/>
                <c:pt idx="0">
                  <c:v>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'Final Testing'!$B$8:$B$10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'Final Testing'!$C$8:$C$10</c:f>
              <c:numCache>
                <c:formatCode>General</c:formatCode>
                <c:ptCount val="3"/>
                <c:pt idx="0">
                  <c:v>6377</c:v>
                </c:pt>
                <c:pt idx="1">
                  <c:v>6377</c:v>
                </c:pt>
                <c:pt idx="2">
                  <c:v>6377</c:v>
                </c:pt>
              </c:numCache>
            </c:numRef>
          </c:val>
        </c:ser>
        <c:gapWidth val="75"/>
        <c:overlap val="-25"/>
        <c:axId val="80848768"/>
        <c:axId val="80850304"/>
      </c:barChart>
      <c:lineChart>
        <c:grouping val="standard"/>
        <c:ser>
          <c:idx val="2"/>
          <c:order val="1"/>
          <c:tx>
            <c:strRef>
              <c:f>'Final Testing'!$E$7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>
              <c:idx val="2"/>
              <c:layout>
                <c:manualLayout>
                  <c:x val="9.8219766728054048E-3"/>
                  <c:y val="-0.125"/>
                </c:manualLayout>
              </c:layout>
              <c:dLblPos val="b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Val val="1"/>
          </c:dLbls>
          <c:cat>
            <c:strRef>
              <c:f>'Final Testing'!$B$8:$B$10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'Final Testing'!$E$8:$E$10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2"/>
          <c:tx>
            <c:strRef>
              <c:f>'Final Testing'!$F$7</c:f>
              <c:strCache>
                <c:ptCount val="1"/>
                <c:pt idx="0">
                  <c:v>%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dLbl>
              <c:idx val="2"/>
              <c:layout>
                <c:manualLayout>
                  <c:x val="3.9287906691221612E-2"/>
                  <c:y val="6.9444079906678433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'Final Testing'!$B$8:$B$10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'Final Testing'!$F$8:$F$10</c:f>
              <c:numCache>
                <c:formatCode>0.0</c:formatCode>
                <c:ptCount val="3"/>
                <c:pt idx="0">
                  <c:v>2.0699388427160104</c:v>
                </c:pt>
                <c:pt idx="1">
                  <c:v>2.9480947153834092</c:v>
                </c:pt>
                <c:pt idx="2">
                  <c:v>0.34498980711933508</c:v>
                </c:pt>
              </c:numCache>
            </c:numRef>
          </c:val>
        </c:ser>
        <c:marker val="1"/>
        <c:axId val="80870016"/>
        <c:axId val="80868480"/>
      </c:lineChart>
      <c:catAx>
        <c:axId val="80848768"/>
        <c:scaling>
          <c:orientation val="minMax"/>
        </c:scaling>
        <c:axPos val="b"/>
        <c:majorTickMark val="none"/>
        <c:tickLblPos val="nextTo"/>
        <c:crossAx val="80850304"/>
        <c:crosses val="autoZero"/>
        <c:auto val="1"/>
        <c:lblAlgn val="ctr"/>
        <c:lblOffset val="100"/>
      </c:catAx>
      <c:valAx>
        <c:axId val="80850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0848768"/>
        <c:crosses val="autoZero"/>
        <c:crossBetween val="between"/>
      </c:valAx>
      <c:valAx>
        <c:axId val="80868480"/>
        <c:scaling>
          <c:orientation val="minMax"/>
        </c:scaling>
        <c:axPos val="r"/>
        <c:numFmt formatCode="General" sourceLinked="1"/>
        <c:tickLblPos val="nextTo"/>
        <c:crossAx val="80870016"/>
        <c:crosses val="max"/>
        <c:crossBetween val="between"/>
      </c:valAx>
      <c:catAx>
        <c:axId val="80870016"/>
        <c:scaling>
          <c:orientation val="minMax"/>
        </c:scaling>
        <c:delete val="1"/>
        <c:axPos val="b"/>
        <c:tickLblPos val="nextTo"/>
        <c:crossAx val="8086848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="1" i="0" baseline="0"/>
              <a:t>Final Testing Rejection Qube </a:t>
            </a:r>
            <a:r>
              <a:rPr lang="en-US" sz="1400" b="1" i="0" u="none" strike="noStrike" baseline="0">
                <a:effectLst/>
              </a:rPr>
              <a:t>February 21</a:t>
            </a:r>
            <a:endParaRPr lang="en-US" sz="1100" b="1" i="0" baseline="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'Final Testing'!$C$14</c:f>
              <c:strCache>
                <c:ptCount val="1"/>
                <c:pt idx="0">
                  <c:v>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'Final Testing'!$B$15:$B$17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'Final Testing'!$C$15:$C$17</c:f>
              <c:numCache>
                <c:formatCode>General</c:formatCode>
                <c:ptCount val="3"/>
                <c:pt idx="0">
                  <c:v>1546</c:v>
                </c:pt>
                <c:pt idx="1">
                  <c:v>1546</c:v>
                </c:pt>
                <c:pt idx="2">
                  <c:v>1546</c:v>
                </c:pt>
              </c:numCache>
            </c:numRef>
          </c:val>
        </c:ser>
        <c:gapWidth val="75"/>
        <c:overlap val="-25"/>
        <c:axId val="80922496"/>
        <c:axId val="80924032"/>
      </c:barChart>
      <c:lineChart>
        <c:grouping val="standard"/>
        <c:ser>
          <c:idx val="2"/>
          <c:order val="1"/>
          <c:tx>
            <c:strRef>
              <c:f>'Final Testing'!$E$14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>
              <c:idx val="1"/>
              <c:layout>
                <c:manualLayout>
                  <c:x val="0"/>
                  <c:y val="-0.13425925925925936"/>
                </c:manualLayout>
              </c:layout>
              <c:dLblPos val="b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Val val="1"/>
          </c:dLbls>
          <c:cat>
            <c:strRef>
              <c:f>'Final Testing'!$B$15:$B$17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'Final Testing'!$E$15:$E$17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3"/>
          <c:order val="2"/>
          <c:tx>
            <c:strRef>
              <c:f>'Final Testing'!$F$14</c:f>
              <c:strCache>
                <c:ptCount val="1"/>
                <c:pt idx="0">
                  <c:v>%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dLbl>
              <c:idx val="1"/>
              <c:layout>
                <c:manualLayout>
                  <c:x val="5.5555555555555455E-2"/>
                  <c:y val="7.407407407407407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'Final Testing'!$B$15:$B$17</c:f>
              <c:strCache>
                <c:ptCount val="3"/>
                <c:pt idx="0">
                  <c:v>Safety</c:v>
                </c:pt>
                <c:pt idx="1">
                  <c:v>Functional</c:v>
                </c:pt>
                <c:pt idx="2">
                  <c:v>Aesthetic</c:v>
                </c:pt>
              </c:strCache>
            </c:strRef>
          </c:cat>
          <c:val>
            <c:numRef>
              <c:f>'Final Testing'!$F$15:$F$17</c:f>
              <c:numCache>
                <c:formatCode>0.0</c:formatCode>
                <c:ptCount val="3"/>
                <c:pt idx="0">
                  <c:v>0.97024579560155233</c:v>
                </c:pt>
                <c:pt idx="1">
                  <c:v>2.8460543337645539</c:v>
                </c:pt>
                <c:pt idx="2">
                  <c:v>0.84087968952134529</c:v>
                </c:pt>
              </c:numCache>
            </c:numRef>
          </c:val>
        </c:ser>
        <c:marker val="1"/>
        <c:axId val="80935552"/>
        <c:axId val="80934016"/>
      </c:lineChart>
      <c:catAx>
        <c:axId val="80922496"/>
        <c:scaling>
          <c:orientation val="minMax"/>
        </c:scaling>
        <c:axPos val="b"/>
        <c:majorTickMark val="none"/>
        <c:tickLblPos val="nextTo"/>
        <c:crossAx val="80924032"/>
        <c:crosses val="autoZero"/>
        <c:auto val="1"/>
        <c:lblAlgn val="ctr"/>
        <c:lblOffset val="100"/>
      </c:catAx>
      <c:valAx>
        <c:axId val="80924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0922496"/>
        <c:crosses val="autoZero"/>
        <c:crossBetween val="between"/>
      </c:valAx>
      <c:valAx>
        <c:axId val="80934016"/>
        <c:scaling>
          <c:orientation val="minMax"/>
        </c:scaling>
        <c:axPos val="r"/>
        <c:numFmt formatCode="General" sourceLinked="1"/>
        <c:tickLblPos val="nextTo"/>
        <c:crossAx val="80935552"/>
        <c:crosses val="max"/>
        <c:crossBetween val="between"/>
      </c:valAx>
      <c:catAx>
        <c:axId val="80935552"/>
        <c:scaling>
          <c:orientation val="minMax"/>
        </c:scaling>
        <c:delete val="1"/>
        <c:axPos val="b"/>
        <c:tickLblPos val="nextTo"/>
        <c:crossAx val="80934016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 SUPPLIERS</a:t>
            </a:r>
          </a:p>
        </c:rich>
      </c:tx>
    </c:title>
    <c:plotArea>
      <c:layout>
        <c:manualLayout>
          <c:layoutTarget val="inner"/>
          <c:xMode val="edge"/>
          <c:yMode val="edge"/>
          <c:x val="0"/>
          <c:y val="0.19418265011698488"/>
          <c:w val="0.96691727756428392"/>
          <c:h val="0.47177784833322367"/>
        </c:manualLayout>
      </c:layout>
      <c:barChart>
        <c:barDir val="col"/>
        <c:grouping val="clustered"/>
        <c:ser>
          <c:idx val="0"/>
          <c:order val="0"/>
          <c:tx>
            <c:strRef>
              <c:f>'[1]FEB''2020'!$C$6</c:f>
              <c:strCache>
                <c:ptCount val="1"/>
                <c:pt idx="0">
                  <c:v>TOTAL</c:v>
                </c:pt>
              </c:strCache>
            </c:strRef>
          </c:tx>
          <c:dLbls>
            <c:showVal val="1"/>
          </c:dLbls>
          <c:cat>
            <c:strRef>
              <c:f>'[1]FEB''2020'!$B$7:$B$14</c:f>
              <c:strCache>
                <c:ptCount val="8"/>
                <c:pt idx="0">
                  <c:v>0</c:v>
                </c:pt>
                <c:pt idx="1">
                  <c:v>ONKAR D-255</c:v>
                </c:pt>
                <c:pt idx="2">
                  <c:v>DURGA INDUSTORY D-38</c:v>
                </c:pt>
                <c:pt idx="3">
                  <c:v>ONKAR E-14</c:v>
                </c:pt>
                <c:pt idx="4">
                  <c:v>K.R RUBBER</c:v>
                </c:pt>
                <c:pt idx="5">
                  <c:v>FOAM PACK INDIA </c:v>
                </c:pt>
                <c:pt idx="6">
                  <c:v>SWASTICA PRINTING</c:v>
                </c:pt>
                <c:pt idx="7">
                  <c:v>DEV PACKAGING</c:v>
                </c:pt>
              </c:strCache>
            </c:strRef>
          </c:cat>
          <c:val>
            <c:numRef>
              <c:f>'[1]FEB''2020'!$C$7:$C$14</c:f>
              <c:numCache>
                <c:formatCode>General</c:formatCode>
                <c:ptCount val="8"/>
                <c:pt idx="0">
                  <c:v>0</c:v>
                </c:pt>
                <c:pt idx="1">
                  <c:v>91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1"/>
          <c:order val="1"/>
          <c:tx>
            <c:strRef>
              <c:f>'[1]FEB''2020'!$D$6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showVal val="1"/>
          </c:dLbls>
          <c:cat>
            <c:strRef>
              <c:f>'[1]FEB''2020'!$B$7:$B$14</c:f>
              <c:strCache>
                <c:ptCount val="8"/>
                <c:pt idx="0">
                  <c:v>0</c:v>
                </c:pt>
                <c:pt idx="1">
                  <c:v>ONKAR D-255</c:v>
                </c:pt>
                <c:pt idx="2">
                  <c:v>DURGA INDUSTORY D-38</c:v>
                </c:pt>
                <c:pt idx="3">
                  <c:v>ONKAR E-14</c:v>
                </c:pt>
                <c:pt idx="4">
                  <c:v>K.R RUBBER</c:v>
                </c:pt>
                <c:pt idx="5">
                  <c:v>FOAM PACK INDIA </c:v>
                </c:pt>
                <c:pt idx="6">
                  <c:v>SWASTICA PRINTING</c:v>
                </c:pt>
                <c:pt idx="7">
                  <c:v>DEV PACKAGING</c:v>
                </c:pt>
              </c:strCache>
            </c:strRef>
          </c:cat>
          <c:val>
            <c:numRef>
              <c:f>'[1]FEB''2020'!$D$7:$D$14</c:f>
              <c:numCache>
                <c:formatCode>General</c:formatCode>
                <c:ptCount val="8"/>
                <c:pt idx="0">
                  <c:v>0</c:v>
                </c:pt>
                <c:pt idx="1">
                  <c:v>91</c:v>
                </c:pt>
                <c:pt idx="2">
                  <c:v>21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</c:ser>
        <c:ser>
          <c:idx val="2"/>
          <c:order val="2"/>
          <c:tx>
            <c:strRef>
              <c:f>'[1]FEB''2020'!$E$6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showVal val="1"/>
          </c:dLbls>
          <c:cat>
            <c:strRef>
              <c:f>'[1]FEB''2020'!$B$7:$B$14</c:f>
              <c:strCache>
                <c:ptCount val="8"/>
                <c:pt idx="0">
                  <c:v>0</c:v>
                </c:pt>
                <c:pt idx="1">
                  <c:v>ONKAR D-255</c:v>
                </c:pt>
                <c:pt idx="2">
                  <c:v>DURGA INDUSTORY D-38</c:v>
                </c:pt>
                <c:pt idx="3">
                  <c:v>ONKAR E-14</c:v>
                </c:pt>
                <c:pt idx="4">
                  <c:v>K.R RUBBER</c:v>
                </c:pt>
                <c:pt idx="5">
                  <c:v>FOAM PACK INDIA </c:v>
                </c:pt>
                <c:pt idx="6">
                  <c:v>SWASTICA PRINTING</c:v>
                </c:pt>
                <c:pt idx="7">
                  <c:v>DEV PACKAGING</c:v>
                </c:pt>
              </c:strCache>
            </c:strRef>
          </c:cat>
          <c:val>
            <c:numRef>
              <c:f>'[1]FEB''2020'!$E$7:$E$14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'[1]FEB''2020'!$F$6</c:f>
              <c:strCache>
                <c:ptCount val="1"/>
                <c:pt idx="0">
                  <c:v>ACCEPT %AGE</c:v>
                </c:pt>
              </c:strCache>
            </c:strRef>
          </c:tx>
          <c:dLbls>
            <c:showVal val="1"/>
          </c:dLbls>
          <c:cat>
            <c:strRef>
              <c:f>'[1]FEB''2020'!$B$7:$B$14</c:f>
              <c:strCache>
                <c:ptCount val="8"/>
                <c:pt idx="0">
                  <c:v>0</c:v>
                </c:pt>
                <c:pt idx="1">
                  <c:v>ONKAR D-255</c:v>
                </c:pt>
                <c:pt idx="2">
                  <c:v>DURGA INDUSTORY D-38</c:v>
                </c:pt>
                <c:pt idx="3">
                  <c:v>ONKAR E-14</c:v>
                </c:pt>
                <c:pt idx="4">
                  <c:v>K.R RUBBER</c:v>
                </c:pt>
                <c:pt idx="5">
                  <c:v>FOAM PACK INDIA </c:v>
                </c:pt>
                <c:pt idx="6">
                  <c:v>SWASTICA PRINTING</c:v>
                </c:pt>
                <c:pt idx="7">
                  <c:v>DEV PACKAGING</c:v>
                </c:pt>
              </c:strCache>
            </c:strRef>
          </c:cat>
          <c:val>
            <c:numRef>
              <c:f>'[1]FEB''2020'!$F$7:$F$14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</c:numCache>
            </c:numRef>
          </c:val>
        </c:ser>
        <c:dLbls>
          <c:showVal val="1"/>
        </c:dLbls>
        <c:overlap val="-25"/>
        <c:axId val="80984704"/>
        <c:axId val="80994688"/>
      </c:barChart>
      <c:catAx>
        <c:axId val="80984704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994688"/>
        <c:crosses val="autoZero"/>
        <c:auto val="1"/>
        <c:lblAlgn val="ctr"/>
        <c:lblOffset val="100"/>
      </c:catAx>
      <c:valAx>
        <c:axId val="80994688"/>
        <c:scaling>
          <c:orientation val="minMax"/>
        </c:scaling>
        <c:delete val="1"/>
        <c:axPos val="l"/>
        <c:numFmt formatCode="General" sourceLinked="1"/>
        <c:tickLblPos val="nextTo"/>
        <c:crossAx val="80984704"/>
        <c:crosses val="autoZero"/>
        <c:crossBetween val="between"/>
      </c:valAx>
    </c:plotArea>
    <c:legend>
      <c:legendPos val="t"/>
    </c:legend>
    <c:plotVisOnly val="1"/>
    <c:dispBlanksAs val="gap"/>
  </c:chart>
  <c:txPr>
    <a:bodyPr/>
    <a:lstStyle/>
    <a:p>
      <a:pPr>
        <a:defRPr b="1" i="0" u="none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Acceptance Below 100%</a:t>
            </a:r>
          </a:p>
        </c:rich>
      </c:tx>
      <c:layout>
        <c:manualLayout>
          <c:xMode val="edge"/>
          <c:yMode val="edge"/>
          <c:x val="0.21165429455486359"/>
          <c:y val="2.2742984489286636E-2"/>
        </c:manualLayout>
      </c:layout>
    </c:title>
    <c:plotArea>
      <c:layout>
        <c:manualLayout>
          <c:layoutTarget val="inner"/>
          <c:xMode val="edge"/>
          <c:yMode val="edge"/>
          <c:x val="0"/>
          <c:y val="0.23105939783004964"/>
          <c:w val="0.81366838984124445"/>
          <c:h val="0.48901549726666788"/>
        </c:manualLayout>
      </c:layout>
      <c:barChart>
        <c:barDir val="col"/>
        <c:grouping val="clustered"/>
        <c:ser>
          <c:idx val="0"/>
          <c:order val="0"/>
          <c:tx>
            <c:strRef>
              <c:f>'[1]FEB''2020'!$C$18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'[1]FEB''2020'!$B$19:$B$22</c:f>
              <c:strCache>
                <c:ptCount val="4"/>
                <c:pt idx="0">
                  <c:v>0</c:v>
                </c:pt>
                <c:pt idx="1">
                  <c:v> ONKAR DELHI</c:v>
                </c:pt>
                <c:pt idx="2">
                  <c:v>ANIMESH GRAPHICES</c:v>
                </c:pt>
                <c:pt idx="3">
                  <c:v>GARGE ENTERPRISES</c:v>
                </c:pt>
              </c:strCache>
            </c:strRef>
          </c:cat>
          <c:val>
            <c:numRef>
              <c:f>'[1]FEB''2020'!$C$19:$C$22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'[1]FEB''2020'!$D$18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'[1]FEB''2020'!$B$19:$B$22</c:f>
              <c:strCache>
                <c:ptCount val="4"/>
                <c:pt idx="0">
                  <c:v>0</c:v>
                </c:pt>
                <c:pt idx="1">
                  <c:v> ONKAR DELHI</c:v>
                </c:pt>
                <c:pt idx="2">
                  <c:v>ANIMESH GRAPHICES</c:v>
                </c:pt>
                <c:pt idx="3">
                  <c:v>GARGE ENTERPRISES</c:v>
                </c:pt>
              </c:strCache>
            </c:strRef>
          </c:cat>
          <c:val>
            <c:numRef>
              <c:f>'[1]FEB''2020'!$D$19:$D$22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'[1]FEB''2020'!$E$18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0000"/>
            </a:solidFill>
          </c:spP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'[1]FEB''2020'!$B$19:$B$22</c:f>
              <c:strCache>
                <c:ptCount val="4"/>
                <c:pt idx="0">
                  <c:v>0</c:v>
                </c:pt>
                <c:pt idx="1">
                  <c:v> ONKAR DELHI</c:v>
                </c:pt>
                <c:pt idx="2">
                  <c:v>ANIMESH GRAPHICES</c:v>
                </c:pt>
                <c:pt idx="3">
                  <c:v>GARGE ENTERPRISES</c:v>
                </c:pt>
              </c:strCache>
            </c:strRef>
          </c:cat>
          <c:val>
            <c:numRef>
              <c:f>'[1]FEB''2020'!$E$19:$E$22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Val val="1"/>
        </c:dLbls>
        <c:axId val="81042048"/>
        <c:axId val="81052032"/>
      </c:barChart>
      <c:catAx>
        <c:axId val="8104204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b="1"/>
            </a:pPr>
            <a:endParaRPr lang="en-US"/>
          </a:p>
        </c:txPr>
        <c:crossAx val="81052032"/>
        <c:crosses val="autoZero"/>
        <c:auto val="1"/>
        <c:lblAlgn val="ctr"/>
        <c:lblOffset val="100"/>
      </c:catAx>
      <c:valAx>
        <c:axId val="8105203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810420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1725777235592184"/>
          <c:y val="0.13174638617934276"/>
          <c:w val="0.50741241851810781"/>
          <c:h val="8.9964743213068563E-2"/>
        </c:manualLayout>
      </c:layout>
      <c:spPr>
        <a:ln>
          <a:noFill/>
        </a:ln>
      </c:spPr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printSettings>
    <c:headerFooter/>
    <c:pageMargins b="0.75000000000001221" l="0.70000000000000062" r="0.70000000000000062" t="0.75000000000001221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Submersible Pump Process Rejection Jan 20</a:t>
            </a:r>
            <a:r>
              <a:rPr lang="en-US" sz="1400" baseline="0"/>
              <a:t> - Feb 20)</a:t>
            </a:r>
            <a:endParaRPr lang="en-US" sz="14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Sheet12!$C$6</c:f>
              <c:strCache>
                <c:ptCount val="1"/>
                <c:pt idx="0">
                  <c:v>Total 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Sheet12!$B$7:$B$17</c:f>
              <c:strCache>
                <c:ptCount val="11"/>
                <c:pt idx="0">
                  <c:v>Winding</c:v>
                </c:pt>
                <c:pt idx="1">
                  <c:v>Winding Taping 1</c:v>
                </c:pt>
                <c:pt idx="2">
                  <c:v>Insulation</c:v>
                </c:pt>
                <c:pt idx="3">
                  <c:v>Black Paper</c:v>
                </c:pt>
                <c:pt idx="4">
                  <c:v>Lead connection</c:v>
                </c:pt>
                <c:pt idx="5">
                  <c:v>Soldering</c:v>
                </c:pt>
                <c:pt idx="6">
                  <c:v>Winding Taping 2</c:v>
                </c:pt>
                <c:pt idx="7">
                  <c:v>Stamping fitting</c:v>
                </c:pt>
                <c:pt idx="8">
                  <c:v>Body fitting</c:v>
                </c:pt>
                <c:pt idx="9">
                  <c:v>Resistance</c:v>
                </c:pt>
                <c:pt idx="10">
                  <c:v>Final Testing</c:v>
                </c:pt>
              </c:strCache>
            </c:strRef>
          </c:cat>
          <c:val>
            <c:numRef>
              <c:f>Sheet12!$C$7:$C$17</c:f>
              <c:numCache>
                <c:formatCode>General</c:formatCode>
                <c:ptCount val="11"/>
                <c:pt idx="0">
                  <c:v>21182</c:v>
                </c:pt>
                <c:pt idx="1">
                  <c:v>20718</c:v>
                </c:pt>
                <c:pt idx="2">
                  <c:v>20296</c:v>
                </c:pt>
                <c:pt idx="3">
                  <c:v>20113</c:v>
                </c:pt>
                <c:pt idx="4">
                  <c:v>19942</c:v>
                </c:pt>
                <c:pt idx="5">
                  <c:v>19704</c:v>
                </c:pt>
                <c:pt idx="6">
                  <c:v>19428</c:v>
                </c:pt>
                <c:pt idx="7">
                  <c:v>19339</c:v>
                </c:pt>
                <c:pt idx="8">
                  <c:v>19276</c:v>
                </c:pt>
                <c:pt idx="9">
                  <c:v>19116</c:v>
                </c:pt>
                <c:pt idx="10">
                  <c:v>18700</c:v>
                </c:pt>
              </c:numCache>
            </c:numRef>
          </c:val>
        </c:ser>
        <c:ser>
          <c:idx val="1"/>
          <c:order val="1"/>
          <c:tx>
            <c:strRef>
              <c:f>Sheet12!$D$6</c:f>
              <c:strCache>
                <c:ptCount val="1"/>
                <c:pt idx="0">
                  <c:v>Total qty OK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Sheet12!$B$7:$B$17</c:f>
              <c:strCache>
                <c:ptCount val="11"/>
                <c:pt idx="0">
                  <c:v>Winding</c:v>
                </c:pt>
                <c:pt idx="1">
                  <c:v>Winding Taping 1</c:v>
                </c:pt>
                <c:pt idx="2">
                  <c:v>Insulation</c:v>
                </c:pt>
                <c:pt idx="3">
                  <c:v>Black Paper</c:v>
                </c:pt>
                <c:pt idx="4">
                  <c:v>Lead connection</c:v>
                </c:pt>
                <c:pt idx="5">
                  <c:v>Soldering</c:v>
                </c:pt>
                <c:pt idx="6">
                  <c:v>Winding Taping 2</c:v>
                </c:pt>
                <c:pt idx="7">
                  <c:v>Stamping fitting</c:v>
                </c:pt>
                <c:pt idx="8">
                  <c:v>Body fitting</c:v>
                </c:pt>
                <c:pt idx="9">
                  <c:v>Resistance</c:v>
                </c:pt>
                <c:pt idx="10">
                  <c:v>Final Testing</c:v>
                </c:pt>
              </c:strCache>
            </c:strRef>
          </c:cat>
          <c:val>
            <c:numRef>
              <c:f>Sheet12!$D$7:$D$17</c:f>
              <c:numCache>
                <c:formatCode>General</c:formatCode>
                <c:ptCount val="11"/>
                <c:pt idx="0">
                  <c:v>20718</c:v>
                </c:pt>
                <c:pt idx="1">
                  <c:v>20296</c:v>
                </c:pt>
                <c:pt idx="2">
                  <c:v>20113</c:v>
                </c:pt>
                <c:pt idx="3">
                  <c:v>19942</c:v>
                </c:pt>
                <c:pt idx="4">
                  <c:v>19704</c:v>
                </c:pt>
                <c:pt idx="5">
                  <c:v>19428</c:v>
                </c:pt>
                <c:pt idx="6">
                  <c:v>19339</c:v>
                </c:pt>
                <c:pt idx="7">
                  <c:v>19276</c:v>
                </c:pt>
                <c:pt idx="8">
                  <c:v>19116</c:v>
                </c:pt>
                <c:pt idx="9">
                  <c:v>18700</c:v>
                </c:pt>
                <c:pt idx="10">
                  <c:v>18410</c:v>
                </c:pt>
              </c:numCache>
            </c:numRef>
          </c:val>
        </c:ser>
        <c:gapWidth val="75"/>
        <c:overlap val="-25"/>
        <c:axId val="81137024"/>
        <c:axId val="81151104"/>
      </c:barChart>
      <c:lineChart>
        <c:grouping val="standard"/>
        <c:ser>
          <c:idx val="3"/>
          <c:order val="2"/>
          <c:tx>
            <c:strRef>
              <c:f>Sheet12!$F$6</c:f>
              <c:strCache>
                <c:ptCount val="1"/>
                <c:pt idx="0">
                  <c:v>Rejection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Sheet12!$B$7:$B$17</c:f>
              <c:strCache>
                <c:ptCount val="11"/>
                <c:pt idx="0">
                  <c:v>Winding</c:v>
                </c:pt>
                <c:pt idx="1">
                  <c:v>Winding Taping 1</c:v>
                </c:pt>
                <c:pt idx="2">
                  <c:v>Insulation</c:v>
                </c:pt>
                <c:pt idx="3">
                  <c:v>Black Paper</c:v>
                </c:pt>
                <c:pt idx="4">
                  <c:v>Lead connection</c:v>
                </c:pt>
                <c:pt idx="5">
                  <c:v>Soldering</c:v>
                </c:pt>
                <c:pt idx="6">
                  <c:v>Winding Taping 2</c:v>
                </c:pt>
                <c:pt idx="7">
                  <c:v>Stamping fitting</c:v>
                </c:pt>
                <c:pt idx="8">
                  <c:v>Body fitting</c:v>
                </c:pt>
                <c:pt idx="9">
                  <c:v>Resistance</c:v>
                </c:pt>
                <c:pt idx="10">
                  <c:v>Final Testing</c:v>
                </c:pt>
              </c:strCache>
            </c:strRef>
          </c:cat>
          <c:val>
            <c:numRef>
              <c:f>Sheet12!$F$7:$F$17</c:f>
              <c:numCache>
                <c:formatCode>0.0</c:formatCode>
                <c:ptCount val="11"/>
                <c:pt idx="0">
                  <c:v>2.1905391370031158</c:v>
                </c:pt>
                <c:pt idx="1">
                  <c:v>2.0368761463461724</c:v>
                </c:pt>
                <c:pt idx="2">
                  <c:v>0.90165549862041783</c:v>
                </c:pt>
                <c:pt idx="3">
                  <c:v>0.85019639039427242</c:v>
                </c:pt>
                <c:pt idx="4">
                  <c:v>1.1934610370073211</c:v>
                </c:pt>
                <c:pt idx="5">
                  <c:v>1.4007308160779537</c:v>
                </c:pt>
                <c:pt idx="6">
                  <c:v>0.45810170887379037</c:v>
                </c:pt>
                <c:pt idx="7">
                  <c:v>0.32576658565592842</c:v>
                </c:pt>
                <c:pt idx="8">
                  <c:v>0.83004772774434521</c:v>
                </c:pt>
                <c:pt idx="9">
                  <c:v>2.1761874869219504</c:v>
                </c:pt>
                <c:pt idx="10">
                  <c:v>1.5508021390374331</c:v>
                </c:pt>
              </c:numCache>
            </c:numRef>
          </c:val>
        </c:ser>
        <c:marker val="1"/>
        <c:axId val="81158528"/>
        <c:axId val="81152640"/>
      </c:lineChart>
      <c:catAx>
        <c:axId val="81137024"/>
        <c:scaling>
          <c:orientation val="minMax"/>
        </c:scaling>
        <c:axPos val="b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1151104"/>
        <c:crosses val="autoZero"/>
        <c:auto val="1"/>
        <c:lblAlgn val="ctr"/>
        <c:lblOffset val="100"/>
      </c:catAx>
      <c:valAx>
        <c:axId val="811511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1137024"/>
        <c:crosses val="autoZero"/>
        <c:crossBetween val="between"/>
      </c:valAx>
      <c:valAx>
        <c:axId val="81152640"/>
        <c:scaling>
          <c:orientation val="minMax"/>
        </c:scaling>
        <c:axPos val="r"/>
        <c:numFmt formatCode="0.0" sourceLinked="1"/>
        <c:tickLblPos val="nextTo"/>
        <c:crossAx val="81158528"/>
        <c:crosses val="max"/>
        <c:crossBetween val="between"/>
      </c:valAx>
      <c:catAx>
        <c:axId val="81158528"/>
        <c:scaling>
          <c:orientation val="minMax"/>
        </c:scaling>
        <c:delete val="1"/>
        <c:axPos val="b"/>
        <c:tickLblPos val="nextTo"/>
        <c:crossAx val="8115264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Amica</a:t>
            </a:r>
            <a:r>
              <a:rPr lang="en-IN" baseline="0"/>
              <a:t> Series</a:t>
            </a:r>
            <a:endParaRPr lang="en-IN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28.74</a:t>
                    </a:r>
                  </a:p>
                </c:rich>
              </c:tx>
              <c:dLblPos val="t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13.31</a:t>
                    </a:r>
                  </a:p>
                </c:rich>
              </c:tx>
              <c:dLblPos val="t"/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11.24</a:t>
                    </a:r>
                  </a:p>
                </c:rich>
              </c:tx>
              <c:dLblPos val="t"/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6.26</a:t>
                    </a:r>
                  </a:p>
                </c:rich>
              </c:tx>
              <c:dLblPos val="t"/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2.80</a:t>
                    </a:r>
                  </a:p>
                </c:rich>
              </c:tx>
              <c:dLblPos val="t"/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[2]Summary!$B$4:$B$8</c:f>
              <c:strCache>
                <c:ptCount val="5"/>
                <c:pt idx="0">
                  <c:v>Loose connection</c:v>
                </c:pt>
                <c:pt idx="1">
                  <c:v>Thermostat </c:v>
                </c:pt>
                <c:pt idx="2">
                  <c:v>Thermal cut out</c:v>
                </c:pt>
                <c:pt idx="3">
                  <c:v>Heating element</c:v>
                </c:pt>
                <c:pt idx="4">
                  <c:v>Tank leakage</c:v>
                </c:pt>
              </c:strCache>
            </c:strRef>
          </c:cat>
          <c:val>
            <c:numRef>
              <c:f>[2]Summary!$K$4:$K$8</c:f>
              <c:numCache>
                <c:formatCode>General</c:formatCode>
                <c:ptCount val="5"/>
                <c:pt idx="0">
                  <c:v>0.28740883929355943</c:v>
                </c:pt>
                <c:pt idx="1">
                  <c:v>0.13311659783850277</c:v>
                </c:pt>
                <c:pt idx="2">
                  <c:v>0.11246814866883402</c:v>
                </c:pt>
                <c:pt idx="3">
                  <c:v>6.264827343818645E-2</c:v>
                </c:pt>
                <c:pt idx="4">
                  <c:v>2.802917142606098E-2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75-4F70-A7F3-5F9EB7739ECB}"/>
            </c:ext>
          </c:extLst>
        </c:ser>
        <c:marker val="1"/>
        <c:axId val="72819456"/>
        <c:axId val="72820992"/>
      </c:lineChart>
      <c:catAx>
        <c:axId val="72819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20992"/>
        <c:crosses val="autoZero"/>
        <c:auto val="1"/>
        <c:lblAlgn val="ctr"/>
        <c:lblOffset val="100"/>
      </c:catAx>
      <c:valAx>
        <c:axId val="7282099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Solarium</a:t>
            </a:r>
            <a:r>
              <a:rPr lang="en-IN" baseline="0"/>
              <a:t> Qube </a:t>
            </a:r>
            <a:endParaRPr lang="en-IN"/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28.67</a:t>
                    </a:r>
                  </a:p>
                </c:rich>
              </c:tx>
              <c:dLblPos val="t"/>
              <c:showVal val="1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13.82</a:t>
                    </a:r>
                  </a:p>
                </c:rich>
              </c:tx>
              <c:dLblPos val="t"/>
              <c:showVal val="1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13.66</a:t>
                    </a:r>
                  </a:p>
                </c:rich>
              </c:tx>
              <c:dLblPos val="t"/>
              <c:showVal val="1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3.54</a:t>
                    </a:r>
                  </a:p>
                </c:rich>
              </c:tx>
              <c:dLblPos val="t"/>
              <c:showVal val="1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2.56</a:t>
                    </a:r>
                  </a:p>
                </c:rich>
              </c:tx>
              <c:dLblPos val="t"/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[2]Summary!$B$13:$B$17</c:f>
              <c:strCache>
                <c:ptCount val="5"/>
                <c:pt idx="0">
                  <c:v>Loose connection,not working &amp; repaired</c:v>
                </c:pt>
                <c:pt idx="1">
                  <c:v>Thermostat defective (No continuity) &amp; replaced</c:v>
                </c:pt>
                <c:pt idx="2">
                  <c:v>Thermal Cut Out defective (No Continuity) and replaced</c:v>
                </c:pt>
                <c:pt idx="3">
                  <c:v>Heating element Defective(No continuity) -Replaced</c:v>
                </c:pt>
                <c:pt idx="4">
                  <c:v>Tank Leakage &amp; Replaced</c:v>
                </c:pt>
              </c:strCache>
            </c:strRef>
          </c:cat>
          <c:val>
            <c:numRef>
              <c:f>[2]Summary!$K$13:$K$17</c:f>
              <c:numCache>
                <c:formatCode>General</c:formatCode>
                <c:ptCount val="5"/>
                <c:pt idx="0">
                  <c:v>0.28674203494347378</c:v>
                </c:pt>
                <c:pt idx="1">
                  <c:v>0.13823227132579652</c:v>
                </c:pt>
                <c:pt idx="2">
                  <c:v>0.1366906474820144</c:v>
                </c:pt>
                <c:pt idx="3">
                  <c:v>3.5457348406988692E-2</c:v>
                </c:pt>
                <c:pt idx="4">
                  <c:v>2.5693730729701953E-2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A9-44C6-8F13-E09F5D96B810}"/>
            </c:ext>
          </c:extLst>
        </c:ser>
        <c:marker val="1"/>
        <c:axId val="81332096"/>
        <c:axId val="81333632"/>
      </c:lineChart>
      <c:catAx>
        <c:axId val="81332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3632"/>
        <c:crosses val="autoZero"/>
        <c:auto val="1"/>
        <c:lblAlgn val="ctr"/>
        <c:lblOffset val="100"/>
      </c:catAx>
      <c:valAx>
        <c:axId val="8133363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3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Coating Rejection FY 2018-19,</a:t>
            </a:r>
            <a:r>
              <a:rPr lang="en-US" baseline="0"/>
              <a:t> 1</a:t>
            </a:r>
            <a:r>
              <a:rPr lang="en-US"/>
              <a:t>9 - 20 &amp; 20-21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'Display coating'!$C$6</c:f>
              <c:strCache>
                <c:ptCount val="1"/>
                <c:pt idx="0">
                  <c:v>Total Qty Checked</c:v>
                </c:pt>
              </c:strCache>
            </c:strRef>
          </c:tx>
          <c:spPr>
            <a:solidFill>
              <a:srgbClr val="FFFF00"/>
            </a:solidFill>
          </c:spPr>
          <c:dLbls>
            <c:txPr>
              <a:bodyPr rot="-5400000" vert="horz"/>
              <a:lstStyle/>
              <a:p>
                <a:pPr>
                  <a:defRPr sz="800" b="1"/>
                </a:pPr>
                <a:endParaRPr lang="en-US"/>
              </a:p>
            </c:txPr>
            <c:dLblPos val="ctr"/>
            <c:showVal val="1"/>
          </c:dLbls>
          <c:cat>
            <c:strRef>
              <c:f>'Display coating'!$B$7:$B$25</c:f>
              <c:strCache>
                <c:ptCount val="19"/>
                <c:pt idx="0">
                  <c:v>Aug  18</c:v>
                </c:pt>
                <c:pt idx="1">
                  <c:v>Sep  18</c:v>
                </c:pt>
                <c:pt idx="2">
                  <c:v>Oct  18</c:v>
                </c:pt>
                <c:pt idx="3">
                  <c:v>Nov  18</c:v>
                </c:pt>
                <c:pt idx="4">
                  <c:v>Dec  18</c:v>
                </c:pt>
                <c:pt idx="5">
                  <c:v>Jan  19</c:v>
                </c:pt>
                <c:pt idx="6">
                  <c:v>May  19</c:v>
                </c:pt>
                <c:pt idx="7">
                  <c:v>Jun  19</c:v>
                </c:pt>
                <c:pt idx="8">
                  <c:v>July  19</c:v>
                </c:pt>
                <c:pt idx="9">
                  <c:v>Aug  19</c:v>
                </c:pt>
                <c:pt idx="10">
                  <c:v>Sep  19</c:v>
                </c:pt>
                <c:pt idx="11">
                  <c:v>Oct  19</c:v>
                </c:pt>
                <c:pt idx="12">
                  <c:v>Nov  19</c:v>
                </c:pt>
                <c:pt idx="13">
                  <c:v>Dec  19</c:v>
                </c:pt>
                <c:pt idx="14">
                  <c:v>Jan  20</c:v>
                </c:pt>
                <c:pt idx="15">
                  <c:v>Feb  20</c:v>
                </c:pt>
                <c:pt idx="16">
                  <c:v>June  20</c:v>
                </c:pt>
                <c:pt idx="17">
                  <c:v>Jul 20</c:v>
                </c:pt>
                <c:pt idx="18">
                  <c:v>Aug 20</c:v>
                </c:pt>
              </c:strCache>
            </c:strRef>
          </c:cat>
          <c:val>
            <c:numRef>
              <c:f>'Display coating'!$C$7:$C$25</c:f>
              <c:numCache>
                <c:formatCode>General</c:formatCode>
                <c:ptCount val="19"/>
                <c:pt idx="0">
                  <c:v>6388</c:v>
                </c:pt>
                <c:pt idx="1">
                  <c:v>12305</c:v>
                </c:pt>
                <c:pt idx="2">
                  <c:v>11940</c:v>
                </c:pt>
                <c:pt idx="3">
                  <c:v>7015</c:v>
                </c:pt>
                <c:pt idx="4">
                  <c:v>10501</c:v>
                </c:pt>
                <c:pt idx="5">
                  <c:v>1221</c:v>
                </c:pt>
                <c:pt idx="6">
                  <c:v>3118</c:v>
                </c:pt>
                <c:pt idx="7">
                  <c:v>7196</c:v>
                </c:pt>
                <c:pt idx="8">
                  <c:v>13978</c:v>
                </c:pt>
                <c:pt idx="9">
                  <c:v>18478</c:v>
                </c:pt>
                <c:pt idx="10">
                  <c:v>20489</c:v>
                </c:pt>
                <c:pt idx="11">
                  <c:v>15412</c:v>
                </c:pt>
                <c:pt idx="12">
                  <c:v>22561</c:v>
                </c:pt>
                <c:pt idx="13">
                  <c:v>20470</c:v>
                </c:pt>
                <c:pt idx="14">
                  <c:v>13279</c:v>
                </c:pt>
                <c:pt idx="15">
                  <c:v>2651</c:v>
                </c:pt>
                <c:pt idx="16">
                  <c:v>6505</c:v>
                </c:pt>
                <c:pt idx="17">
                  <c:v>15677</c:v>
                </c:pt>
                <c:pt idx="18">
                  <c:v>18594</c:v>
                </c:pt>
              </c:numCache>
            </c:numRef>
          </c:val>
        </c:ser>
        <c:ser>
          <c:idx val="1"/>
          <c:order val="1"/>
          <c:tx>
            <c:strRef>
              <c:f>'Display coating'!$D$6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92D050"/>
            </a:solidFill>
          </c:spPr>
          <c:dLbls>
            <c:dLbl>
              <c:idx val="8"/>
              <c:layout>
                <c:manualLayout>
                  <c:x val="0"/>
                  <c:y val="5.6277056277056266E-2"/>
                </c:manualLayout>
              </c:layout>
              <c:spPr/>
              <c:txPr>
                <a:bodyPr rot="-5400000" vert="horz"/>
                <a:lstStyle/>
                <a:p>
                  <a:pPr>
                    <a:defRPr sz="700"/>
                  </a:pPr>
                  <a:endParaRPr lang="en-US"/>
                </a:p>
              </c:txPr>
              <c:dLblPos val="inEnd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'Display coating'!$B$7:$B$25</c:f>
              <c:strCache>
                <c:ptCount val="19"/>
                <c:pt idx="0">
                  <c:v>Aug  18</c:v>
                </c:pt>
                <c:pt idx="1">
                  <c:v>Sep  18</c:v>
                </c:pt>
                <c:pt idx="2">
                  <c:v>Oct  18</c:v>
                </c:pt>
                <c:pt idx="3">
                  <c:v>Nov  18</c:v>
                </c:pt>
                <c:pt idx="4">
                  <c:v>Dec  18</c:v>
                </c:pt>
                <c:pt idx="5">
                  <c:v>Jan  19</c:v>
                </c:pt>
                <c:pt idx="6">
                  <c:v>May  19</c:v>
                </c:pt>
                <c:pt idx="7">
                  <c:v>Jun  19</c:v>
                </c:pt>
                <c:pt idx="8">
                  <c:v>July  19</c:v>
                </c:pt>
                <c:pt idx="9">
                  <c:v>Aug  19</c:v>
                </c:pt>
                <c:pt idx="10">
                  <c:v>Sep  19</c:v>
                </c:pt>
                <c:pt idx="11">
                  <c:v>Oct  19</c:v>
                </c:pt>
                <c:pt idx="12">
                  <c:v>Nov  19</c:v>
                </c:pt>
                <c:pt idx="13">
                  <c:v>Dec  19</c:v>
                </c:pt>
                <c:pt idx="14">
                  <c:v>Jan  20</c:v>
                </c:pt>
                <c:pt idx="15">
                  <c:v>Feb  20</c:v>
                </c:pt>
                <c:pt idx="16">
                  <c:v>June  20</c:v>
                </c:pt>
                <c:pt idx="17">
                  <c:v>Jul 20</c:v>
                </c:pt>
                <c:pt idx="18">
                  <c:v>Aug 20</c:v>
                </c:pt>
              </c:strCache>
            </c:strRef>
          </c:cat>
          <c:val>
            <c:numRef>
              <c:f>'Display coating'!$D$7:$D$25</c:f>
              <c:numCache>
                <c:formatCode>General</c:formatCode>
                <c:ptCount val="19"/>
                <c:pt idx="0">
                  <c:v>4855</c:v>
                </c:pt>
                <c:pt idx="1">
                  <c:v>9905</c:v>
                </c:pt>
                <c:pt idx="2">
                  <c:v>9910</c:v>
                </c:pt>
                <c:pt idx="3">
                  <c:v>6103</c:v>
                </c:pt>
                <c:pt idx="4">
                  <c:v>9083</c:v>
                </c:pt>
                <c:pt idx="5">
                  <c:v>1062</c:v>
                </c:pt>
                <c:pt idx="6">
                  <c:v>2720</c:v>
                </c:pt>
                <c:pt idx="7">
                  <c:v>6526</c:v>
                </c:pt>
                <c:pt idx="8">
                  <c:v>13000</c:v>
                </c:pt>
                <c:pt idx="9">
                  <c:v>17185</c:v>
                </c:pt>
                <c:pt idx="10">
                  <c:v>19157</c:v>
                </c:pt>
                <c:pt idx="11">
                  <c:v>11289</c:v>
                </c:pt>
                <c:pt idx="12">
                  <c:v>16160</c:v>
                </c:pt>
                <c:pt idx="13">
                  <c:v>19140</c:v>
                </c:pt>
                <c:pt idx="14">
                  <c:v>12615</c:v>
                </c:pt>
                <c:pt idx="15">
                  <c:v>2518</c:v>
                </c:pt>
                <c:pt idx="16">
                  <c:v>6344</c:v>
                </c:pt>
                <c:pt idx="17">
                  <c:v>15361</c:v>
                </c:pt>
                <c:pt idx="18">
                  <c:v>18122</c:v>
                </c:pt>
              </c:numCache>
            </c:numRef>
          </c:val>
        </c:ser>
        <c:gapWidth val="75"/>
        <c:overlap val="-25"/>
        <c:axId val="81826560"/>
        <c:axId val="81828096"/>
      </c:barChart>
      <c:lineChart>
        <c:grouping val="standard"/>
        <c:ser>
          <c:idx val="3"/>
          <c:order val="2"/>
          <c:tx>
            <c:strRef>
              <c:f>'Display coating'!$F$6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>
              <c:idx val="3"/>
              <c:layout>
                <c:manualLayout>
                  <c:x val="1.4716701753060201E-3"/>
                  <c:y val="0.1082251082251091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-2.060338245428486E-2"/>
                  <c:y val="7.3593073593073599E-2"/>
                </c:manualLayout>
              </c:layout>
              <c:dLblPos val="t"/>
              <c:showVal val="1"/>
            </c:dLbl>
            <c:dLbl>
              <c:idx val="5"/>
              <c:layout>
                <c:manualLayout>
                  <c:x val="0"/>
                  <c:y val="0.11688311688311689"/>
                </c:manualLayout>
              </c:layout>
              <c:dLblPos val="t"/>
              <c:showVal val="1"/>
            </c:dLbl>
            <c:dLbl>
              <c:idx val="8"/>
              <c:layout>
                <c:manualLayout>
                  <c:x val="0"/>
                  <c:y val="0.1168831168831168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Val val="1"/>
          </c:dLbls>
          <c:cat>
            <c:strRef>
              <c:f>'Display coating'!$B$7:$B$25</c:f>
              <c:strCache>
                <c:ptCount val="19"/>
                <c:pt idx="0">
                  <c:v>Aug  18</c:v>
                </c:pt>
                <c:pt idx="1">
                  <c:v>Sep  18</c:v>
                </c:pt>
                <c:pt idx="2">
                  <c:v>Oct  18</c:v>
                </c:pt>
                <c:pt idx="3">
                  <c:v>Nov  18</c:v>
                </c:pt>
                <c:pt idx="4">
                  <c:v>Dec  18</c:v>
                </c:pt>
                <c:pt idx="5">
                  <c:v>Jan  19</c:v>
                </c:pt>
                <c:pt idx="6">
                  <c:v>May  19</c:v>
                </c:pt>
                <c:pt idx="7">
                  <c:v>Jun  19</c:v>
                </c:pt>
                <c:pt idx="8">
                  <c:v>July  19</c:v>
                </c:pt>
                <c:pt idx="9">
                  <c:v>Aug  19</c:v>
                </c:pt>
                <c:pt idx="10">
                  <c:v>Sep  19</c:v>
                </c:pt>
                <c:pt idx="11">
                  <c:v>Oct  19</c:v>
                </c:pt>
                <c:pt idx="12">
                  <c:v>Nov  19</c:v>
                </c:pt>
                <c:pt idx="13">
                  <c:v>Dec  19</c:v>
                </c:pt>
                <c:pt idx="14">
                  <c:v>Jan  20</c:v>
                </c:pt>
                <c:pt idx="15">
                  <c:v>Feb  20</c:v>
                </c:pt>
                <c:pt idx="16">
                  <c:v>June  20</c:v>
                </c:pt>
                <c:pt idx="17">
                  <c:v>Jul 20</c:v>
                </c:pt>
                <c:pt idx="18">
                  <c:v>Aug 20</c:v>
                </c:pt>
              </c:strCache>
            </c:strRef>
          </c:cat>
          <c:val>
            <c:numRef>
              <c:f>'Display coating'!$F$7:$F$25</c:f>
              <c:numCache>
                <c:formatCode>General</c:formatCode>
                <c:ptCount val="1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</c:numCache>
            </c:numRef>
          </c:val>
        </c:ser>
        <c:ser>
          <c:idx val="2"/>
          <c:order val="3"/>
          <c:tx>
            <c:strRef>
              <c:f>'Display coating'!$G$6</c:f>
              <c:strCache>
                <c:ptCount val="1"/>
                <c:pt idx="0">
                  <c:v>%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dLbl>
              <c:idx val="1"/>
              <c:layout>
                <c:manualLayout>
                  <c:x val="2.250264813721899E-3"/>
                  <c:y val="-1.4730545045505757E-2"/>
                </c:manualLayout>
              </c:layout>
              <c:dLblPos val="t"/>
              <c:showVal val="1"/>
            </c:dLbl>
            <c:dLbl>
              <c:idx val="15"/>
              <c:layout>
                <c:manualLayout>
                  <c:x val="-2.0313939797741789E-2"/>
                  <c:y val="9.7222222222222307E-2"/>
                </c:manualLayout>
              </c:layout>
              <c:dLblPos val="t"/>
              <c:showVal val="1"/>
            </c:dLbl>
            <c:dLbl>
              <c:idx val="16"/>
              <c:layout>
                <c:manualLayout>
                  <c:x val="0"/>
                  <c:y val="4.7619047619047623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Val val="1"/>
          </c:dLbls>
          <c:cat>
            <c:strRef>
              <c:f>'Display coating'!$B$7:$B$25</c:f>
              <c:strCache>
                <c:ptCount val="19"/>
                <c:pt idx="0">
                  <c:v>Aug  18</c:v>
                </c:pt>
                <c:pt idx="1">
                  <c:v>Sep  18</c:v>
                </c:pt>
                <c:pt idx="2">
                  <c:v>Oct  18</c:v>
                </c:pt>
                <c:pt idx="3">
                  <c:v>Nov  18</c:v>
                </c:pt>
                <c:pt idx="4">
                  <c:v>Dec  18</c:v>
                </c:pt>
                <c:pt idx="5">
                  <c:v>Jan  19</c:v>
                </c:pt>
                <c:pt idx="6">
                  <c:v>May  19</c:v>
                </c:pt>
                <c:pt idx="7">
                  <c:v>Jun  19</c:v>
                </c:pt>
                <c:pt idx="8">
                  <c:v>July  19</c:v>
                </c:pt>
                <c:pt idx="9">
                  <c:v>Aug  19</c:v>
                </c:pt>
                <c:pt idx="10">
                  <c:v>Sep  19</c:v>
                </c:pt>
                <c:pt idx="11">
                  <c:v>Oct  19</c:v>
                </c:pt>
                <c:pt idx="12">
                  <c:v>Nov  19</c:v>
                </c:pt>
                <c:pt idx="13">
                  <c:v>Dec  19</c:v>
                </c:pt>
                <c:pt idx="14">
                  <c:v>Jan  20</c:v>
                </c:pt>
                <c:pt idx="15">
                  <c:v>Feb  20</c:v>
                </c:pt>
                <c:pt idx="16">
                  <c:v>June  20</c:v>
                </c:pt>
                <c:pt idx="17">
                  <c:v>Jul 20</c:v>
                </c:pt>
                <c:pt idx="18">
                  <c:v>Aug 20</c:v>
                </c:pt>
              </c:strCache>
            </c:strRef>
          </c:cat>
          <c:val>
            <c:numRef>
              <c:f>'Display coating'!$G$7:$G$25</c:f>
              <c:numCache>
                <c:formatCode>0</c:formatCode>
                <c:ptCount val="19"/>
                <c:pt idx="0">
                  <c:v>23.99812147777082</c:v>
                </c:pt>
                <c:pt idx="1">
                  <c:v>19.504266558309631</c:v>
                </c:pt>
                <c:pt idx="2">
                  <c:v>17.001675041876048</c:v>
                </c:pt>
                <c:pt idx="3">
                  <c:v>13.00071275837491</c:v>
                </c:pt>
                <c:pt idx="4">
                  <c:v>13.503475859441957</c:v>
                </c:pt>
                <c:pt idx="5">
                  <c:v>13.022113022113022</c:v>
                </c:pt>
                <c:pt idx="6">
                  <c:v>12.76</c:v>
                </c:pt>
                <c:pt idx="7">
                  <c:v>12.76</c:v>
                </c:pt>
                <c:pt idx="8">
                  <c:v>6.9967091143225062</c:v>
                </c:pt>
                <c:pt idx="9">
                  <c:v>6.9975105530901613</c:v>
                </c:pt>
                <c:pt idx="10">
                  <c:v>6.5010493435501973</c:v>
                </c:pt>
                <c:pt idx="11">
                  <c:v>10.005190760446405</c:v>
                </c:pt>
                <c:pt idx="12">
                  <c:v>6.0015070253978102</c:v>
                </c:pt>
                <c:pt idx="13">
                  <c:v>6.497313141182218</c:v>
                </c:pt>
                <c:pt idx="14">
                  <c:v>5.0003765343775886</c:v>
                </c:pt>
                <c:pt idx="15">
                  <c:v>5.0169747265182956</c:v>
                </c:pt>
                <c:pt idx="16">
                  <c:v>2.475019215987702</c:v>
                </c:pt>
                <c:pt idx="17">
                  <c:v>2</c:v>
                </c:pt>
                <c:pt idx="18">
                  <c:v>3</c:v>
                </c:pt>
              </c:numCache>
            </c:numRef>
          </c:val>
        </c:ser>
        <c:marker val="1"/>
        <c:axId val="81462784"/>
        <c:axId val="81461248"/>
      </c:lineChart>
      <c:catAx>
        <c:axId val="81826560"/>
        <c:scaling>
          <c:orientation val="minMax"/>
        </c:scaling>
        <c:axPos val="b"/>
        <c:majorTickMark val="none"/>
        <c:tickLblPos val="nextTo"/>
        <c:crossAx val="81828096"/>
        <c:crosses val="autoZero"/>
        <c:auto val="1"/>
        <c:lblAlgn val="ctr"/>
        <c:lblOffset val="100"/>
      </c:catAx>
      <c:valAx>
        <c:axId val="8182809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1826560"/>
        <c:crosses val="autoZero"/>
        <c:crossBetween val="between"/>
      </c:valAx>
      <c:valAx>
        <c:axId val="81461248"/>
        <c:scaling>
          <c:orientation val="minMax"/>
        </c:scaling>
        <c:axPos val="r"/>
        <c:numFmt formatCode="General" sourceLinked="1"/>
        <c:tickLblPos val="nextTo"/>
        <c:crossAx val="81462784"/>
        <c:crosses val="max"/>
        <c:crossBetween val="between"/>
      </c:valAx>
      <c:catAx>
        <c:axId val="81462784"/>
        <c:scaling>
          <c:orientation val="minMax"/>
        </c:scaling>
        <c:delete val="1"/>
        <c:axPos val="b"/>
        <c:tickLblPos val="nextTo"/>
        <c:crossAx val="81461248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Field complaint Log (September 19 - January 20)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Sheet1!$I$11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7030A0"/>
            </a:solidFill>
          </c:spPr>
          <c:dLbls>
            <c:showVal val="1"/>
          </c:dLbls>
          <c:cat>
            <c:strRef>
              <c:f>Sheet1!$H$12:$H$20</c:f>
              <c:strCache>
                <c:ptCount val="9"/>
                <c:pt idx="0">
                  <c:v>L/S Connect</c:v>
                </c:pt>
                <c:pt idx="1">
                  <c:v>T/S Defect</c:v>
                </c:pt>
                <c:pt idx="2">
                  <c:v>C/O Defect</c:v>
                </c:pt>
                <c:pt idx="3">
                  <c:v>H/E Defect</c:v>
                </c:pt>
                <c:pt idx="4">
                  <c:v>Tank Leakage</c:v>
                </c:pt>
                <c:pt idx="5">
                  <c:v>MFV Leakage</c:v>
                </c:pt>
                <c:pt idx="6">
                  <c:v>Wre/H Defect</c:v>
                </c:pt>
                <c:pt idx="7">
                  <c:v>Body Dent</c:v>
                </c:pt>
                <c:pt idx="8">
                  <c:v>I/L O/L Thread</c:v>
                </c:pt>
              </c:strCache>
            </c:strRef>
          </c:cat>
          <c:val>
            <c:numRef>
              <c:f>Sheet1!$I$12:$I$20</c:f>
              <c:numCache>
                <c:formatCode>General</c:formatCode>
                <c:ptCount val="9"/>
                <c:pt idx="0">
                  <c:v>2887</c:v>
                </c:pt>
                <c:pt idx="1">
                  <c:v>1430</c:v>
                </c:pt>
                <c:pt idx="2">
                  <c:v>1263</c:v>
                </c:pt>
                <c:pt idx="3">
                  <c:v>570</c:v>
                </c:pt>
                <c:pt idx="4">
                  <c:v>216</c:v>
                </c:pt>
                <c:pt idx="5">
                  <c:v>200</c:v>
                </c:pt>
                <c:pt idx="6">
                  <c:v>122</c:v>
                </c:pt>
                <c:pt idx="7">
                  <c:v>66</c:v>
                </c:pt>
                <c:pt idx="8">
                  <c:v>55</c:v>
                </c:pt>
              </c:numCache>
            </c:numRef>
          </c:val>
        </c:ser>
        <c:axId val="69293952"/>
        <c:axId val="69295488"/>
      </c:barChart>
      <c:lineChart>
        <c:grouping val="standard"/>
        <c:ser>
          <c:idx val="2"/>
          <c:order val="1"/>
          <c:tx>
            <c:strRef>
              <c:f>Sheet1!$K$11</c:f>
              <c:strCache>
                <c:ptCount val="1"/>
                <c:pt idx="0">
                  <c:v>Cumulative %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dLbls>
            <c:dLblPos val="t"/>
            <c:showVal val="1"/>
          </c:dLbls>
          <c:cat>
            <c:strRef>
              <c:f>Sheet1!$H$12:$H$20</c:f>
              <c:strCache>
                <c:ptCount val="9"/>
                <c:pt idx="0">
                  <c:v>L/S Connect</c:v>
                </c:pt>
                <c:pt idx="1">
                  <c:v>T/S Defect</c:v>
                </c:pt>
                <c:pt idx="2">
                  <c:v>C/O Defect</c:v>
                </c:pt>
                <c:pt idx="3">
                  <c:v>H/E Defect</c:v>
                </c:pt>
                <c:pt idx="4">
                  <c:v>Tank Leakage</c:v>
                </c:pt>
                <c:pt idx="5">
                  <c:v>MFV Leakage</c:v>
                </c:pt>
                <c:pt idx="6">
                  <c:v>Wre/H Defect</c:v>
                </c:pt>
                <c:pt idx="7">
                  <c:v>Body Dent</c:v>
                </c:pt>
                <c:pt idx="8">
                  <c:v>I/L O/L Thread</c:v>
                </c:pt>
              </c:strCache>
            </c:strRef>
          </c:cat>
          <c:val>
            <c:numRef>
              <c:f>Sheet1!$K$12:$K$20</c:f>
              <c:numCache>
                <c:formatCode>0</c:formatCode>
                <c:ptCount val="9"/>
                <c:pt idx="0">
                  <c:v>42.399765016889411</c:v>
                </c:pt>
                <c:pt idx="1">
                  <c:v>63.401380525774712</c:v>
                </c:pt>
                <c:pt idx="2">
                  <c:v>81.950359817888085</c:v>
                </c:pt>
                <c:pt idx="3">
                  <c:v>90.321633132618601</c:v>
                </c:pt>
                <c:pt idx="4">
                  <c:v>93.4939051255691</c:v>
                </c:pt>
                <c:pt idx="5">
                  <c:v>96.431194007930671</c:v>
                </c:pt>
                <c:pt idx="6">
                  <c:v>98.222940226171247</c:v>
                </c:pt>
                <c:pt idx="7">
                  <c:v>99.19224555735056</c:v>
                </c:pt>
                <c:pt idx="8">
                  <c:v>100</c:v>
                </c:pt>
              </c:numCache>
            </c:numRef>
          </c:val>
        </c:ser>
        <c:marker val="1"/>
        <c:axId val="69302912"/>
        <c:axId val="69301376"/>
      </c:lineChart>
      <c:catAx>
        <c:axId val="69293952"/>
        <c:scaling>
          <c:orientation val="minMax"/>
        </c:scaling>
        <c:axPos val="b"/>
        <c:tickLblPos val="nextTo"/>
        <c:crossAx val="69295488"/>
        <c:crosses val="autoZero"/>
        <c:auto val="1"/>
        <c:lblAlgn val="ctr"/>
        <c:lblOffset val="100"/>
      </c:catAx>
      <c:valAx>
        <c:axId val="69295488"/>
        <c:scaling>
          <c:orientation val="minMax"/>
        </c:scaling>
        <c:axPos val="l"/>
        <c:majorGridlines/>
        <c:numFmt formatCode="General" sourceLinked="1"/>
        <c:tickLblPos val="nextTo"/>
        <c:crossAx val="69293952"/>
        <c:crosses val="autoZero"/>
        <c:crossBetween val="between"/>
      </c:valAx>
      <c:valAx>
        <c:axId val="69301376"/>
        <c:scaling>
          <c:orientation val="minMax"/>
        </c:scaling>
        <c:axPos val="r"/>
        <c:numFmt formatCode="0" sourceLinked="1"/>
        <c:tickLblPos val="nextTo"/>
        <c:crossAx val="69302912"/>
        <c:crosses val="max"/>
        <c:crossBetween val="between"/>
      </c:valAx>
      <c:catAx>
        <c:axId val="69302912"/>
        <c:scaling>
          <c:orientation val="minMax"/>
        </c:scaling>
        <c:delete val="1"/>
        <c:axPos val="b"/>
        <c:tickLblPos val="nextTo"/>
        <c:crossAx val="6930137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GRC Tagged Complaint FY 19-20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'Sheet17 (2)'!$I$9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C00000">
                    <a:lumMod val="33000"/>
                    <a:lumOff val="67000"/>
                  </a:srgbClr>
                </a:gs>
                <a:gs pos="50000">
                  <a:srgbClr val="C00000">
                    <a:lumMod val="59000"/>
                    <a:lumOff val="41000"/>
                  </a:srgbClr>
                </a:gs>
                <a:gs pos="100000">
                  <a:srgbClr val="C00000"/>
                </a:gs>
              </a:gsLst>
              <a:lin ang="5400000" scaled="0"/>
            </a:gradFill>
          </c:spPr>
          <c:dLbls>
            <c:showVal val="1"/>
          </c:dLbls>
          <c:cat>
            <c:strRef>
              <c:f>'Sheet17 (2)'!$H$10:$H$13</c:f>
              <c:strCache>
                <c:ptCount val="4"/>
                <c:pt idx="0">
                  <c:v>Tank Leakage</c:v>
                </c:pt>
                <c:pt idx="1">
                  <c:v>Element Leakage</c:v>
                </c:pt>
                <c:pt idx="2">
                  <c:v>Element Dead</c:v>
                </c:pt>
                <c:pt idx="3">
                  <c:v>Thermostat Fault</c:v>
                </c:pt>
              </c:strCache>
            </c:strRef>
          </c:cat>
          <c:val>
            <c:numRef>
              <c:f>'Sheet17 (2)'!$I$10:$I$13</c:f>
              <c:numCache>
                <c:formatCode>General</c:formatCode>
                <c:ptCount val="4"/>
                <c:pt idx="0">
                  <c:v>156</c:v>
                </c:pt>
                <c:pt idx="1">
                  <c:v>102</c:v>
                </c:pt>
                <c:pt idx="2">
                  <c:v>25</c:v>
                </c:pt>
                <c:pt idx="3">
                  <c:v>7</c:v>
                </c:pt>
              </c:numCache>
            </c:numRef>
          </c:val>
        </c:ser>
        <c:axId val="81857536"/>
        <c:axId val="81863424"/>
      </c:barChart>
      <c:lineChart>
        <c:grouping val="standard"/>
        <c:ser>
          <c:idx val="2"/>
          <c:order val="1"/>
          <c:tx>
            <c:strRef>
              <c:f>'Sheet17 (2)'!$K$9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</c:marker>
          <c:dLbls>
            <c:dLbl>
              <c:idx val="2"/>
              <c:layout>
                <c:manualLayout>
                  <c:x val="0"/>
                  <c:y val="0.125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'Sheet17 (2)'!$H$10:$H$13</c:f>
              <c:strCache>
                <c:ptCount val="4"/>
                <c:pt idx="0">
                  <c:v>Tank Leakage</c:v>
                </c:pt>
                <c:pt idx="1">
                  <c:v>Element Leakage</c:v>
                </c:pt>
                <c:pt idx="2">
                  <c:v>Element Dead</c:v>
                </c:pt>
                <c:pt idx="3">
                  <c:v>Thermostat Fault</c:v>
                </c:pt>
              </c:strCache>
            </c:strRef>
          </c:cat>
          <c:val>
            <c:numRef>
              <c:f>'Sheet17 (2)'!$K$10:$K$13</c:f>
              <c:numCache>
                <c:formatCode>0%</c:formatCode>
                <c:ptCount val="4"/>
                <c:pt idx="0">
                  <c:v>0.53793103448275859</c:v>
                </c:pt>
                <c:pt idx="1">
                  <c:v>0.8896551724137931</c:v>
                </c:pt>
                <c:pt idx="2">
                  <c:v>0.97586206896551719</c:v>
                </c:pt>
                <c:pt idx="3">
                  <c:v>1</c:v>
                </c:pt>
              </c:numCache>
            </c:numRef>
          </c:val>
        </c:ser>
        <c:marker val="1"/>
        <c:axId val="81870848"/>
        <c:axId val="81864960"/>
      </c:lineChart>
      <c:catAx>
        <c:axId val="81857536"/>
        <c:scaling>
          <c:orientation val="minMax"/>
        </c:scaling>
        <c:axPos val="b"/>
        <c:tickLblPos val="nextTo"/>
        <c:crossAx val="81863424"/>
        <c:crosses val="autoZero"/>
        <c:auto val="1"/>
        <c:lblAlgn val="ctr"/>
        <c:lblOffset val="100"/>
      </c:catAx>
      <c:valAx>
        <c:axId val="81863424"/>
        <c:scaling>
          <c:orientation val="minMax"/>
        </c:scaling>
        <c:axPos val="l"/>
        <c:numFmt formatCode="General" sourceLinked="1"/>
        <c:tickLblPos val="nextTo"/>
        <c:crossAx val="81857536"/>
        <c:crosses val="autoZero"/>
        <c:crossBetween val="between"/>
      </c:valAx>
      <c:valAx>
        <c:axId val="81864960"/>
        <c:scaling>
          <c:orientation val="minMax"/>
        </c:scaling>
        <c:axPos val="r"/>
        <c:numFmt formatCode="0%" sourceLinked="1"/>
        <c:tickLblPos val="nextTo"/>
        <c:crossAx val="81870848"/>
        <c:crosses val="max"/>
        <c:crossBetween val="between"/>
      </c:valAx>
      <c:catAx>
        <c:axId val="81870848"/>
        <c:scaling>
          <c:orientation val="minMax"/>
        </c:scaling>
        <c:delete val="1"/>
        <c:axPos val="b"/>
        <c:tickLblPos val="nextTo"/>
        <c:crossAx val="8186496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Observe Defect Against</a:t>
            </a:r>
            <a:r>
              <a:rPr lang="en-US" sz="1200" baseline="0">
                <a:latin typeface="Arial" pitchFamily="34" charset="0"/>
                <a:cs typeface="Arial" pitchFamily="34" charset="0"/>
              </a:rPr>
              <a:t> Tank Leakage 156 Nos.</a:t>
            </a:r>
            <a:endParaRPr lang="en-US" sz="1200">
              <a:latin typeface="Arial" pitchFamily="34" charset="0"/>
              <a:cs typeface="Arial" pitchFamily="34" charset="0"/>
            </a:endParaRPr>
          </a:p>
        </c:rich>
      </c:tx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</c:dPt>
          <c:dPt>
            <c:idx val="1"/>
            <c:spPr>
              <a:gradFill>
                <a:gsLst>
                  <a:gs pos="0">
                    <a:srgbClr val="C00000">
                      <a:lumMod val="39000"/>
                      <a:lumOff val="61000"/>
                    </a:srgbClr>
                  </a:gs>
                  <a:gs pos="50000">
                    <a:srgbClr val="C00000">
                      <a:lumMod val="57000"/>
                      <a:lumOff val="43000"/>
                    </a:srgbClr>
                  </a:gs>
                  <a:gs pos="100000">
                    <a:srgbClr val="C00000"/>
                  </a:gs>
                </a:gsLst>
                <a:lin ang="5400000" scaled="0"/>
              </a:gradFill>
            </c:spPr>
          </c:dPt>
          <c:dPt>
            <c:idx val="2"/>
            <c:spPr>
              <a:gradFill>
                <a:gsLst>
                  <a:gs pos="0">
                    <a:srgbClr val="C00000">
                      <a:lumMod val="39000"/>
                      <a:lumOff val="61000"/>
                    </a:srgbClr>
                  </a:gs>
                  <a:gs pos="50000">
                    <a:srgbClr val="C00000">
                      <a:lumMod val="57000"/>
                      <a:lumOff val="43000"/>
                    </a:srgbClr>
                  </a:gs>
                  <a:gs pos="100000">
                    <a:srgbClr val="C00000"/>
                  </a:gs>
                </a:gsLst>
                <a:lin ang="5400000" scaled="0"/>
              </a:gradFill>
            </c:spPr>
          </c:dPt>
          <c:dLbls>
            <c:showVal val="1"/>
          </c:dLbls>
          <c:cat>
            <c:strRef>
              <c:f>'Sheet17 (2)'!$N$17:$N$19</c:f>
              <c:strCache>
                <c:ptCount val="3"/>
                <c:pt idx="0">
                  <c:v>No Leakage</c:v>
                </c:pt>
                <c:pt idx="1">
                  <c:v>Element Leakage</c:v>
                </c:pt>
                <c:pt idx="2">
                  <c:v>Tank Leakage</c:v>
                </c:pt>
              </c:strCache>
            </c:strRef>
          </c:cat>
          <c:val>
            <c:numRef>
              <c:f>'Sheet17 (2)'!$O$17:$O$19</c:f>
              <c:numCache>
                <c:formatCode>General</c:formatCode>
                <c:ptCount val="3"/>
                <c:pt idx="0">
                  <c:v>83</c:v>
                </c:pt>
                <c:pt idx="1">
                  <c:v>64</c:v>
                </c:pt>
                <c:pt idx="2">
                  <c:v>9</c:v>
                </c:pt>
              </c:numCache>
            </c:numRef>
          </c:val>
        </c:ser>
        <c:axId val="81900288"/>
        <c:axId val="81901824"/>
      </c:barChart>
      <c:catAx>
        <c:axId val="81900288"/>
        <c:scaling>
          <c:orientation val="minMax"/>
        </c:scaling>
        <c:axPos val="b"/>
        <c:majorTickMark val="none"/>
        <c:tickLblPos val="nextTo"/>
        <c:crossAx val="81901824"/>
        <c:crosses val="autoZero"/>
        <c:auto val="1"/>
        <c:lblAlgn val="ctr"/>
        <c:lblOffset val="100"/>
      </c:catAx>
      <c:valAx>
        <c:axId val="81901824"/>
        <c:scaling>
          <c:orientation val="minMax"/>
        </c:scaling>
        <c:axPos val="l"/>
        <c:numFmt formatCode="General" sourceLinked="1"/>
        <c:majorTickMark val="none"/>
        <c:tickLblPos val="nextTo"/>
        <c:crossAx val="8190028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US" sz="1200" b="1" i="0" baseline="0">
                <a:effectLst/>
                <a:latin typeface="Arial" pitchFamily="34" charset="0"/>
                <a:cs typeface="Arial" pitchFamily="34" charset="0"/>
              </a:rPr>
              <a:t>Observe Defect Against Element Leakage 102 Nos.</a:t>
            </a:r>
            <a:endParaRPr lang="en-US" sz="1200">
              <a:effectLst/>
              <a:latin typeface="Arial" pitchFamily="34" charset="0"/>
              <a:cs typeface="Arial" pitchFamily="34" charset="0"/>
            </a:endParaRP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C00000">
                    <a:lumMod val="39000"/>
                    <a:lumOff val="61000"/>
                  </a:srgbClr>
                </a:gs>
                <a:gs pos="50000">
                  <a:srgbClr val="C00000">
                    <a:lumMod val="57000"/>
                    <a:lumOff val="43000"/>
                  </a:srgbClr>
                </a:gs>
                <a:gs pos="100000">
                  <a:srgbClr val="C00000"/>
                </a:gs>
              </a:gsLst>
              <a:lin ang="5400000" scaled="0"/>
            </a:gradFill>
          </c:spPr>
          <c:dPt>
            <c:idx val="1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</c:dPt>
          <c:dLbls>
            <c:showVal val="1"/>
          </c:dLbls>
          <c:cat>
            <c:strRef>
              <c:f>'Sheet17 (2)'!$S$17:$S$20</c:f>
              <c:strCache>
                <c:ptCount val="4"/>
                <c:pt idx="0">
                  <c:v>Leakage Element</c:v>
                </c:pt>
                <c:pt idx="1">
                  <c:v>No Leakage</c:v>
                </c:pt>
                <c:pt idx="2">
                  <c:v>Leakage from Gasket</c:v>
                </c:pt>
                <c:pt idx="3">
                  <c:v>Leakage due to hardware loose</c:v>
                </c:pt>
              </c:strCache>
            </c:strRef>
          </c:cat>
          <c:val>
            <c:numRef>
              <c:f>'Sheet17 (2)'!$T$17:$T$20</c:f>
              <c:numCache>
                <c:formatCode>General</c:formatCode>
                <c:ptCount val="4"/>
                <c:pt idx="0">
                  <c:v>46</c:v>
                </c:pt>
                <c:pt idx="1">
                  <c:v>38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</c:ser>
        <c:axId val="81922304"/>
        <c:axId val="81940480"/>
      </c:barChart>
      <c:catAx>
        <c:axId val="81922304"/>
        <c:scaling>
          <c:orientation val="minMax"/>
        </c:scaling>
        <c:axPos val="b"/>
        <c:majorTickMark val="none"/>
        <c:tickLblPos val="nextTo"/>
        <c:crossAx val="81940480"/>
        <c:crosses val="autoZero"/>
        <c:auto val="1"/>
        <c:lblAlgn val="ctr"/>
        <c:lblOffset val="100"/>
      </c:catAx>
      <c:valAx>
        <c:axId val="81940480"/>
        <c:scaling>
          <c:orientation val="minMax"/>
        </c:scaling>
        <c:axPos val="l"/>
        <c:numFmt formatCode="General" sourceLinked="1"/>
        <c:majorTickMark val="none"/>
        <c:tickLblPos val="nextTo"/>
        <c:crossAx val="81922304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r>
              <a:rPr lang="en-US" sz="1200" b="1" i="0" baseline="0">
                <a:effectLst/>
                <a:latin typeface="Arial" pitchFamily="34" charset="0"/>
                <a:cs typeface="Arial" pitchFamily="34" charset="0"/>
              </a:rPr>
              <a:t>Observe Defect Against Element Dead 25 Nos.</a:t>
            </a:r>
            <a:endParaRPr lang="en-US" sz="1200">
              <a:effectLst/>
              <a:latin typeface="Arial" pitchFamily="34" charset="0"/>
              <a:cs typeface="Arial" pitchFamily="34" charset="0"/>
            </a:endParaRP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gradFill>
              <a:gsLst>
                <a:gs pos="0">
                  <a:srgbClr val="C00000">
                    <a:lumMod val="30000"/>
                    <a:lumOff val="70000"/>
                  </a:srgbClr>
                </a:gs>
                <a:gs pos="50000">
                  <a:srgbClr val="C00000">
                    <a:lumMod val="65000"/>
                    <a:lumOff val="35000"/>
                  </a:srgbClr>
                </a:gs>
                <a:gs pos="100000">
                  <a:srgbClr val="C00000"/>
                </a:gs>
              </a:gsLst>
              <a:lin ang="5400000" scaled="0"/>
            </a:gradFill>
          </c:spPr>
          <c:dPt>
            <c:idx val="1"/>
            <c:spPr>
              <a:gradFill>
                <a:gsLst>
                  <a:gs pos="0">
                    <a:srgbClr val="DDEBCF"/>
                  </a:gs>
                  <a:gs pos="50000">
                    <a:srgbClr val="9CB86E"/>
                  </a:gs>
                  <a:gs pos="100000">
                    <a:srgbClr val="156B13"/>
                  </a:gs>
                </a:gsLst>
                <a:lin ang="5400000" scaled="0"/>
              </a:gradFill>
            </c:spPr>
          </c:dPt>
          <c:dLbls>
            <c:showVal val="1"/>
          </c:dLbls>
          <c:cat>
            <c:strRef>
              <c:f>'Sheet17 (2)'!$C$14:$C$15</c:f>
              <c:strCache>
                <c:ptCount val="2"/>
                <c:pt idx="0">
                  <c:v>Element Dead</c:v>
                </c:pt>
                <c:pt idx="1">
                  <c:v>Element OK</c:v>
                </c:pt>
              </c:strCache>
            </c:strRef>
          </c:cat>
          <c:val>
            <c:numRef>
              <c:f>'Sheet17 (2)'!$D$14:$D$15</c:f>
              <c:numCache>
                <c:formatCode>General</c:formatCode>
                <c:ptCount val="2"/>
                <c:pt idx="0">
                  <c:v>16</c:v>
                </c:pt>
                <c:pt idx="1">
                  <c:v>9</c:v>
                </c:pt>
              </c:numCache>
            </c:numRef>
          </c:val>
        </c:ser>
        <c:axId val="81960960"/>
        <c:axId val="81962496"/>
      </c:barChart>
      <c:catAx>
        <c:axId val="81960960"/>
        <c:scaling>
          <c:orientation val="minMax"/>
        </c:scaling>
        <c:axPos val="b"/>
        <c:majorTickMark val="none"/>
        <c:tickLblPos val="nextTo"/>
        <c:crossAx val="81962496"/>
        <c:crosses val="autoZero"/>
        <c:auto val="1"/>
        <c:lblAlgn val="ctr"/>
        <c:lblOffset val="100"/>
      </c:catAx>
      <c:valAx>
        <c:axId val="81962496"/>
        <c:scaling>
          <c:orientation val="minMax"/>
        </c:scaling>
        <c:axPos val="l"/>
        <c:numFmt formatCode="General" sourceLinked="1"/>
        <c:majorTickMark val="none"/>
        <c:tickLblPos val="nextTo"/>
        <c:crossAx val="81960960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600"/>
              <a:t>GRC Tagged Complaint FY 19-20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Sheet17!$I$9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showVal val="1"/>
          </c:dLbls>
          <c:cat>
            <c:strRef>
              <c:f>Sheet17!$H$10:$H$13</c:f>
              <c:strCache>
                <c:ptCount val="4"/>
                <c:pt idx="0">
                  <c:v>Tank Leakage</c:v>
                </c:pt>
                <c:pt idx="1">
                  <c:v>Element Leakage</c:v>
                </c:pt>
                <c:pt idx="2">
                  <c:v>Element Dead</c:v>
                </c:pt>
                <c:pt idx="3">
                  <c:v>Thermostat Fault</c:v>
                </c:pt>
              </c:strCache>
            </c:strRef>
          </c:cat>
          <c:val>
            <c:numRef>
              <c:f>Sheet17!$I$10:$I$13</c:f>
              <c:numCache>
                <c:formatCode>General</c:formatCode>
                <c:ptCount val="4"/>
                <c:pt idx="0">
                  <c:v>156</c:v>
                </c:pt>
                <c:pt idx="1">
                  <c:v>102</c:v>
                </c:pt>
                <c:pt idx="2">
                  <c:v>25</c:v>
                </c:pt>
                <c:pt idx="3">
                  <c:v>7</c:v>
                </c:pt>
              </c:numCache>
            </c:numRef>
          </c:val>
        </c:ser>
        <c:axId val="82300928"/>
        <c:axId val="82302464"/>
      </c:barChart>
      <c:lineChart>
        <c:grouping val="standard"/>
        <c:ser>
          <c:idx val="2"/>
          <c:order val="1"/>
          <c:tx>
            <c:strRef>
              <c:f>Sheet17!$K$9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</c:marker>
          <c:dLbls>
            <c:dLbl>
              <c:idx val="2"/>
              <c:layout>
                <c:manualLayout>
                  <c:x val="0"/>
                  <c:y val="0.125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Sheet17!$H$10:$H$13</c:f>
              <c:strCache>
                <c:ptCount val="4"/>
                <c:pt idx="0">
                  <c:v>Tank Leakage</c:v>
                </c:pt>
                <c:pt idx="1">
                  <c:v>Element Leakage</c:v>
                </c:pt>
                <c:pt idx="2">
                  <c:v>Element Dead</c:v>
                </c:pt>
                <c:pt idx="3">
                  <c:v>Thermostat Fault</c:v>
                </c:pt>
              </c:strCache>
            </c:strRef>
          </c:cat>
          <c:val>
            <c:numRef>
              <c:f>Sheet17!$K$10:$K$13</c:f>
              <c:numCache>
                <c:formatCode>0%</c:formatCode>
                <c:ptCount val="4"/>
                <c:pt idx="0">
                  <c:v>0.53793103448275859</c:v>
                </c:pt>
                <c:pt idx="1">
                  <c:v>0.8896551724137931</c:v>
                </c:pt>
                <c:pt idx="2">
                  <c:v>0.97586206896551719</c:v>
                </c:pt>
                <c:pt idx="3">
                  <c:v>1</c:v>
                </c:pt>
              </c:numCache>
            </c:numRef>
          </c:val>
        </c:ser>
        <c:marker val="1"/>
        <c:axId val="82305792"/>
        <c:axId val="82304000"/>
      </c:lineChart>
      <c:catAx>
        <c:axId val="82300928"/>
        <c:scaling>
          <c:orientation val="minMax"/>
        </c:scaling>
        <c:axPos val="b"/>
        <c:tickLblPos val="nextTo"/>
        <c:crossAx val="82302464"/>
        <c:crosses val="autoZero"/>
        <c:auto val="1"/>
        <c:lblAlgn val="ctr"/>
        <c:lblOffset val="100"/>
      </c:catAx>
      <c:valAx>
        <c:axId val="82302464"/>
        <c:scaling>
          <c:orientation val="minMax"/>
        </c:scaling>
        <c:axPos val="l"/>
        <c:majorGridlines/>
        <c:numFmt formatCode="General" sourceLinked="1"/>
        <c:tickLblPos val="nextTo"/>
        <c:crossAx val="82300928"/>
        <c:crosses val="autoZero"/>
        <c:crossBetween val="between"/>
      </c:valAx>
      <c:valAx>
        <c:axId val="82304000"/>
        <c:scaling>
          <c:orientation val="minMax"/>
        </c:scaling>
        <c:axPos val="r"/>
        <c:numFmt formatCode="0%" sourceLinked="1"/>
        <c:tickLblPos val="nextTo"/>
        <c:crossAx val="82305792"/>
        <c:crosses val="max"/>
        <c:crossBetween val="between"/>
      </c:valAx>
      <c:catAx>
        <c:axId val="82305792"/>
        <c:scaling>
          <c:orientation val="minMax"/>
        </c:scaling>
        <c:delete val="1"/>
        <c:axPos val="b"/>
        <c:tickLblPos val="nextTo"/>
        <c:crossAx val="8230400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Observed against Tagged complaint 2018-19 &amp; 19-20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Sheet19!$E$19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dLbl>
              <c:idx val="2"/>
              <c:layout>
                <c:manualLayout>
                  <c:x val="0"/>
                  <c:y val="-4.6296296296296523E-2"/>
                </c:manualLayout>
              </c:layout>
              <c:showVal val="1"/>
            </c:dLbl>
            <c:showVal val="1"/>
          </c:dLbls>
          <c:cat>
            <c:strRef>
              <c:f>Sheet19!$D$20:$D$26</c:f>
              <c:strCache>
                <c:ptCount val="7"/>
                <c:pt idx="0">
                  <c:v>Dent &amp; Damage</c:v>
                </c:pt>
                <c:pt idx="1">
                  <c:v>Complaint Missing</c:v>
                </c:pt>
                <c:pt idx="2">
                  <c:v>NL </c:v>
                </c:pt>
                <c:pt idx="3">
                  <c:v>LKG OP</c:v>
                </c:pt>
                <c:pt idx="4">
                  <c:v>Element dead</c:v>
                </c:pt>
                <c:pt idx="5">
                  <c:v>LKG Tank</c:v>
                </c:pt>
                <c:pt idx="6">
                  <c:v>Element Ok</c:v>
                </c:pt>
              </c:strCache>
            </c:strRef>
          </c:cat>
          <c:val>
            <c:numRef>
              <c:f>Sheet19!$E$20:$E$26</c:f>
              <c:numCache>
                <c:formatCode>General</c:formatCode>
                <c:ptCount val="7"/>
                <c:pt idx="0">
                  <c:v>297</c:v>
                </c:pt>
                <c:pt idx="1">
                  <c:v>100</c:v>
                </c:pt>
                <c:pt idx="2">
                  <c:v>83</c:v>
                </c:pt>
                <c:pt idx="3">
                  <c:v>50</c:v>
                </c:pt>
                <c:pt idx="4">
                  <c:v>16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</c:ser>
        <c:axId val="82372864"/>
        <c:axId val="82513920"/>
      </c:barChart>
      <c:lineChart>
        <c:grouping val="standard"/>
        <c:ser>
          <c:idx val="2"/>
          <c:order val="1"/>
          <c:tx>
            <c:strRef>
              <c:f>Sheet19!$G$19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dLbls>
            <c:dLbl>
              <c:idx val="3"/>
              <c:layout>
                <c:manualLayout>
                  <c:x val="0"/>
                  <c:y val="-0.125"/>
                </c:manualLayout>
              </c:layout>
              <c:dLblPos val="b"/>
              <c:showVal val="1"/>
            </c:dLbl>
            <c:dLbl>
              <c:idx val="4"/>
              <c:layout>
                <c:manualLayout>
                  <c:x val="0"/>
                  <c:y val="-0.12962962962962862"/>
                </c:manualLayout>
              </c:layout>
              <c:dLblPos val="b"/>
              <c:showVal val="1"/>
            </c:dLbl>
            <c:dLblPos val="b"/>
            <c:showVal val="1"/>
          </c:dLbls>
          <c:cat>
            <c:strRef>
              <c:f>Sheet19!$D$20:$D$26</c:f>
              <c:strCache>
                <c:ptCount val="7"/>
                <c:pt idx="0">
                  <c:v>Dent &amp; Damage</c:v>
                </c:pt>
                <c:pt idx="1">
                  <c:v>Complaint Missing</c:v>
                </c:pt>
                <c:pt idx="2">
                  <c:v>NL </c:v>
                </c:pt>
                <c:pt idx="3">
                  <c:v>LKG OP</c:v>
                </c:pt>
                <c:pt idx="4">
                  <c:v>Element dead</c:v>
                </c:pt>
                <c:pt idx="5">
                  <c:v>LKG Tank</c:v>
                </c:pt>
                <c:pt idx="6">
                  <c:v>Element Ok</c:v>
                </c:pt>
              </c:strCache>
            </c:strRef>
          </c:cat>
          <c:val>
            <c:numRef>
              <c:f>Sheet19!$G$20:$G$26</c:f>
              <c:numCache>
                <c:formatCode>0</c:formatCode>
                <c:ptCount val="7"/>
                <c:pt idx="0">
                  <c:v>52.659574468085104</c:v>
                </c:pt>
                <c:pt idx="1">
                  <c:v>70.39007092198581</c:v>
                </c:pt>
                <c:pt idx="2">
                  <c:v>85.106382978723403</c:v>
                </c:pt>
                <c:pt idx="3">
                  <c:v>93.971631205673759</c:v>
                </c:pt>
                <c:pt idx="4">
                  <c:v>96.808510638297875</c:v>
                </c:pt>
                <c:pt idx="5">
                  <c:v>98.40425531914893</c:v>
                </c:pt>
                <c:pt idx="6" formatCode="General">
                  <c:v>100</c:v>
                </c:pt>
              </c:numCache>
            </c:numRef>
          </c:val>
        </c:ser>
        <c:marker val="1"/>
        <c:axId val="82372864"/>
        <c:axId val="82513920"/>
      </c:lineChart>
      <c:catAx>
        <c:axId val="82372864"/>
        <c:scaling>
          <c:orientation val="minMax"/>
        </c:scaling>
        <c:axPos val="b"/>
        <c:tickLblPos val="nextTo"/>
        <c:crossAx val="82513920"/>
        <c:crosses val="autoZero"/>
        <c:auto val="1"/>
        <c:lblAlgn val="ctr"/>
        <c:lblOffset val="100"/>
      </c:catAx>
      <c:valAx>
        <c:axId val="82513920"/>
        <c:scaling>
          <c:orientation val="minMax"/>
        </c:scaling>
        <c:axPos val="l"/>
        <c:majorGridlines/>
        <c:numFmt formatCode="General" sourceLinked="1"/>
        <c:tickLblPos val="nextTo"/>
        <c:crossAx val="82372864"/>
        <c:crosses val="autoZero"/>
        <c:crossBetween val="between"/>
      </c:valAx>
    </c:plotArea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Leakage Tagged V/S Observed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Sheet19!$M$6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  <a:ln>
              <a:solidFill>
                <a:schemeClr val="accent1"/>
              </a:solidFill>
            </a:ln>
          </c:spPr>
          <c:dLbls>
            <c:showVal val="1"/>
          </c:dLbls>
          <c:cat>
            <c:strRef>
              <c:f>Sheet19!$L$7:$L$9</c:f>
              <c:strCache>
                <c:ptCount val="3"/>
                <c:pt idx="0">
                  <c:v>No leakage</c:v>
                </c:pt>
                <c:pt idx="1">
                  <c:v>Leakage Element</c:v>
                </c:pt>
                <c:pt idx="2">
                  <c:v>Leakage Tank</c:v>
                </c:pt>
              </c:strCache>
            </c:strRef>
          </c:cat>
          <c:val>
            <c:numRef>
              <c:f>Sheet19!$M$7:$M$9</c:f>
              <c:numCache>
                <c:formatCode>General</c:formatCode>
                <c:ptCount val="3"/>
                <c:pt idx="0">
                  <c:v>83</c:v>
                </c:pt>
                <c:pt idx="1">
                  <c:v>64</c:v>
                </c:pt>
                <c:pt idx="2">
                  <c:v>9</c:v>
                </c:pt>
              </c:numCache>
            </c:numRef>
          </c:val>
        </c:ser>
        <c:axId val="82525568"/>
        <c:axId val="82543744"/>
      </c:barChart>
      <c:catAx>
        <c:axId val="82525568"/>
        <c:scaling>
          <c:orientation val="minMax"/>
        </c:scaling>
        <c:axPos val="b"/>
        <c:tickLblPos val="nextTo"/>
        <c:crossAx val="82543744"/>
        <c:crosses val="autoZero"/>
        <c:auto val="1"/>
        <c:lblAlgn val="ctr"/>
        <c:lblOffset val="100"/>
      </c:catAx>
      <c:valAx>
        <c:axId val="82543744"/>
        <c:scaling>
          <c:orientation val="minMax"/>
        </c:scaling>
        <c:axPos val="l"/>
        <c:majorGridlines/>
        <c:numFmt formatCode="General" sourceLinked="1"/>
        <c:tickLblPos val="nextTo"/>
        <c:crossAx val="82525568"/>
        <c:crosses val="autoZero"/>
        <c:crossBetween val="between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Tagged V/S Observed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Sheet19!$M$6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showVal val="1"/>
          </c:dLbls>
          <c:cat>
            <c:strRef>
              <c:f>Sheet19!$L$7:$L$11</c:f>
              <c:strCache>
                <c:ptCount val="5"/>
                <c:pt idx="0">
                  <c:v>No leakage</c:v>
                </c:pt>
                <c:pt idx="1">
                  <c:v>Leakage Element</c:v>
                </c:pt>
                <c:pt idx="2">
                  <c:v>Leakage Tank</c:v>
                </c:pt>
                <c:pt idx="3">
                  <c:v>Element Dead</c:v>
                </c:pt>
                <c:pt idx="4">
                  <c:v>Element OK</c:v>
                </c:pt>
              </c:strCache>
            </c:strRef>
          </c:cat>
          <c:val>
            <c:numRef>
              <c:f>Sheet19!$M$7:$M$11</c:f>
              <c:numCache>
                <c:formatCode>General</c:formatCode>
                <c:ptCount val="5"/>
                <c:pt idx="0">
                  <c:v>83</c:v>
                </c:pt>
                <c:pt idx="1">
                  <c:v>64</c:v>
                </c:pt>
                <c:pt idx="2">
                  <c:v>9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</c:ser>
        <c:axId val="82563840"/>
        <c:axId val="82565376"/>
      </c:barChart>
      <c:catAx>
        <c:axId val="82563840"/>
        <c:scaling>
          <c:orientation val="minMax"/>
        </c:scaling>
        <c:axPos val="b"/>
        <c:tickLblPos val="nextTo"/>
        <c:crossAx val="82565376"/>
        <c:crosses val="autoZero"/>
        <c:auto val="1"/>
        <c:lblAlgn val="ctr"/>
        <c:lblOffset val="100"/>
      </c:catAx>
      <c:valAx>
        <c:axId val="82565376"/>
        <c:scaling>
          <c:orientation val="minMax"/>
        </c:scaling>
        <c:axPos val="l"/>
        <c:majorGridlines/>
        <c:numFmt formatCode="General" sourceLinked="1"/>
        <c:tickLblPos val="nextTo"/>
        <c:crossAx val="825638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GRC Tagged Complaint 2019-20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Sheet20!$E$7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showVal val="1"/>
          </c:dLbls>
          <c:cat>
            <c:strRef>
              <c:f>Sheet20!$D$8:$D$12</c:f>
              <c:strCache>
                <c:ptCount val="5"/>
                <c:pt idx="0">
                  <c:v>Tank Leakage</c:v>
                </c:pt>
                <c:pt idx="1">
                  <c:v>Dent &amp; damage</c:v>
                </c:pt>
                <c:pt idx="2">
                  <c:v>Complaint Missing</c:v>
                </c:pt>
                <c:pt idx="3">
                  <c:v>Component Missing</c:v>
                </c:pt>
                <c:pt idx="4">
                  <c:v>Element dead</c:v>
                </c:pt>
              </c:strCache>
            </c:strRef>
          </c:cat>
          <c:val>
            <c:numRef>
              <c:f>Sheet20!$E$8:$E$12</c:f>
              <c:numCache>
                <c:formatCode>General</c:formatCode>
                <c:ptCount val="5"/>
                <c:pt idx="0">
                  <c:v>21</c:v>
                </c:pt>
                <c:pt idx="1">
                  <c:v>17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axId val="82891904"/>
        <c:axId val="82893440"/>
      </c:barChart>
      <c:lineChart>
        <c:grouping val="standard"/>
        <c:ser>
          <c:idx val="2"/>
          <c:order val="1"/>
          <c:tx>
            <c:strRef>
              <c:f>Sheet20!$G$7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dLbls>
            <c:dLblPos val="b"/>
            <c:showVal val="1"/>
          </c:dLbls>
          <c:cat>
            <c:strRef>
              <c:f>Sheet20!$D$8:$D$12</c:f>
              <c:strCache>
                <c:ptCount val="5"/>
                <c:pt idx="0">
                  <c:v>Tank Leakage</c:v>
                </c:pt>
                <c:pt idx="1">
                  <c:v>Dent &amp; damage</c:v>
                </c:pt>
                <c:pt idx="2">
                  <c:v>Complaint Missing</c:v>
                </c:pt>
                <c:pt idx="3">
                  <c:v>Component Missing</c:v>
                </c:pt>
                <c:pt idx="4">
                  <c:v>Element dead</c:v>
                </c:pt>
              </c:strCache>
            </c:strRef>
          </c:cat>
          <c:val>
            <c:numRef>
              <c:f>Sheet20!$G$8:$G$12</c:f>
              <c:numCache>
                <c:formatCode>0</c:formatCode>
                <c:ptCount val="5"/>
                <c:pt idx="0">
                  <c:v>36.84210526315789</c:v>
                </c:pt>
                <c:pt idx="1">
                  <c:v>66.666666666666657</c:v>
                </c:pt>
                <c:pt idx="2">
                  <c:v>84.210526315789465</c:v>
                </c:pt>
                <c:pt idx="3">
                  <c:v>92.982456140350877</c:v>
                </c:pt>
                <c:pt idx="4" formatCode="General">
                  <c:v>100</c:v>
                </c:pt>
              </c:numCache>
            </c:numRef>
          </c:val>
        </c:ser>
        <c:marker val="1"/>
        <c:axId val="82913152"/>
        <c:axId val="82911616"/>
      </c:lineChart>
      <c:catAx>
        <c:axId val="82891904"/>
        <c:scaling>
          <c:orientation val="minMax"/>
        </c:scaling>
        <c:axPos val="b"/>
        <c:tickLblPos val="nextTo"/>
        <c:crossAx val="82893440"/>
        <c:crosses val="autoZero"/>
        <c:auto val="1"/>
        <c:lblAlgn val="ctr"/>
        <c:lblOffset val="100"/>
      </c:catAx>
      <c:valAx>
        <c:axId val="82893440"/>
        <c:scaling>
          <c:orientation val="minMax"/>
        </c:scaling>
        <c:axPos val="l"/>
        <c:majorGridlines/>
        <c:numFmt formatCode="General" sourceLinked="1"/>
        <c:tickLblPos val="nextTo"/>
        <c:crossAx val="82891904"/>
        <c:crosses val="autoZero"/>
        <c:crossBetween val="between"/>
      </c:valAx>
      <c:valAx>
        <c:axId val="82911616"/>
        <c:scaling>
          <c:orientation val="minMax"/>
        </c:scaling>
        <c:axPos val="r"/>
        <c:numFmt formatCode="0" sourceLinked="1"/>
        <c:tickLblPos val="nextTo"/>
        <c:crossAx val="82913152"/>
        <c:crosses val="max"/>
        <c:crossBetween val="between"/>
      </c:valAx>
      <c:catAx>
        <c:axId val="82913152"/>
        <c:scaling>
          <c:orientation val="minMax"/>
        </c:scaling>
        <c:delete val="1"/>
        <c:axPos val="b"/>
        <c:tickLblPos val="nextTo"/>
        <c:crossAx val="8291161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Observed against Tagged Complaint 2019-20</a:t>
            </a:r>
          </a:p>
        </c:rich>
      </c:tx>
    </c:title>
    <c:plotArea>
      <c:layout>
        <c:manualLayout>
          <c:layoutTarget val="inner"/>
          <c:xMode val="edge"/>
          <c:yMode val="edge"/>
          <c:x val="6.7590737986131508E-2"/>
          <c:y val="0.19480351414406533"/>
          <c:w val="0.85355185538965095"/>
          <c:h val="0.35882691746865319"/>
        </c:manualLayout>
      </c:layout>
      <c:barChart>
        <c:barDir val="col"/>
        <c:grouping val="clustered"/>
        <c:ser>
          <c:idx val="0"/>
          <c:order val="0"/>
          <c:tx>
            <c:strRef>
              <c:f>Sheet20!$E$16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dLbl>
              <c:idx val="2"/>
              <c:layout>
                <c:manualLayout>
                  <c:x val="-4.0740277234322583E-17"/>
                  <c:y val="9.7222222222222224E-2"/>
                </c:manualLayout>
              </c:layout>
              <c:showVal val="1"/>
            </c:dLbl>
            <c:dLbl>
              <c:idx val="3"/>
              <c:layout>
                <c:manualLayout>
                  <c:x val="0"/>
                  <c:y val="8.7962962962963548E-2"/>
                </c:manualLayout>
              </c:layout>
              <c:showVal val="1"/>
            </c:dLbl>
            <c:showVal val="1"/>
          </c:dLbls>
          <c:cat>
            <c:strRef>
              <c:f>Sheet20!$D$17:$D$25</c:f>
              <c:strCache>
                <c:ptCount val="9"/>
                <c:pt idx="0">
                  <c:v>Dent &amp; Damage</c:v>
                </c:pt>
                <c:pt idx="1">
                  <c:v>Complaint Missing</c:v>
                </c:pt>
                <c:pt idx="2">
                  <c:v>LKG OP</c:v>
                </c:pt>
                <c:pt idx="3">
                  <c:v>NL</c:v>
                </c:pt>
                <c:pt idx="4">
                  <c:v>Component Missing</c:v>
                </c:pt>
                <c:pt idx="5">
                  <c:v>OP ELE </c:v>
                </c:pt>
                <c:pt idx="6">
                  <c:v>Element OK</c:v>
                </c:pt>
                <c:pt idx="7">
                  <c:v>Element Dead</c:v>
                </c:pt>
                <c:pt idx="8">
                  <c:v>NL</c:v>
                </c:pt>
              </c:strCache>
            </c:strRef>
          </c:cat>
          <c:val>
            <c:numRef>
              <c:f>Sheet20!$E$17:$E$25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axId val="82970112"/>
        <c:axId val="82971648"/>
      </c:barChart>
      <c:lineChart>
        <c:grouping val="standard"/>
        <c:ser>
          <c:idx val="2"/>
          <c:order val="1"/>
          <c:tx>
            <c:strRef>
              <c:f>Sheet20!$G$16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dLbls>
            <c:dLblPos val="t"/>
            <c:showVal val="1"/>
          </c:dLbls>
          <c:cat>
            <c:strRef>
              <c:f>Sheet20!$D$17:$D$25</c:f>
              <c:strCache>
                <c:ptCount val="9"/>
                <c:pt idx="0">
                  <c:v>Dent &amp; Damage</c:v>
                </c:pt>
                <c:pt idx="1">
                  <c:v>Complaint Missing</c:v>
                </c:pt>
                <c:pt idx="2">
                  <c:v>LKG OP</c:v>
                </c:pt>
                <c:pt idx="3">
                  <c:v>NL</c:v>
                </c:pt>
                <c:pt idx="4">
                  <c:v>Component Missing</c:v>
                </c:pt>
                <c:pt idx="5">
                  <c:v>OP ELE </c:v>
                </c:pt>
                <c:pt idx="6">
                  <c:v>Element OK</c:v>
                </c:pt>
                <c:pt idx="7">
                  <c:v>Element Dead</c:v>
                </c:pt>
                <c:pt idx="8">
                  <c:v>NL</c:v>
                </c:pt>
              </c:strCache>
            </c:strRef>
          </c:cat>
          <c:val>
            <c:numRef>
              <c:f>Sheet20!$G$17:$G$25</c:f>
              <c:numCache>
                <c:formatCode>0</c:formatCode>
                <c:ptCount val="9"/>
                <c:pt idx="0">
                  <c:v>29.82456140350877</c:v>
                </c:pt>
                <c:pt idx="1">
                  <c:v>47.368421052631575</c:v>
                </c:pt>
                <c:pt idx="2">
                  <c:v>61.403508771929829</c:v>
                </c:pt>
                <c:pt idx="3">
                  <c:v>75.438596491228068</c:v>
                </c:pt>
                <c:pt idx="4">
                  <c:v>84.210526315789465</c:v>
                </c:pt>
                <c:pt idx="5">
                  <c:v>91.228070175438589</c:v>
                </c:pt>
                <c:pt idx="6">
                  <c:v>96.491228070175438</c:v>
                </c:pt>
                <c:pt idx="7">
                  <c:v>98.245614035087712</c:v>
                </c:pt>
                <c:pt idx="8" formatCode="General">
                  <c:v>100</c:v>
                </c:pt>
              </c:numCache>
            </c:numRef>
          </c:val>
        </c:ser>
        <c:marker val="1"/>
        <c:axId val="82979072"/>
        <c:axId val="82977536"/>
      </c:lineChart>
      <c:catAx>
        <c:axId val="82970112"/>
        <c:scaling>
          <c:orientation val="minMax"/>
        </c:scaling>
        <c:axPos val="b"/>
        <c:tickLblPos val="nextTo"/>
        <c:txPr>
          <a:bodyPr rot="-5400000" vert="horz" anchor="ctr" anchorCtr="0"/>
          <a:lstStyle/>
          <a:p>
            <a:pPr>
              <a:defRPr/>
            </a:pPr>
            <a:endParaRPr lang="en-US"/>
          </a:p>
        </c:txPr>
        <c:crossAx val="82971648"/>
        <c:crosses val="autoZero"/>
        <c:auto val="1"/>
        <c:lblAlgn val="ctr"/>
        <c:lblOffset val="100"/>
      </c:catAx>
      <c:valAx>
        <c:axId val="82971648"/>
        <c:scaling>
          <c:orientation val="minMax"/>
        </c:scaling>
        <c:axPos val="l"/>
        <c:majorGridlines/>
        <c:numFmt formatCode="General" sourceLinked="1"/>
        <c:tickLblPos val="nextTo"/>
        <c:crossAx val="82970112"/>
        <c:crosses val="autoZero"/>
        <c:crossBetween val="between"/>
      </c:valAx>
      <c:valAx>
        <c:axId val="82977536"/>
        <c:scaling>
          <c:orientation val="minMax"/>
        </c:scaling>
        <c:axPos val="r"/>
        <c:numFmt formatCode="0" sourceLinked="1"/>
        <c:tickLblPos val="nextTo"/>
        <c:crossAx val="82979072"/>
        <c:crosses val="max"/>
        <c:crossBetween val="between"/>
      </c:valAx>
      <c:catAx>
        <c:axId val="82979072"/>
        <c:scaling>
          <c:orientation val="minMax"/>
        </c:scaling>
        <c:delete val="1"/>
        <c:axPos val="b"/>
        <c:tickLblPos val="nextTo"/>
        <c:crossAx val="8297753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Tank Coating Rejection FY 2019 - 20 &amp; 20-21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Coating!$C$6</c:f>
              <c:strCache>
                <c:ptCount val="1"/>
                <c:pt idx="0">
                  <c:v>Total 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Coating!$B$23:$B$32</c:f>
              <c:strCache>
                <c:ptCount val="10"/>
                <c:pt idx="0">
                  <c:v>June 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Coating!$C$23:$C$32</c:f>
              <c:numCache>
                <c:formatCode>General</c:formatCode>
                <c:ptCount val="10"/>
                <c:pt idx="0">
                  <c:v>6505</c:v>
                </c:pt>
                <c:pt idx="1">
                  <c:v>15677</c:v>
                </c:pt>
                <c:pt idx="2">
                  <c:v>18594</c:v>
                </c:pt>
                <c:pt idx="3">
                  <c:v>23454</c:v>
                </c:pt>
                <c:pt idx="4">
                  <c:v>27126</c:v>
                </c:pt>
                <c:pt idx="5">
                  <c:v>19641</c:v>
                </c:pt>
                <c:pt idx="6">
                  <c:v>25227</c:v>
                </c:pt>
                <c:pt idx="7">
                  <c:v>17809</c:v>
                </c:pt>
                <c:pt idx="8">
                  <c:v>7987</c:v>
                </c:pt>
                <c:pt idx="9">
                  <c:v>5249</c:v>
                </c:pt>
              </c:numCache>
            </c:numRef>
          </c:val>
        </c:ser>
        <c:ser>
          <c:idx val="1"/>
          <c:order val="1"/>
          <c:tx>
            <c:strRef>
              <c:f>Coating!$D$6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Coating!$B$23:$B$32</c:f>
              <c:strCache>
                <c:ptCount val="10"/>
                <c:pt idx="0">
                  <c:v>June 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Coating!$D$23:$D$32</c:f>
              <c:numCache>
                <c:formatCode>General</c:formatCode>
                <c:ptCount val="10"/>
                <c:pt idx="0">
                  <c:v>6344</c:v>
                </c:pt>
                <c:pt idx="1">
                  <c:v>15361</c:v>
                </c:pt>
                <c:pt idx="2">
                  <c:v>18122</c:v>
                </c:pt>
                <c:pt idx="3">
                  <c:v>22696</c:v>
                </c:pt>
                <c:pt idx="4">
                  <c:v>26693</c:v>
                </c:pt>
                <c:pt idx="5">
                  <c:v>19344</c:v>
                </c:pt>
                <c:pt idx="6">
                  <c:v>24827</c:v>
                </c:pt>
                <c:pt idx="7">
                  <c:v>17465</c:v>
                </c:pt>
                <c:pt idx="8">
                  <c:v>7814</c:v>
                </c:pt>
                <c:pt idx="9">
                  <c:v>5186</c:v>
                </c:pt>
              </c:numCache>
            </c:numRef>
          </c:val>
        </c:ser>
        <c:gapWidth val="75"/>
        <c:overlap val="-25"/>
        <c:axId val="72773632"/>
        <c:axId val="72775168"/>
      </c:barChart>
      <c:lineChart>
        <c:grouping val="standard"/>
        <c:ser>
          <c:idx val="3"/>
          <c:order val="2"/>
          <c:tx>
            <c:strRef>
              <c:f>Coating!$F$6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>
              <c:idx val="8"/>
              <c:layout>
                <c:manualLayout>
                  <c:x val="0"/>
                  <c:y val="0.1168831168831168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Val val="1"/>
          </c:dLbls>
          <c:cat>
            <c:strRef>
              <c:f>Coating!$B$23:$B$32</c:f>
              <c:strCache>
                <c:ptCount val="10"/>
                <c:pt idx="0">
                  <c:v>June 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Coating!$F$23:$F$32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</c:ser>
        <c:ser>
          <c:idx val="2"/>
          <c:order val="3"/>
          <c:tx>
            <c:strRef>
              <c:f>Coating!$G$6</c:f>
              <c:strCache>
                <c:ptCount val="1"/>
                <c:pt idx="0">
                  <c:v>%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dLbl>
              <c:idx val="1"/>
              <c:layout>
                <c:manualLayout>
                  <c:x val="1.1080330798768454E-2"/>
                  <c:y val="0.10648148148148241"/>
                </c:manualLayout>
              </c:layout>
              <c:dLblPos val="t"/>
              <c:showVal val="1"/>
            </c:dLbl>
            <c:dLbl>
              <c:idx val="15"/>
              <c:layout>
                <c:manualLayout>
                  <c:x val="-2.0313939797741789E-2"/>
                  <c:y val="9.7222222222222307E-2"/>
                </c:manualLayout>
              </c:layout>
              <c:dLblPos val="t"/>
              <c:showVal val="1"/>
            </c:dLbl>
            <c:dLbl>
              <c:idx val="16"/>
              <c:layout>
                <c:manualLayout>
                  <c:x val="0"/>
                  <c:y val="4.7619047619047623E-2"/>
                </c:manualLayout>
              </c:layout>
              <c:dLblPos val="t"/>
              <c:showVal val="1"/>
            </c:dLbl>
            <c:dLbl>
              <c:idx val="17"/>
              <c:layout>
                <c:manualLayout>
                  <c:x val="8.8300210518361712E-3"/>
                  <c:y val="2.5974025974026042E-2"/>
                </c:manualLayout>
              </c:layout>
              <c:dLblPos val="t"/>
              <c:showVal val="1"/>
            </c:dLbl>
            <c:dLbl>
              <c:idx val="18"/>
              <c:layout>
                <c:manualLayout>
                  <c:x val="1.177336140244848E-2"/>
                  <c:y val="9.9567099567100192E-2"/>
                </c:manualLayout>
              </c:layout>
              <c:dLblPos val="t"/>
              <c:showVal val="1"/>
            </c:dLbl>
            <c:dLbl>
              <c:idx val="19"/>
              <c:layout>
                <c:manualLayout>
                  <c:x val="1.324503157775442E-2"/>
                  <c:y val="6.9264069264069264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sz="1050" b="1"/>
                </a:pPr>
                <a:endParaRPr lang="en-US"/>
              </a:p>
            </c:txPr>
            <c:dLblPos val="t"/>
            <c:showVal val="1"/>
          </c:dLbls>
          <c:cat>
            <c:strRef>
              <c:f>Coating!$B$23:$B$32</c:f>
              <c:strCache>
                <c:ptCount val="10"/>
                <c:pt idx="0">
                  <c:v>June 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Coating!$G$23:$G$32</c:f>
              <c:numCache>
                <c:formatCode>0</c:formatCode>
                <c:ptCount val="10"/>
                <c:pt idx="0">
                  <c:v>2.475019215987702</c:v>
                </c:pt>
                <c:pt idx="1">
                  <c:v>2.0156917777636028</c:v>
                </c:pt>
                <c:pt idx="2">
                  <c:v>2.5384532644939228</c:v>
                </c:pt>
                <c:pt idx="3">
                  <c:v>3.23</c:v>
                </c:pt>
                <c:pt idx="4" formatCode="0.0">
                  <c:v>1.596254515962545</c:v>
                </c:pt>
                <c:pt idx="5" formatCode="0.0">
                  <c:v>1.5121429662440813</c:v>
                </c:pt>
                <c:pt idx="6" formatCode="0.0">
                  <c:v>1.5856027272366908</c:v>
                </c:pt>
                <c:pt idx="7" formatCode="0.0">
                  <c:v>1.9316076141276883</c:v>
                </c:pt>
                <c:pt idx="8" formatCode="0.0">
                  <c:v>2.166019782145987</c:v>
                </c:pt>
                <c:pt idx="9" formatCode="0.0">
                  <c:v>1.0668698799771386</c:v>
                </c:pt>
              </c:numCache>
            </c:numRef>
          </c:val>
        </c:ser>
        <c:marker val="1"/>
        <c:axId val="72786688"/>
        <c:axId val="72776704"/>
      </c:lineChart>
      <c:catAx>
        <c:axId val="72773632"/>
        <c:scaling>
          <c:orientation val="minMax"/>
        </c:scaling>
        <c:axPos val="b"/>
        <c:majorTickMark val="none"/>
        <c:tickLblPos val="nextTo"/>
        <c:crossAx val="72775168"/>
        <c:crosses val="autoZero"/>
        <c:auto val="1"/>
        <c:lblAlgn val="ctr"/>
        <c:lblOffset val="100"/>
      </c:catAx>
      <c:valAx>
        <c:axId val="72775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2773632"/>
        <c:crosses val="autoZero"/>
        <c:crossBetween val="between"/>
      </c:valAx>
      <c:valAx>
        <c:axId val="72776704"/>
        <c:scaling>
          <c:orientation val="minMax"/>
        </c:scaling>
        <c:axPos val="r"/>
        <c:numFmt formatCode="General" sourceLinked="1"/>
        <c:tickLblPos val="nextTo"/>
        <c:crossAx val="72786688"/>
        <c:crosses val="max"/>
        <c:crossBetween val="between"/>
      </c:valAx>
      <c:catAx>
        <c:axId val="72786688"/>
        <c:scaling>
          <c:orientation val="minMax"/>
        </c:scaling>
        <c:delete val="1"/>
        <c:axPos val="b"/>
        <c:tickLblPos val="nextTo"/>
        <c:crossAx val="7277670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Tagged Complaint AMICA FY 2020 -21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AMICA!$T$8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AMICA!$S$9:$S$11</c:f>
              <c:strCache>
                <c:ptCount val="3"/>
                <c:pt idx="0">
                  <c:v>Tank Leakage</c:v>
                </c:pt>
                <c:pt idx="1">
                  <c:v>Dent &amp; Damage</c:v>
                </c:pt>
                <c:pt idx="2">
                  <c:v>Complaint missing</c:v>
                </c:pt>
              </c:strCache>
            </c:strRef>
          </c:cat>
          <c:val>
            <c:numRef>
              <c:f>AMICA!$T$9:$T$11</c:f>
              <c:numCache>
                <c:formatCode>General</c:formatCode>
                <c:ptCount val="3"/>
                <c:pt idx="0">
                  <c:v>601</c:v>
                </c:pt>
                <c:pt idx="1">
                  <c:v>480</c:v>
                </c:pt>
                <c:pt idx="2">
                  <c:v>336</c:v>
                </c:pt>
              </c:numCache>
            </c:numRef>
          </c:val>
        </c:ser>
        <c:axId val="83137280"/>
        <c:axId val="83138816"/>
      </c:barChart>
      <c:lineChart>
        <c:grouping val="standard"/>
        <c:ser>
          <c:idx val="2"/>
          <c:order val="1"/>
          <c:tx>
            <c:strRef>
              <c:f>AMICA!$V$8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dLbls>
            <c:dLbl>
              <c:idx val="0"/>
              <c:layout>
                <c:manualLayout>
                  <c:x val="-2.5534032303523595E-17"/>
                  <c:y val="-9.4366785863558192E-2"/>
                </c:manualLayout>
              </c:layout>
              <c:dLblPos val="t"/>
              <c:showVal val="1"/>
            </c:dLbl>
            <c:dLblPos val="t"/>
            <c:showVal val="1"/>
          </c:dLbls>
          <c:cat>
            <c:strRef>
              <c:f>AMICA!$S$9:$S$11</c:f>
              <c:strCache>
                <c:ptCount val="3"/>
                <c:pt idx="0">
                  <c:v>Tank Leakage</c:v>
                </c:pt>
                <c:pt idx="1">
                  <c:v>Dent &amp; Damage</c:v>
                </c:pt>
                <c:pt idx="2">
                  <c:v>Complaint missing</c:v>
                </c:pt>
              </c:strCache>
            </c:strRef>
          </c:cat>
          <c:val>
            <c:numRef>
              <c:f>AMICA!$V$9:$V$11</c:f>
              <c:numCache>
                <c:formatCode>0</c:formatCode>
                <c:ptCount val="3"/>
                <c:pt idx="0">
                  <c:v>42.413549752999295</c:v>
                </c:pt>
                <c:pt idx="1">
                  <c:v>76.287932251235006</c:v>
                </c:pt>
                <c:pt idx="2">
                  <c:v>100</c:v>
                </c:pt>
              </c:numCache>
            </c:numRef>
          </c:val>
        </c:ser>
        <c:marker val="1"/>
        <c:axId val="83150336"/>
        <c:axId val="83148800"/>
      </c:lineChart>
      <c:catAx>
        <c:axId val="83137280"/>
        <c:scaling>
          <c:orientation val="minMax"/>
        </c:scaling>
        <c:axPos val="b"/>
        <c:tickLblPos val="nextTo"/>
        <c:crossAx val="83138816"/>
        <c:crosses val="autoZero"/>
        <c:auto val="1"/>
        <c:lblAlgn val="ctr"/>
        <c:lblOffset val="100"/>
      </c:catAx>
      <c:valAx>
        <c:axId val="83138816"/>
        <c:scaling>
          <c:orientation val="minMax"/>
        </c:scaling>
        <c:axPos val="l"/>
        <c:majorGridlines/>
        <c:numFmt formatCode="General" sourceLinked="1"/>
        <c:tickLblPos val="nextTo"/>
        <c:crossAx val="83137280"/>
        <c:crosses val="autoZero"/>
        <c:crossBetween val="between"/>
      </c:valAx>
      <c:valAx>
        <c:axId val="83148800"/>
        <c:scaling>
          <c:orientation val="minMax"/>
        </c:scaling>
        <c:axPos val="r"/>
        <c:numFmt formatCode="0" sourceLinked="1"/>
        <c:tickLblPos val="nextTo"/>
        <c:crossAx val="83150336"/>
        <c:crosses val="max"/>
        <c:crossBetween val="between"/>
      </c:valAx>
      <c:catAx>
        <c:axId val="83150336"/>
        <c:scaling>
          <c:orientation val="minMax"/>
        </c:scaling>
        <c:delete val="1"/>
        <c:axPos val="b"/>
        <c:tickLblPos val="nextTo"/>
        <c:crossAx val="8314880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Amica Observed Complaint Against Tagged 2020 - 21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AMICA!$AC$11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showVal val="1"/>
          </c:dLbls>
          <c:cat>
            <c:strRef>
              <c:f>AMICA!$AB$12:$AB$17</c:f>
              <c:strCache>
                <c:ptCount val="6"/>
                <c:pt idx="0">
                  <c:v>Dent &amp; Damage</c:v>
                </c:pt>
                <c:pt idx="1">
                  <c:v>NL </c:v>
                </c:pt>
                <c:pt idx="2">
                  <c:v>Component missing</c:v>
                </c:pt>
                <c:pt idx="3">
                  <c:v>LKG Tank</c:v>
                </c:pt>
                <c:pt idx="4">
                  <c:v>LKG DP</c:v>
                </c:pt>
                <c:pt idx="5">
                  <c:v>Other model Ele used agst TL</c:v>
                </c:pt>
              </c:strCache>
            </c:strRef>
          </c:cat>
          <c:val>
            <c:numRef>
              <c:f>AMICA!$AC$12:$AC$17</c:f>
              <c:numCache>
                <c:formatCode>General</c:formatCode>
                <c:ptCount val="6"/>
                <c:pt idx="0">
                  <c:v>697</c:v>
                </c:pt>
                <c:pt idx="1">
                  <c:v>403</c:v>
                </c:pt>
                <c:pt idx="2">
                  <c:v>117</c:v>
                </c:pt>
                <c:pt idx="3">
                  <c:v>85</c:v>
                </c:pt>
                <c:pt idx="4">
                  <c:v>81</c:v>
                </c:pt>
                <c:pt idx="5">
                  <c:v>29</c:v>
                </c:pt>
              </c:numCache>
            </c:numRef>
          </c:val>
        </c:ser>
        <c:axId val="82958592"/>
        <c:axId val="83247104"/>
      </c:barChart>
      <c:lineChart>
        <c:grouping val="standard"/>
        <c:ser>
          <c:idx val="2"/>
          <c:order val="1"/>
          <c:tx>
            <c:strRef>
              <c:f>AMICA!$AE$11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dLbls>
            <c:dLblPos val="t"/>
            <c:showVal val="1"/>
          </c:dLbls>
          <c:cat>
            <c:strRef>
              <c:f>AMICA!$AB$12:$AB$17</c:f>
              <c:strCache>
                <c:ptCount val="6"/>
                <c:pt idx="0">
                  <c:v>Dent &amp; Damage</c:v>
                </c:pt>
                <c:pt idx="1">
                  <c:v>NL </c:v>
                </c:pt>
                <c:pt idx="2">
                  <c:v>Component missing</c:v>
                </c:pt>
                <c:pt idx="3">
                  <c:v>LKG Tank</c:v>
                </c:pt>
                <c:pt idx="4">
                  <c:v>LKG DP</c:v>
                </c:pt>
                <c:pt idx="5">
                  <c:v>Other model Ele used agst TL</c:v>
                </c:pt>
              </c:strCache>
            </c:strRef>
          </c:cat>
          <c:val>
            <c:numRef>
              <c:f>AMICA!$AE$12:$AE$17</c:f>
              <c:numCache>
                <c:formatCode>0</c:formatCode>
                <c:ptCount val="6"/>
                <c:pt idx="0">
                  <c:v>49.362606232294617</c:v>
                </c:pt>
                <c:pt idx="1">
                  <c:v>77.903682719546737</c:v>
                </c:pt>
                <c:pt idx="2">
                  <c:v>86.18980169971671</c:v>
                </c:pt>
                <c:pt idx="3">
                  <c:v>92.209631728045323</c:v>
                </c:pt>
                <c:pt idx="4">
                  <c:v>97.946175637393779</c:v>
                </c:pt>
                <c:pt idx="5">
                  <c:v>100</c:v>
                </c:pt>
              </c:numCache>
            </c:numRef>
          </c:val>
        </c:ser>
        <c:marker val="1"/>
        <c:axId val="83250176"/>
        <c:axId val="83248640"/>
      </c:lineChart>
      <c:catAx>
        <c:axId val="82958592"/>
        <c:scaling>
          <c:orientation val="minMax"/>
        </c:scaling>
        <c:axPos val="b"/>
        <c:tickLblPos val="nextTo"/>
        <c:crossAx val="83247104"/>
        <c:crosses val="autoZero"/>
        <c:auto val="1"/>
        <c:lblAlgn val="ctr"/>
        <c:lblOffset val="100"/>
      </c:catAx>
      <c:valAx>
        <c:axId val="83247104"/>
        <c:scaling>
          <c:orientation val="minMax"/>
        </c:scaling>
        <c:axPos val="l"/>
        <c:majorGridlines/>
        <c:numFmt formatCode="General" sourceLinked="1"/>
        <c:tickLblPos val="nextTo"/>
        <c:crossAx val="82958592"/>
        <c:crosses val="autoZero"/>
        <c:crossBetween val="between"/>
      </c:valAx>
      <c:valAx>
        <c:axId val="83248640"/>
        <c:scaling>
          <c:orientation val="minMax"/>
        </c:scaling>
        <c:axPos val="r"/>
        <c:numFmt formatCode="0" sourceLinked="1"/>
        <c:tickLblPos val="nextTo"/>
        <c:crossAx val="83250176"/>
        <c:crosses val="max"/>
        <c:crossBetween val="between"/>
      </c:valAx>
      <c:catAx>
        <c:axId val="83250176"/>
        <c:scaling>
          <c:orientation val="minMax"/>
        </c:scaling>
        <c:delete val="1"/>
        <c:axPos val="b"/>
        <c:tickLblPos val="nextTo"/>
        <c:crossAx val="8324864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/>
              <a:t>Tagged Complaint Qube FY 2020 -21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QUBE!$S$8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showVal val="1"/>
          </c:dLbls>
          <c:cat>
            <c:strRef>
              <c:f>QUBE!$R$9:$R$11</c:f>
              <c:strCache>
                <c:ptCount val="3"/>
                <c:pt idx="0">
                  <c:v>Dent &amp; Damage</c:v>
                </c:pt>
                <c:pt idx="1">
                  <c:v>Complaint Missing</c:v>
                </c:pt>
                <c:pt idx="2">
                  <c:v>Tank Leakage</c:v>
                </c:pt>
              </c:strCache>
            </c:strRef>
          </c:cat>
          <c:val>
            <c:numRef>
              <c:f>QUBE!$S$9:$S$11</c:f>
              <c:numCache>
                <c:formatCode>General</c:formatCode>
                <c:ptCount val="3"/>
                <c:pt idx="0">
                  <c:v>420</c:v>
                </c:pt>
                <c:pt idx="1">
                  <c:v>147</c:v>
                </c:pt>
                <c:pt idx="2">
                  <c:v>131</c:v>
                </c:pt>
              </c:numCache>
            </c:numRef>
          </c:val>
        </c:ser>
        <c:axId val="83293696"/>
        <c:axId val="83295232"/>
      </c:barChart>
      <c:lineChart>
        <c:grouping val="standard"/>
        <c:ser>
          <c:idx val="2"/>
          <c:order val="1"/>
          <c:tx>
            <c:strRef>
              <c:f>QUBE!$U$8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dLbls>
            <c:showVal val="1"/>
          </c:dLbls>
          <c:cat>
            <c:strRef>
              <c:f>QUBE!$R$9:$R$11</c:f>
              <c:strCache>
                <c:ptCount val="3"/>
                <c:pt idx="0">
                  <c:v>Dent &amp; Damage</c:v>
                </c:pt>
                <c:pt idx="1">
                  <c:v>Complaint Missing</c:v>
                </c:pt>
                <c:pt idx="2">
                  <c:v>Tank Leakage</c:v>
                </c:pt>
              </c:strCache>
            </c:strRef>
          </c:cat>
          <c:val>
            <c:numRef>
              <c:f>QUBE!$U$9:$U$11</c:f>
              <c:numCache>
                <c:formatCode>0%</c:formatCode>
                <c:ptCount val="3"/>
                <c:pt idx="0">
                  <c:v>0.60171919770773641</c:v>
                </c:pt>
                <c:pt idx="1">
                  <c:v>0.81232091690544417</c:v>
                </c:pt>
                <c:pt idx="2">
                  <c:v>1</c:v>
                </c:pt>
              </c:numCache>
            </c:numRef>
          </c:val>
        </c:ser>
        <c:marker val="1"/>
        <c:axId val="83323136"/>
        <c:axId val="83321600"/>
      </c:lineChart>
      <c:catAx>
        <c:axId val="83293696"/>
        <c:scaling>
          <c:orientation val="minMax"/>
        </c:scaling>
        <c:axPos val="b"/>
        <c:tickLblPos val="nextTo"/>
        <c:crossAx val="83295232"/>
        <c:crosses val="autoZero"/>
        <c:auto val="1"/>
        <c:lblAlgn val="ctr"/>
        <c:lblOffset val="100"/>
      </c:catAx>
      <c:valAx>
        <c:axId val="83295232"/>
        <c:scaling>
          <c:orientation val="minMax"/>
        </c:scaling>
        <c:axPos val="l"/>
        <c:majorGridlines/>
        <c:numFmt formatCode="General" sourceLinked="1"/>
        <c:tickLblPos val="nextTo"/>
        <c:crossAx val="83293696"/>
        <c:crosses val="autoZero"/>
        <c:crossBetween val="between"/>
      </c:valAx>
      <c:valAx>
        <c:axId val="83321600"/>
        <c:scaling>
          <c:orientation val="minMax"/>
        </c:scaling>
        <c:axPos val="r"/>
        <c:numFmt formatCode="0%" sourceLinked="1"/>
        <c:tickLblPos val="nextTo"/>
        <c:crossAx val="83323136"/>
        <c:crosses val="max"/>
        <c:crossBetween val="between"/>
      </c:valAx>
      <c:catAx>
        <c:axId val="83323136"/>
        <c:scaling>
          <c:orientation val="minMax"/>
        </c:scaling>
        <c:delete val="1"/>
        <c:axPos val="b"/>
        <c:tickLblPos val="nextTo"/>
        <c:crossAx val="8332160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Observed complaint against Tagged FY 2020-21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0382266374985702"/>
          <c:y val="2.599278273888202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QUBE!$AA$8</c:f>
              <c:strCache>
                <c:ptCount val="1"/>
                <c:pt idx="0">
                  <c:v>Frequency</c:v>
                </c:pt>
              </c:strCache>
            </c:strRef>
          </c:tx>
          <c:spPr>
            <a:gradFill>
              <a:gsLst>
                <a:gs pos="0">
                  <a:srgbClr val="DDEBCF"/>
                </a:gs>
                <a:gs pos="50000">
                  <a:srgbClr val="9CB86E"/>
                </a:gs>
                <a:gs pos="100000">
                  <a:srgbClr val="156B13"/>
                </a:gs>
              </a:gsLst>
              <a:lin ang="5400000" scaled="0"/>
            </a:gradFill>
          </c:spPr>
          <c:dLbls>
            <c:showVal val="1"/>
          </c:dLbls>
          <c:cat>
            <c:strRef>
              <c:f>QUBE!$Z$9:$Z$13</c:f>
              <c:strCache>
                <c:ptCount val="5"/>
                <c:pt idx="0">
                  <c:v>Dent &amp; Damage</c:v>
                </c:pt>
                <c:pt idx="1">
                  <c:v>NL </c:v>
                </c:pt>
                <c:pt idx="2">
                  <c:v>OK agst mft Def</c:v>
                </c:pt>
                <c:pt idx="3">
                  <c:v>Complaint Missing</c:v>
                </c:pt>
                <c:pt idx="4">
                  <c:v>LKG DP</c:v>
                </c:pt>
              </c:strCache>
            </c:strRef>
          </c:cat>
          <c:val>
            <c:numRef>
              <c:f>QUBE!$AA$9:$AA$13</c:f>
              <c:numCache>
                <c:formatCode>General</c:formatCode>
                <c:ptCount val="5"/>
                <c:pt idx="0">
                  <c:v>539</c:v>
                </c:pt>
                <c:pt idx="1">
                  <c:v>109</c:v>
                </c:pt>
                <c:pt idx="2">
                  <c:v>67</c:v>
                </c:pt>
                <c:pt idx="3">
                  <c:v>22</c:v>
                </c:pt>
                <c:pt idx="4">
                  <c:v>14</c:v>
                </c:pt>
              </c:numCache>
            </c:numRef>
          </c:val>
        </c:ser>
        <c:gapWidth val="75"/>
        <c:overlap val="-25"/>
        <c:axId val="83358080"/>
        <c:axId val="83359616"/>
      </c:barChart>
      <c:lineChart>
        <c:grouping val="standard"/>
        <c:ser>
          <c:idx val="2"/>
          <c:order val="1"/>
          <c:tx>
            <c:strRef>
              <c:f>QUBE!$AC$8</c:f>
              <c:strCache>
                <c:ptCount val="1"/>
                <c:pt idx="0">
                  <c:v>Cumulative%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7030A0"/>
              </a:solidFill>
            </c:spPr>
          </c:marker>
          <c:dLbls>
            <c:dLblPos val="t"/>
            <c:showVal val="1"/>
          </c:dLbls>
          <c:cat>
            <c:strRef>
              <c:f>QUBE!$Z$9:$Z$13</c:f>
              <c:strCache>
                <c:ptCount val="5"/>
                <c:pt idx="0">
                  <c:v>Dent &amp; Damage</c:v>
                </c:pt>
                <c:pt idx="1">
                  <c:v>NL </c:v>
                </c:pt>
                <c:pt idx="2">
                  <c:v>OK agst mft Def</c:v>
                </c:pt>
                <c:pt idx="3">
                  <c:v>Complaint Missing</c:v>
                </c:pt>
                <c:pt idx="4">
                  <c:v>LKG DP</c:v>
                </c:pt>
              </c:strCache>
            </c:strRef>
          </c:cat>
          <c:val>
            <c:numRef>
              <c:f>QUBE!$AC$9:$AC$13</c:f>
              <c:numCache>
                <c:formatCode>0</c:formatCode>
                <c:ptCount val="5"/>
                <c:pt idx="0">
                  <c:v>71.770972037283627</c:v>
                </c:pt>
                <c:pt idx="1">
                  <c:v>86.284953395472712</c:v>
                </c:pt>
                <c:pt idx="2">
                  <c:v>95.206391478029289</c:v>
                </c:pt>
                <c:pt idx="3">
                  <c:v>98.135818908122502</c:v>
                </c:pt>
                <c:pt idx="4">
                  <c:v>100</c:v>
                </c:pt>
              </c:numCache>
            </c:numRef>
          </c:val>
        </c:ser>
        <c:marker val="1"/>
        <c:axId val="83371136"/>
        <c:axId val="83361152"/>
      </c:lineChart>
      <c:catAx>
        <c:axId val="83358080"/>
        <c:scaling>
          <c:orientation val="minMax"/>
        </c:scaling>
        <c:axPos val="b"/>
        <c:majorTickMark val="none"/>
        <c:tickLblPos val="nextTo"/>
        <c:crossAx val="83359616"/>
        <c:crosses val="autoZero"/>
        <c:auto val="1"/>
        <c:lblAlgn val="ctr"/>
        <c:lblOffset val="100"/>
      </c:catAx>
      <c:valAx>
        <c:axId val="83359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3358080"/>
        <c:crosses val="autoZero"/>
        <c:crossBetween val="between"/>
      </c:valAx>
      <c:valAx>
        <c:axId val="83361152"/>
        <c:scaling>
          <c:orientation val="minMax"/>
        </c:scaling>
        <c:axPos val="r"/>
        <c:numFmt formatCode="0" sourceLinked="1"/>
        <c:tickLblPos val="nextTo"/>
        <c:crossAx val="83371136"/>
        <c:crosses val="max"/>
        <c:crossBetween val="between"/>
      </c:valAx>
      <c:catAx>
        <c:axId val="83371136"/>
        <c:scaling>
          <c:orientation val="minMax"/>
        </c:scaling>
        <c:delete val="1"/>
        <c:axPos val="b"/>
        <c:tickLblPos val="nextTo"/>
        <c:crossAx val="83361152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PDI Rejection</a:t>
            </a:r>
            <a:r>
              <a:rPr lang="en-US" baseline="0"/>
              <a:t> Defects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PDI!$Q$34</c:f>
              <c:strCache>
                <c:ptCount val="1"/>
                <c:pt idx="0">
                  <c:v>SAFETY</c:v>
                </c:pt>
              </c:strCache>
            </c:strRef>
          </c:tx>
          <c:dLbls>
            <c:showVal val="1"/>
          </c:dLbls>
          <c:cat>
            <c:strRef>
              <c:f>PDI!$P$35:$P$51</c:f>
              <c:strCache>
                <c:ptCount val="17"/>
                <c:pt idx="2">
                  <c:v>Apr 19</c:v>
                </c:pt>
                <c:pt idx="3">
                  <c:v>May 19</c:v>
                </c:pt>
                <c:pt idx="4">
                  <c:v>June 29</c:v>
                </c:pt>
                <c:pt idx="5">
                  <c:v>July 19</c:v>
                </c:pt>
                <c:pt idx="6">
                  <c:v>Aug 19</c:v>
                </c:pt>
                <c:pt idx="7">
                  <c:v>Sep 19</c:v>
                </c:pt>
                <c:pt idx="8">
                  <c:v>Oct 19</c:v>
                </c:pt>
                <c:pt idx="9">
                  <c:v>Nov 19</c:v>
                </c:pt>
                <c:pt idx="10">
                  <c:v>Dec 19</c:v>
                </c:pt>
                <c:pt idx="11">
                  <c:v>Jan 20</c:v>
                </c:pt>
                <c:pt idx="12">
                  <c:v>Feb 20</c:v>
                </c:pt>
                <c:pt idx="13">
                  <c:v>Mar 20</c:v>
                </c:pt>
                <c:pt idx="14">
                  <c:v>Jun 20</c:v>
                </c:pt>
                <c:pt idx="15">
                  <c:v>July 20</c:v>
                </c:pt>
                <c:pt idx="16">
                  <c:v>Aug 20</c:v>
                </c:pt>
              </c:strCache>
            </c:strRef>
          </c:cat>
          <c:val>
            <c:numRef>
              <c:f>PDI!$Q$35:$Q$51</c:f>
              <c:numCache>
                <c:formatCode>General</c:formatCode>
                <c:ptCount val="1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PDI!$R$34</c:f>
              <c:strCache>
                <c:ptCount val="1"/>
                <c:pt idx="0">
                  <c:v>FUNCTIONAL</c:v>
                </c:pt>
              </c:strCache>
            </c:strRef>
          </c:tx>
          <c:dLbls>
            <c:showVal val="1"/>
          </c:dLbls>
          <c:cat>
            <c:strRef>
              <c:f>PDI!$P$35:$P$51</c:f>
              <c:strCache>
                <c:ptCount val="17"/>
                <c:pt idx="2">
                  <c:v>Apr 19</c:v>
                </c:pt>
                <c:pt idx="3">
                  <c:v>May 19</c:v>
                </c:pt>
                <c:pt idx="4">
                  <c:v>June 29</c:v>
                </c:pt>
                <c:pt idx="5">
                  <c:v>July 19</c:v>
                </c:pt>
                <c:pt idx="6">
                  <c:v>Aug 19</c:v>
                </c:pt>
                <c:pt idx="7">
                  <c:v>Sep 19</c:v>
                </c:pt>
                <c:pt idx="8">
                  <c:v>Oct 19</c:v>
                </c:pt>
                <c:pt idx="9">
                  <c:v>Nov 19</c:v>
                </c:pt>
                <c:pt idx="10">
                  <c:v>Dec 19</c:v>
                </c:pt>
                <c:pt idx="11">
                  <c:v>Jan 20</c:v>
                </c:pt>
                <c:pt idx="12">
                  <c:v>Feb 20</c:v>
                </c:pt>
                <c:pt idx="13">
                  <c:v>Mar 20</c:v>
                </c:pt>
                <c:pt idx="14">
                  <c:v>Jun 20</c:v>
                </c:pt>
                <c:pt idx="15">
                  <c:v>July 20</c:v>
                </c:pt>
                <c:pt idx="16">
                  <c:v>Aug 20</c:v>
                </c:pt>
              </c:strCache>
            </c:strRef>
          </c:cat>
          <c:val>
            <c:numRef>
              <c:f>PDI!$R$35:$R$51</c:f>
              <c:numCache>
                <c:formatCode>General</c:formatCode>
                <c:ptCount val="1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PDI!$S$34</c:f>
              <c:strCache>
                <c:ptCount val="1"/>
                <c:pt idx="0">
                  <c:v>AESTHETICS</c:v>
                </c:pt>
              </c:strCache>
            </c:strRef>
          </c:tx>
          <c:dLbls>
            <c:showVal val="1"/>
          </c:dLbls>
          <c:cat>
            <c:strRef>
              <c:f>PDI!$P$40:$P$55</c:f>
              <c:strCache>
                <c:ptCount val="16"/>
                <c:pt idx="0">
                  <c:v>July 19</c:v>
                </c:pt>
                <c:pt idx="1">
                  <c:v>Aug 19</c:v>
                </c:pt>
                <c:pt idx="2">
                  <c:v>Sep 19</c:v>
                </c:pt>
                <c:pt idx="3">
                  <c:v>Oct 19</c:v>
                </c:pt>
                <c:pt idx="4">
                  <c:v>Nov 19</c:v>
                </c:pt>
                <c:pt idx="5">
                  <c:v>Dec 19</c:v>
                </c:pt>
                <c:pt idx="6">
                  <c:v>Jan 20</c:v>
                </c:pt>
                <c:pt idx="7">
                  <c:v>Feb 20</c:v>
                </c:pt>
                <c:pt idx="8">
                  <c:v>Mar 20</c:v>
                </c:pt>
                <c:pt idx="9">
                  <c:v>Jun 20</c:v>
                </c:pt>
                <c:pt idx="10">
                  <c:v>July 20</c:v>
                </c:pt>
                <c:pt idx="11">
                  <c:v>Aug 20</c:v>
                </c:pt>
                <c:pt idx="12">
                  <c:v>Sep 20</c:v>
                </c:pt>
                <c:pt idx="13">
                  <c:v>Oct  20</c:v>
                </c:pt>
                <c:pt idx="14">
                  <c:v>Nov 20</c:v>
                </c:pt>
                <c:pt idx="15">
                  <c:v>Dec 20</c:v>
                </c:pt>
              </c:strCache>
            </c:strRef>
          </c:cat>
          <c:val>
            <c:numRef>
              <c:f>PDI!$S$40:$S$55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dLbls>
          <c:showVal val="1"/>
        </c:dLbls>
        <c:overlap val="-25"/>
        <c:axId val="83590528"/>
        <c:axId val="83604608"/>
      </c:barChart>
      <c:catAx>
        <c:axId val="83590528"/>
        <c:scaling>
          <c:orientation val="minMax"/>
        </c:scaling>
        <c:axPos val="b"/>
        <c:numFmt formatCode="General" sourceLinked="1"/>
        <c:majorTickMark val="none"/>
        <c:tickLblPos val="nextTo"/>
        <c:crossAx val="83604608"/>
        <c:crosses val="autoZero"/>
        <c:auto val="1"/>
        <c:lblAlgn val="ctr"/>
        <c:lblOffset val="100"/>
      </c:catAx>
      <c:valAx>
        <c:axId val="83604608"/>
        <c:scaling>
          <c:orientation val="minMax"/>
        </c:scaling>
        <c:delete val="1"/>
        <c:axPos val="l"/>
        <c:numFmt formatCode="General" sourceLinked="1"/>
        <c:tickLblPos val="nextTo"/>
        <c:crossAx val="83590528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PDI Rejection % Trend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PDI!$E$66</c:f>
              <c:strCache>
                <c:ptCount val="1"/>
                <c:pt idx="0">
                  <c:v>Lot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PDI!$D$77:$D$86</c:f>
              <c:strCache>
                <c:ptCount val="10"/>
                <c:pt idx="0">
                  <c:v>Jun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PDI!$E$77:$E$86</c:f>
              <c:numCache>
                <c:formatCode>General</c:formatCode>
                <c:ptCount val="10"/>
                <c:pt idx="0">
                  <c:v>43</c:v>
                </c:pt>
                <c:pt idx="1">
                  <c:v>75</c:v>
                </c:pt>
                <c:pt idx="2">
                  <c:v>76</c:v>
                </c:pt>
                <c:pt idx="3">
                  <c:v>104</c:v>
                </c:pt>
                <c:pt idx="4">
                  <c:v>116</c:v>
                </c:pt>
                <c:pt idx="5">
                  <c:v>105</c:v>
                </c:pt>
                <c:pt idx="6">
                  <c:v>91</c:v>
                </c:pt>
                <c:pt idx="7">
                  <c:v>60</c:v>
                </c:pt>
                <c:pt idx="8">
                  <c:v>37</c:v>
                </c:pt>
                <c:pt idx="9">
                  <c:v>29</c:v>
                </c:pt>
              </c:numCache>
            </c:numRef>
          </c:val>
        </c:ser>
        <c:ser>
          <c:idx val="1"/>
          <c:order val="1"/>
          <c:tx>
            <c:strRef>
              <c:f>PDI!$F$66</c:f>
              <c:strCache>
                <c:ptCount val="1"/>
                <c:pt idx="0">
                  <c:v>Lot Accept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PDI!$D$77:$D$86</c:f>
              <c:strCache>
                <c:ptCount val="10"/>
                <c:pt idx="0">
                  <c:v>Jun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PDI!$F$77:$F$86</c:f>
              <c:numCache>
                <c:formatCode>General</c:formatCode>
                <c:ptCount val="10"/>
                <c:pt idx="0">
                  <c:v>41</c:v>
                </c:pt>
                <c:pt idx="1">
                  <c:v>73</c:v>
                </c:pt>
                <c:pt idx="2">
                  <c:v>74</c:v>
                </c:pt>
                <c:pt idx="3">
                  <c:v>101</c:v>
                </c:pt>
                <c:pt idx="4">
                  <c:v>114</c:v>
                </c:pt>
                <c:pt idx="5">
                  <c:v>102</c:v>
                </c:pt>
                <c:pt idx="6">
                  <c:v>90</c:v>
                </c:pt>
                <c:pt idx="7">
                  <c:v>60</c:v>
                </c:pt>
                <c:pt idx="8">
                  <c:v>37</c:v>
                </c:pt>
                <c:pt idx="9">
                  <c:v>28</c:v>
                </c:pt>
              </c:numCache>
            </c:numRef>
          </c:val>
        </c:ser>
        <c:axId val="83657856"/>
        <c:axId val="83659392"/>
      </c:barChart>
      <c:lineChart>
        <c:grouping val="standard"/>
        <c:ser>
          <c:idx val="3"/>
          <c:order val="2"/>
          <c:tx>
            <c:strRef>
              <c:f>PDI!$H$66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</c:spPr>
          </c:marker>
          <c:dLbls>
            <c:dLblPos val="t"/>
            <c:showVal val="1"/>
          </c:dLbls>
          <c:cat>
            <c:strRef>
              <c:f>PDI!$D$77:$D$86</c:f>
              <c:strCache>
                <c:ptCount val="10"/>
                <c:pt idx="0">
                  <c:v>Jun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PDI!$H$77:$H$86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3"/>
          <c:tx>
            <c:strRef>
              <c:f>PDI!$I$66</c:f>
              <c:strCache>
                <c:ptCount val="1"/>
                <c:pt idx="0">
                  <c:v>Rejection%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dLbls>
            <c:dLblPos val="t"/>
            <c:showVal val="1"/>
          </c:dLbls>
          <c:cat>
            <c:strRef>
              <c:f>PDI!$D$77:$D$86</c:f>
              <c:strCache>
                <c:ptCount val="10"/>
                <c:pt idx="0">
                  <c:v>Jun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PDI!$I$77:$I$86</c:f>
              <c:numCache>
                <c:formatCode>0.0</c:formatCode>
                <c:ptCount val="10"/>
                <c:pt idx="0">
                  <c:v>4.6511627906976747</c:v>
                </c:pt>
                <c:pt idx="1">
                  <c:v>2.666666666666667</c:v>
                </c:pt>
                <c:pt idx="2">
                  <c:v>2.6315789473684208</c:v>
                </c:pt>
                <c:pt idx="3">
                  <c:v>2.8846153846153846</c:v>
                </c:pt>
                <c:pt idx="4">
                  <c:v>1.7241379310344827</c:v>
                </c:pt>
                <c:pt idx="5">
                  <c:v>2.8571428571428572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3.4482758620689653</c:v>
                </c:pt>
              </c:numCache>
            </c:numRef>
          </c:val>
        </c:ser>
        <c:marker val="1"/>
        <c:axId val="83666816"/>
        <c:axId val="83665280"/>
      </c:lineChart>
      <c:catAx>
        <c:axId val="83657856"/>
        <c:scaling>
          <c:orientation val="minMax"/>
        </c:scaling>
        <c:axPos val="b"/>
        <c:tickLblPos val="nextTo"/>
        <c:crossAx val="83659392"/>
        <c:crosses val="autoZero"/>
        <c:auto val="1"/>
        <c:lblAlgn val="ctr"/>
        <c:lblOffset val="100"/>
      </c:catAx>
      <c:valAx>
        <c:axId val="83659392"/>
        <c:scaling>
          <c:orientation val="minMax"/>
          <c:max val="120"/>
        </c:scaling>
        <c:axPos val="l"/>
        <c:majorGridlines/>
        <c:numFmt formatCode="General" sourceLinked="1"/>
        <c:tickLblPos val="nextTo"/>
        <c:crossAx val="83657856"/>
        <c:crosses val="autoZero"/>
        <c:crossBetween val="between"/>
        <c:majorUnit val="20"/>
      </c:valAx>
      <c:valAx>
        <c:axId val="83665280"/>
        <c:scaling>
          <c:orientation val="minMax"/>
          <c:max val="6"/>
        </c:scaling>
        <c:axPos val="r"/>
        <c:numFmt formatCode="General" sourceLinked="1"/>
        <c:tickLblPos val="nextTo"/>
        <c:crossAx val="83666816"/>
        <c:crosses val="max"/>
        <c:crossBetween val="between"/>
        <c:majorUnit val="0.5"/>
      </c:valAx>
      <c:catAx>
        <c:axId val="83666816"/>
        <c:scaling>
          <c:orientation val="minMax"/>
        </c:scaling>
        <c:delete val="1"/>
        <c:axPos val="b"/>
        <c:tickLblPos val="nextTo"/>
        <c:crossAx val="836652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Tank</a:t>
            </a:r>
            <a:r>
              <a:rPr lang="en-US" sz="1400" baseline="0"/>
              <a:t> Leakage after Coating for FY 2018-19 &amp; 2019-20</a:t>
            </a:r>
            <a:endParaRPr lang="en-US" sz="1400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'Sheet6 (2)'!$C$5</c:f>
              <c:strCache>
                <c:ptCount val="1"/>
                <c:pt idx="0">
                  <c:v>Total 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'Sheet6 (2)'!$B$6:$B$24</c:f>
              <c:strCache>
                <c:ptCount val="19"/>
                <c:pt idx="0">
                  <c:v>Aug  18</c:v>
                </c:pt>
                <c:pt idx="1">
                  <c:v>Sep  18</c:v>
                </c:pt>
                <c:pt idx="2">
                  <c:v>Oct  18</c:v>
                </c:pt>
                <c:pt idx="3">
                  <c:v>Nov  18</c:v>
                </c:pt>
                <c:pt idx="4">
                  <c:v>Dec  18</c:v>
                </c:pt>
                <c:pt idx="5">
                  <c:v>May  19</c:v>
                </c:pt>
                <c:pt idx="6">
                  <c:v>Jun  19</c:v>
                </c:pt>
                <c:pt idx="7">
                  <c:v>July  19</c:v>
                </c:pt>
                <c:pt idx="8">
                  <c:v>Aug  19</c:v>
                </c:pt>
                <c:pt idx="9">
                  <c:v>Sep  19</c:v>
                </c:pt>
                <c:pt idx="10">
                  <c:v>Oct  19</c:v>
                </c:pt>
                <c:pt idx="11">
                  <c:v>Nov  19</c:v>
                </c:pt>
                <c:pt idx="12">
                  <c:v>Dec  19</c:v>
                </c:pt>
                <c:pt idx="13">
                  <c:v>Jan  20</c:v>
                </c:pt>
                <c:pt idx="14">
                  <c:v>Feb  20</c:v>
                </c:pt>
                <c:pt idx="15">
                  <c:v>June  20</c:v>
                </c:pt>
                <c:pt idx="16">
                  <c:v>July  20</c:v>
                </c:pt>
                <c:pt idx="17">
                  <c:v>Aug 20</c:v>
                </c:pt>
                <c:pt idx="18">
                  <c:v>Sep 20</c:v>
                </c:pt>
              </c:strCache>
            </c:strRef>
          </c:cat>
          <c:val>
            <c:numRef>
              <c:f>'Sheet6 (2)'!$C$6:$C$24</c:f>
              <c:numCache>
                <c:formatCode>General</c:formatCode>
                <c:ptCount val="19"/>
                <c:pt idx="0">
                  <c:v>5269</c:v>
                </c:pt>
                <c:pt idx="1">
                  <c:v>9973</c:v>
                </c:pt>
                <c:pt idx="2">
                  <c:v>9765</c:v>
                </c:pt>
                <c:pt idx="3">
                  <c:v>7440</c:v>
                </c:pt>
                <c:pt idx="4">
                  <c:v>10511</c:v>
                </c:pt>
                <c:pt idx="5">
                  <c:v>3034</c:v>
                </c:pt>
                <c:pt idx="6">
                  <c:v>5267</c:v>
                </c:pt>
                <c:pt idx="7">
                  <c:v>11822</c:v>
                </c:pt>
                <c:pt idx="8">
                  <c:v>15901</c:v>
                </c:pt>
                <c:pt idx="9">
                  <c:v>14302</c:v>
                </c:pt>
                <c:pt idx="10">
                  <c:v>11347</c:v>
                </c:pt>
                <c:pt idx="11">
                  <c:v>14888</c:v>
                </c:pt>
                <c:pt idx="12">
                  <c:v>17104</c:v>
                </c:pt>
                <c:pt idx="13">
                  <c:v>10762</c:v>
                </c:pt>
                <c:pt idx="14">
                  <c:v>646</c:v>
                </c:pt>
                <c:pt idx="15">
                  <c:v>6463</c:v>
                </c:pt>
                <c:pt idx="16">
                  <c:v>16195</c:v>
                </c:pt>
                <c:pt idx="17">
                  <c:v>19456</c:v>
                </c:pt>
                <c:pt idx="18">
                  <c:v>23622</c:v>
                </c:pt>
              </c:numCache>
            </c:numRef>
          </c:val>
        </c:ser>
        <c:ser>
          <c:idx val="1"/>
          <c:order val="1"/>
          <c:tx>
            <c:strRef>
              <c:f>'Sheet6 (2)'!$D$5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'Sheet6 (2)'!$B$6:$B$24</c:f>
              <c:strCache>
                <c:ptCount val="19"/>
                <c:pt idx="0">
                  <c:v>Aug  18</c:v>
                </c:pt>
                <c:pt idx="1">
                  <c:v>Sep  18</c:v>
                </c:pt>
                <c:pt idx="2">
                  <c:v>Oct  18</c:v>
                </c:pt>
                <c:pt idx="3">
                  <c:v>Nov  18</c:v>
                </c:pt>
                <c:pt idx="4">
                  <c:v>Dec  18</c:v>
                </c:pt>
                <c:pt idx="5">
                  <c:v>May  19</c:v>
                </c:pt>
                <c:pt idx="6">
                  <c:v>Jun  19</c:v>
                </c:pt>
                <c:pt idx="7">
                  <c:v>July  19</c:v>
                </c:pt>
                <c:pt idx="8">
                  <c:v>Aug  19</c:v>
                </c:pt>
                <c:pt idx="9">
                  <c:v>Sep  19</c:v>
                </c:pt>
                <c:pt idx="10">
                  <c:v>Oct  19</c:v>
                </c:pt>
                <c:pt idx="11">
                  <c:v>Nov  19</c:v>
                </c:pt>
                <c:pt idx="12">
                  <c:v>Dec  19</c:v>
                </c:pt>
                <c:pt idx="13">
                  <c:v>Jan  20</c:v>
                </c:pt>
                <c:pt idx="14">
                  <c:v>Feb  20</c:v>
                </c:pt>
                <c:pt idx="15">
                  <c:v>June  20</c:v>
                </c:pt>
                <c:pt idx="16">
                  <c:v>July  20</c:v>
                </c:pt>
                <c:pt idx="17">
                  <c:v>Aug 20</c:v>
                </c:pt>
                <c:pt idx="18">
                  <c:v>Sep 20</c:v>
                </c:pt>
              </c:strCache>
            </c:strRef>
          </c:cat>
          <c:val>
            <c:numRef>
              <c:f>'Sheet6 (2)'!$D$6:$D$24</c:f>
              <c:numCache>
                <c:formatCode>General</c:formatCode>
                <c:ptCount val="19"/>
                <c:pt idx="0">
                  <c:v>5087</c:v>
                </c:pt>
                <c:pt idx="1">
                  <c:v>9821</c:v>
                </c:pt>
                <c:pt idx="2">
                  <c:v>9560</c:v>
                </c:pt>
                <c:pt idx="3">
                  <c:v>7386</c:v>
                </c:pt>
                <c:pt idx="4">
                  <c:v>10342</c:v>
                </c:pt>
                <c:pt idx="5">
                  <c:v>2956</c:v>
                </c:pt>
                <c:pt idx="6">
                  <c:v>5168</c:v>
                </c:pt>
                <c:pt idx="7">
                  <c:v>11482</c:v>
                </c:pt>
                <c:pt idx="8">
                  <c:v>15703</c:v>
                </c:pt>
                <c:pt idx="9">
                  <c:v>14183</c:v>
                </c:pt>
                <c:pt idx="10">
                  <c:v>11275</c:v>
                </c:pt>
                <c:pt idx="11">
                  <c:v>14730</c:v>
                </c:pt>
                <c:pt idx="12">
                  <c:v>16908</c:v>
                </c:pt>
                <c:pt idx="13">
                  <c:v>10563</c:v>
                </c:pt>
                <c:pt idx="14">
                  <c:v>633</c:v>
                </c:pt>
                <c:pt idx="15">
                  <c:v>6414</c:v>
                </c:pt>
                <c:pt idx="16">
                  <c:v>16013</c:v>
                </c:pt>
                <c:pt idx="17">
                  <c:v>19020</c:v>
                </c:pt>
                <c:pt idx="18">
                  <c:v>23276</c:v>
                </c:pt>
              </c:numCache>
            </c:numRef>
          </c:val>
        </c:ser>
        <c:gapWidth val="75"/>
        <c:overlap val="-25"/>
        <c:axId val="83540992"/>
        <c:axId val="83546880"/>
      </c:barChart>
      <c:lineChart>
        <c:grouping val="standard"/>
        <c:ser>
          <c:idx val="5"/>
          <c:order val="2"/>
          <c:tx>
            <c:strRef>
              <c:f>'Sheet6 (2)'!$I$5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>
              <c:idx val="3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'Sheet6 (2)'!$B$6:$B$24</c:f>
              <c:strCache>
                <c:ptCount val="19"/>
                <c:pt idx="0">
                  <c:v>Aug  18</c:v>
                </c:pt>
                <c:pt idx="1">
                  <c:v>Sep  18</c:v>
                </c:pt>
                <c:pt idx="2">
                  <c:v>Oct  18</c:v>
                </c:pt>
                <c:pt idx="3">
                  <c:v>Nov  18</c:v>
                </c:pt>
                <c:pt idx="4">
                  <c:v>Dec  18</c:v>
                </c:pt>
                <c:pt idx="5">
                  <c:v>May  19</c:v>
                </c:pt>
                <c:pt idx="6">
                  <c:v>Jun  19</c:v>
                </c:pt>
                <c:pt idx="7">
                  <c:v>July  19</c:v>
                </c:pt>
                <c:pt idx="8">
                  <c:v>Aug  19</c:v>
                </c:pt>
                <c:pt idx="9">
                  <c:v>Sep  19</c:v>
                </c:pt>
                <c:pt idx="10">
                  <c:v>Oct  19</c:v>
                </c:pt>
                <c:pt idx="11">
                  <c:v>Nov  19</c:v>
                </c:pt>
                <c:pt idx="12">
                  <c:v>Dec  19</c:v>
                </c:pt>
                <c:pt idx="13">
                  <c:v>Jan  20</c:v>
                </c:pt>
                <c:pt idx="14">
                  <c:v>Feb  20</c:v>
                </c:pt>
                <c:pt idx="15">
                  <c:v>June  20</c:v>
                </c:pt>
                <c:pt idx="16">
                  <c:v>July  20</c:v>
                </c:pt>
                <c:pt idx="17">
                  <c:v>Aug 20</c:v>
                </c:pt>
                <c:pt idx="18">
                  <c:v>Sep 20</c:v>
                </c:pt>
              </c:strCache>
            </c:strRef>
          </c:cat>
          <c:val>
            <c:numRef>
              <c:f>'Sheet6 (2)'!$I$6:$I$24</c:f>
              <c:numCache>
                <c:formatCode>General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</c:numCache>
            </c:numRef>
          </c:val>
        </c:ser>
        <c:ser>
          <c:idx val="6"/>
          <c:order val="3"/>
          <c:tx>
            <c:strRef>
              <c:f>'Sheet6 (2)'!$J$5</c:f>
              <c:strCache>
                <c:ptCount val="1"/>
                <c:pt idx="0">
                  <c:v>%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'Sheet6 (2)'!$B$6:$B$24</c:f>
              <c:strCache>
                <c:ptCount val="19"/>
                <c:pt idx="0">
                  <c:v>Aug  18</c:v>
                </c:pt>
                <c:pt idx="1">
                  <c:v>Sep  18</c:v>
                </c:pt>
                <c:pt idx="2">
                  <c:v>Oct  18</c:v>
                </c:pt>
                <c:pt idx="3">
                  <c:v>Nov  18</c:v>
                </c:pt>
                <c:pt idx="4">
                  <c:v>Dec  18</c:v>
                </c:pt>
                <c:pt idx="5">
                  <c:v>May  19</c:v>
                </c:pt>
                <c:pt idx="6">
                  <c:v>Jun  19</c:v>
                </c:pt>
                <c:pt idx="7">
                  <c:v>July  19</c:v>
                </c:pt>
                <c:pt idx="8">
                  <c:v>Aug  19</c:v>
                </c:pt>
                <c:pt idx="9">
                  <c:v>Sep  19</c:v>
                </c:pt>
                <c:pt idx="10">
                  <c:v>Oct  19</c:v>
                </c:pt>
                <c:pt idx="11">
                  <c:v>Nov  19</c:v>
                </c:pt>
                <c:pt idx="12">
                  <c:v>Dec  19</c:v>
                </c:pt>
                <c:pt idx="13">
                  <c:v>Jan  20</c:v>
                </c:pt>
                <c:pt idx="14">
                  <c:v>Feb  20</c:v>
                </c:pt>
                <c:pt idx="15">
                  <c:v>June  20</c:v>
                </c:pt>
                <c:pt idx="16">
                  <c:v>July  20</c:v>
                </c:pt>
                <c:pt idx="17">
                  <c:v>Aug 20</c:v>
                </c:pt>
                <c:pt idx="18">
                  <c:v>Sep 20</c:v>
                </c:pt>
              </c:strCache>
            </c:strRef>
          </c:cat>
          <c:val>
            <c:numRef>
              <c:f>'Sheet6 (2)'!$J$6:$J$24</c:f>
              <c:numCache>
                <c:formatCode>0.0</c:formatCode>
                <c:ptCount val="19"/>
                <c:pt idx="0">
                  <c:v>3.4541658758777758</c:v>
                </c:pt>
                <c:pt idx="1">
                  <c:v>1.5241151107991577</c:v>
                </c:pt>
                <c:pt idx="2">
                  <c:v>2.0993343573988734</c:v>
                </c:pt>
                <c:pt idx="3">
                  <c:v>0.72580645161290325</c:v>
                </c:pt>
                <c:pt idx="4">
                  <c:v>1.6078394063362194</c:v>
                </c:pt>
                <c:pt idx="5">
                  <c:v>2.5708635464733027</c:v>
                </c:pt>
                <c:pt idx="6">
                  <c:v>1.8796278716536927</c:v>
                </c:pt>
                <c:pt idx="7">
                  <c:v>2.875993909659956</c:v>
                </c:pt>
                <c:pt idx="8">
                  <c:v>1.2452047041066598</c:v>
                </c:pt>
                <c:pt idx="9">
                  <c:v>0.83205146133407903</c:v>
                </c:pt>
                <c:pt idx="10">
                  <c:v>0.63452895038336121</c:v>
                </c:pt>
                <c:pt idx="11">
                  <c:v>1.0612573885008061</c:v>
                </c:pt>
                <c:pt idx="12">
                  <c:v>1.1459307764265669</c:v>
                </c:pt>
                <c:pt idx="13">
                  <c:v>1.8490986805426501</c:v>
                </c:pt>
                <c:pt idx="14">
                  <c:v>2.0123839009287927</c:v>
                </c:pt>
                <c:pt idx="15">
                  <c:v>0.75816184434473155</c:v>
                </c:pt>
                <c:pt idx="16">
                  <c:v>1.1238036430997222</c:v>
                </c:pt>
                <c:pt idx="17">
                  <c:v>2.2400000000000002</c:v>
                </c:pt>
                <c:pt idx="18">
                  <c:v>1.46</c:v>
                </c:pt>
              </c:numCache>
            </c:numRef>
          </c:val>
        </c:ser>
        <c:marker val="1"/>
        <c:axId val="83693568"/>
        <c:axId val="83548416"/>
      </c:lineChart>
      <c:catAx>
        <c:axId val="83540992"/>
        <c:scaling>
          <c:orientation val="minMax"/>
        </c:scaling>
        <c:axPos val="b"/>
        <c:majorTickMark val="none"/>
        <c:tickLblPos val="nextTo"/>
        <c:crossAx val="83546880"/>
        <c:crosses val="autoZero"/>
        <c:auto val="1"/>
        <c:lblAlgn val="ctr"/>
        <c:lblOffset val="100"/>
      </c:catAx>
      <c:valAx>
        <c:axId val="835468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3540992"/>
        <c:crosses val="autoZero"/>
        <c:crossBetween val="between"/>
      </c:valAx>
      <c:valAx>
        <c:axId val="83548416"/>
        <c:scaling>
          <c:orientation val="minMax"/>
        </c:scaling>
        <c:axPos val="r"/>
        <c:numFmt formatCode="General" sourceLinked="1"/>
        <c:tickLblPos val="nextTo"/>
        <c:crossAx val="83693568"/>
        <c:crosses val="max"/>
        <c:crossBetween val="between"/>
      </c:valAx>
      <c:catAx>
        <c:axId val="83693568"/>
        <c:scaling>
          <c:orientation val="minMax"/>
        </c:scaling>
        <c:delete val="1"/>
        <c:axPos val="b"/>
        <c:tickLblPos val="nextTo"/>
        <c:crossAx val="83548416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Leakage Rejection % at Element Assembly</a:t>
            </a:r>
          </a:p>
        </c:rich>
      </c:tx>
      <c:layout/>
    </c:title>
    <c:plotArea>
      <c:layout/>
      <c:lineChart>
        <c:grouping val="standard"/>
        <c:ser>
          <c:idx val="6"/>
          <c:order val="0"/>
          <c:tx>
            <c:strRef>
              <c:f>'Sheet6 (2)'!$I$30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circle"/>
            <c:size val="7"/>
            <c:spPr>
              <a:solidFill>
                <a:srgbClr val="00B0F0"/>
              </a:solidFill>
            </c:spPr>
          </c:marker>
          <c:dLbls>
            <c:dLblPos val="b"/>
            <c:showVal val="1"/>
          </c:dLbls>
          <c:cat>
            <c:strRef>
              <c:f>'Sheet6 (2)'!$B$31:$B$44</c:f>
              <c:strCache>
                <c:ptCount val="14"/>
                <c:pt idx="0">
                  <c:v>May  19</c:v>
                </c:pt>
                <c:pt idx="1">
                  <c:v>Jun  19</c:v>
                </c:pt>
                <c:pt idx="2">
                  <c:v>July  19</c:v>
                </c:pt>
                <c:pt idx="3">
                  <c:v>Aug  19</c:v>
                </c:pt>
                <c:pt idx="4">
                  <c:v>Sep  19</c:v>
                </c:pt>
                <c:pt idx="5">
                  <c:v>Oct  19</c:v>
                </c:pt>
                <c:pt idx="6">
                  <c:v>Nov  19</c:v>
                </c:pt>
                <c:pt idx="7">
                  <c:v>Dec  19</c:v>
                </c:pt>
                <c:pt idx="8">
                  <c:v>Jan  20</c:v>
                </c:pt>
                <c:pt idx="9">
                  <c:v>Feb  20</c:v>
                </c:pt>
                <c:pt idx="10">
                  <c:v>June  20</c:v>
                </c:pt>
                <c:pt idx="11">
                  <c:v>July  20</c:v>
                </c:pt>
                <c:pt idx="12">
                  <c:v>Aug 20</c:v>
                </c:pt>
                <c:pt idx="13">
                  <c:v>Sep 20</c:v>
                </c:pt>
              </c:strCache>
            </c:strRef>
          </c:cat>
          <c:val>
            <c:numRef>
              <c:f>'Sheet6 (2)'!$I$31:$I$44</c:f>
              <c:numCache>
                <c:formatCode>General</c:formatCode>
                <c:ptCount val="1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</c:ser>
        <c:ser>
          <c:idx val="7"/>
          <c:order val="1"/>
          <c:tx>
            <c:strRef>
              <c:f>'Sheet6 (2)'!$J$30</c:f>
              <c:strCache>
                <c:ptCount val="1"/>
                <c:pt idx="0">
                  <c:v>%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dLblPos val="t"/>
            <c:showVal val="1"/>
          </c:dLbls>
          <c:cat>
            <c:strRef>
              <c:f>'Sheet6 (2)'!$B$31:$B$44</c:f>
              <c:strCache>
                <c:ptCount val="14"/>
                <c:pt idx="0">
                  <c:v>May  19</c:v>
                </c:pt>
                <c:pt idx="1">
                  <c:v>Jun  19</c:v>
                </c:pt>
                <c:pt idx="2">
                  <c:v>July  19</c:v>
                </c:pt>
                <c:pt idx="3">
                  <c:v>Aug  19</c:v>
                </c:pt>
                <c:pt idx="4">
                  <c:v>Sep  19</c:v>
                </c:pt>
                <c:pt idx="5">
                  <c:v>Oct  19</c:v>
                </c:pt>
                <c:pt idx="6">
                  <c:v>Nov  19</c:v>
                </c:pt>
                <c:pt idx="7">
                  <c:v>Dec  19</c:v>
                </c:pt>
                <c:pt idx="8">
                  <c:v>Jan  20</c:v>
                </c:pt>
                <c:pt idx="9">
                  <c:v>Feb  20</c:v>
                </c:pt>
                <c:pt idx="10">
                  <c:v>June  20</c:v>
                </c:pt>
                <c:pt idx="11">
                  <c:v>July  20</c:v>
                </c:pt>
                <c:pt idx="12">
                  <c:v>Aug 20</c:v>
                </c:pt>
                <c:pt idx="13">
                  <c:v>Sep 20</c:v>
                </c:pt>
              </c:strCache>
            </c:strRef>
          </c:cat>
          <c:val>
            <c:numRef>
              <c:f>'Sheet6 (2)'!$J$31:$J$44</c:f>
              <c:numCache>
                <c:formatCode>0.0</c:formatCode>
                <c:ptCount val="14"/>
                <c:pt idx="0">
                  <c:v>0.85695451549110091</c:v>
                </c:pt>
                <c:pt idx="1">
                  <c:v>0.64552876400227832</c:v>
                </c:pt>
                <c:pt idx="2">
                  <c:v>1.1250211470140417</c:v>
                </c:pt>
                <c:pt idx="3">
                  <c:v>1.2452047041066598</c:v>
                </c:pt>
                <c:pt idx="4">
                  <c:v>0.83205146133407903</c:v>
                </c:pt>
                <c:pt idx="5">
                  <c:v>0.63452895038336121</c:v>
                </c:pt>
                <c:pt idx="6">
                  <c:v>0.99408919935518536</c:v>
                </c:pt>
                <c:pt idx="7">
                  <c:v>0.912067352666043</c:v>
                </c:pt>
                <c:pt idx="8">
                  <c:v>1.1243263333952798</c:v>
                </c:pt>
                <c:pt idx="9">
                  <c:v>0.92879256965944268</c:v>
                </c:pt>
                <c:pt idx="10">
                  <c:v>0.75816184434473155</c:v>
                </c:pt>
                <c:pt idx="11">
                  <c:v>1.1238036430997222</c:v>
                </c:pt>
                <c:pt idx="12">
                  <c:v>2.2400000000000002</c:v>
                </c:pt>
                <c:pt idx="13">
                  <c:v>1.46</c:v>
                </c:pt>
              </c:numCache>
            </c:numRef>
          </c:val>
        </c:ser>
        <c:marker val="1"/>
        <c:axId val="83744256"/>
        <c:axId val="83742720"/>
      </c:lineChart>
      <c:valAx>
        <c:axId val="83742720"/>
        <c:scaling>
          <c:orientation val="minMax"/>
        </c:scaling>
        <c:axPos val="r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3744256"/>
        <c:crosses val="max"/>
        <c:crossBetween val="between"/>
      </c:valAx>
      <c:catAx>
        <c:axId val="83744256"/>
        <c:scaling>
          <c:orientation val="minMax"/>
        </c:scaling>
        <c:axPos val="b"/>
        <c:majorTickMark val="none"/>
        <c:tickLblPos val="nextTo"/>
        <c:crossAx val="83742720"/>
        <c:crosses val="autoZero"/>
        <c:auto val="1"/>
        <c:lblAlgn val="ctr"/>
        <c:lblOffset val="100"/>
      </c:catAx>
    </c:plotArea>
    <c:legend>
      <c:legendPos val="b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Yearly % Rejection Trend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'Sheet6 (2)'!$C$58</c:f>
              <c:strCache>
                <c:ptCount val="1"/>
                <c:pt idx="0">
                  <c:v>% Rejection</c:v>
                </c:pt>
              </c:strCache>
            </c:strRef>
          </c:tx>
          <c:spPr>
            <a:solidFill>
              <a:srgbClr val="FF0000"/>
            </a:solidFill>
          </c:spPr>
          <c:dLbls>
            <c:dLbl>
              <c:idx val="0"/>
              <c:showVal val="1"/>
            </c:dLbl>
            <c:dLbl>
              <c:idx val="1"/>
              <c:showVal val="1"/>
            </c:dLbl>
            <c:delete val="1"/>
          </c:dLbls>
          <c:cat>
            <c:strRef>
              <c:f>'Sheet6 (2)'!$B$59:$B$60</c:f>
              <c:strCache>
                <c:ptCount val="2"/>
                <c:pt idx="0">
                  <c:v>2019-20</c:v>
                </c:pt>
                <c:pt idx="1">
                  <c:v>2020 - 21</c:v>
                </c:pt>
              </c:strCache>
            </c:strRef>
          </c:cat>
          <c:val>
            <c:numRef>
              <c:f>'Sheet6 (2)'!$C$59:$C$60</c:f>
              <c:numCache>
                <c:formatCode>General</c:formatCode>
                <c:ptCount val="2"/>
                <c:pt idx="0">
                  <c:v>0.99</c:v>
                </c:pt>
                <c:pt idx="1">
                  <c:v>1.53</c:v>
                </c:pt>
              </c:numCache>
            </c:numRef>
          </c:val>
        </c:ser>
        <c:axId val="83768832"/>
        <c:axId val="83770368"/>
      </c:barChart>
      <c:catAx>
        <c:axId val="83768832"/>
        <c:scaling>
          <c:orientation val="minMax"/>
        </c:scaling>
        <c:axPos val="b"/>
        <c:tickLblPos val="nextTo"/>
        <c:crossAx val="83770368"/>
        <c:crosses val="autoZero"/>
        <c:auto val="1"/>
        <c:lblAlgn val="ctr"/>
        <c:lblOffset val="100"/>
      </c:catAx>
      <c:valAx>
        <c:axId val="83770368"/>
        <c:scaling>
          <c:orientation val="minMax"/>
        </c:scaling>
        <c:axPos val="l"/>
        <c:majorGridlines/>
        <c:numFmt formatCode="General" sourceLinked="1"/>
        <c:tickLblPos val="nextTo"/>
        <c:crossAx val="83768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Yearly contribution of defects in %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'Sheet6 (2)'!$C$66</c:f>
              <c:strCache>
                <c:ptCount val="1"/>
                <c:pt idx="0">
                  <c:v>Tank</c:v>
                </c:pt>
              </c:strCache>
            </c:strRef>
          </c:tx>
          <c:dLbls>
            <c:showVal val="1"/>
          </c:dLbls>
          <c:cat>
            <c:strRef>
              <c:f>'Sheet6 (2)'!$B$67:$B$68</c:f>
              <c:strCache>
                <c:ptCount val="2"/>
                <c:pt idx="0">
                  <c:v>2019-20</c:v>
                </c:pt>
                <c:pt idx="1">
                  <c:v>2020 - 21</c:v>
                </c:pt>
              </c:strCache>
            </c:strRef>
          </c:cat>
          <c:val>
            <c:numRef>
              <c:f>'Sheet6 (2)'!$C$67:$C$68</c:f>
              <c:numCache>
                <c:formatCode>General</c:formatCode>
                <c:ptCount val="2"/>
                <c:pt idx="0">
                  <c:v>0.2</c:v>
                </c:pt>
                <c:pt idx="1">
                  <c:v>0.13</c:v>
                </c:pt>
              </c:numCache>
            </c:numRef>
          </c:val>
        </c:ser>
        <c:ser>
          <c:idx val="1"/>
          <c:order val="1"/>
          <c:tx>
            <c:strRef>
              <c:f>'Sheet6 (2)'!$D$66</c:f>
              <c:strCache>
                <c:ptCount val="1"/>
                <c:pt idx="0">
                  <c:v>Element</c:v>
                </c:pt>
              </c:strCache>
            </c:strRef>
          </c:tx>
          <c:dLbls>
            <c:showVal val="1"/>
          </c:dLbls>
          <c:cat>
            <c:strRef>
              <c:f>'Sheet6 (2)'!$B$67:$B$68</c:f>
              <c:strCache>
                <c:ptCount val="2"/>
                <c:pt idx="0">
                  <c:v>2019-20</c:v>
                </c:pt>
                <c:pt idx="1">
                  <c:v>2020 - 21</c:v>
                </c:pt>
              </c:strCache>
            </c:strRef>
          </c:cat>
          <c:val>
            <c:numRef>
              <c:f>'Sheet6 (2)'!$D$67:$D$68</c:f>
              <c:numCache>
                <c:formatCode>General</c:formatCode>
                <c:ptCount val="2"/>
                <c:pt idx="0">
                  <c:v>0.09</c:v>
                </c:pt>
                <c:pt idx="1">
                  <c:v>0.2</c:v>
                </c:pt>
              </c:numCache>
            </c:numRef>
          </c:val>
        </c:ser>
        <c:ser>
          <c:idx val="2"/>
          <c:order val="2"/>
          <c:tx>
            <c:strRef>
              <c:f>'Sheet6 (2)'!$E$66</c:f>
              <c:strCache>
                <c:ptCount val="1"/>
                <c:pt idx="0">
                  <c:v>T/S &amp; C/O Pocket</c:v>
                </c:pt>
              </c:strCache>
            </c:strRef>
          </c:tx>
          <c:dLbls>
            <c:showVal val="1"/>
          </c:dLbls>
          <c:cat>
            <c:strRef>
              <c:f>'Sheet6 (2)'!$B$67:$B$68</c:f>
              <c:strCache>
                <c:ptCount val="2"/>
                <c:pt idx="0">
                  <c:v>2019-20</c:v>
                </c:pt>
                <c:pt idx="1">
                  <c:v>2020 - 21</c:v>
                </c:pt>
              </c:strCache>
            </c:strRef>
          </c:cat>
          <c:val>
            <c:numRef>
              <c:f>'Sheet6 (2)'!$E$67:$E$68</c:f>
              <c:numCache>
                <c:formatCode>General</c:formatCode>
                <c:ptCount val="2"/>
                <c:pt idx="0">
                  <c:v>0.7</c:v>
                </c:pt>
                <c:pt idx="1">
                  <c:v>1.2</c:v>
                </c:pt>
              </c:numCache>
            </c:numRef>
          </c:val>
        </c:ser>
        <c:dLbls>
          <c:showVal val="1"/>
        </c:dLbls>
        <c:overlap val="-25"/>
        <c:axId val="83785216"/>
        <c:axId val="83786752"/>
      </c:barChart>
      <c:catAx>
        <c:axId val="83785216"/>
        <c:scaling>
          <c:orientation val="minMax"/>
        </c:scaling>
        <c:axPos val="b"/>
        <c:majorTickMark val="none"/>
        <c:tickLblPos val="nextTo"/>
        <c:crossAx val="83786752"/>
        <c:crosses val="autoZero"/>
        <c:auto val="1"/>
        <c:lblAlgn val="ctr"/>
        <c:lblOffset val="100"/>
      </c:catAx>
      <c:valAx>
        <c:axId val="83786752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8378521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Tank Leakage Before Coating</a:t>
            </a:r>
            <a:r>
              <a:rPr lang="en-US" sz="1200" baseline="0"/>
              <a:t> FY 2019-20 &amp; 2020 -21</a:t>
            </a:r>
            <a:endParaRPr lang="en-US" sz="1200"/>
          </a:p>
        </c:rich>
      </c:tx>
      <c:layout>
        <c:manualLayout>
          <c:xMode val="edge"/>
          <c:yMode val="edge"/>
          <c:x val="0.15985666254528141"/>
          <c:y val="2.3148148148148147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'Tank Leakage'!$C$8</c:f>
              <c:strCache>
                <c:ptCount val="1"/>
                <c:pt idx="0">
                  <c:v>Total Qty Checked</c:v>
                </c:pt>
              </c:strCache>
            </c:strRef>
          </c:tx>
          <c:spPr>
            <a:solidFill>
              <a:srgbClr val="FFFF00"/>
            </a:solidFill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'Tank Leakage'!$B$24:$B$33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'Tank Leakage'!$C$24:$C$33</c:f>
              <c:numCache>
                <c:formatCode>General</c:formatCode>
                <c:ptCount val="10"/>
                <c:pt idx="0">
                  <c:v>6283</c:v>
                </c:pt>
                <c:pt idx="1">
                  <c:v>16966</c:v>
                </c:pt>
                <c:pt idx="2">
                  <c:v>18736</c:v>
                </c:pt>
                <c:pt idx="3">
                  <c:v>22685</c:v>
                </c:pt>
                <c:pt idx="4">
                  <c:v>27539</c:v>
                </c:pt>
                <c:pt idx="5">
                  <c:v>20426</c:v>
                </c:pt>
                <c:pt idx="6">
                  <c:v>27586</c:v>
                </c:pt>
                <c:pt idx="7">
                  <c:v>19131</c:v>
                </c:pt>
                <c:pt idx="8">
                  <c:v>7405</c:v>
                </c:pt>
                <c:pt idx="9">
                  <c:v>5510</c:v>
                </c:pt>
              </c:numCache>
            </c:numRef>
          </c:val>
        </c:ser>
        <c:ser>
          <c:idx val="1"/>
          <c:order val="1"/>
          <c:tx>
            <c:strRef>
              <c:f>'Tank Leakage'!$D$8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92D050"/>
            </a:solidFill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'Tank Leakage'!$B$24:$B$33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'Tank Leakage'!$D$24:$D$33</c:f>
              <c:numCache>
                <c:formatCode>General</c:formatCode>
                <c:ptCount val="10"/>
                <c:pt idx="0">
                  <c:v>6165</c:v>
                </c:pt>
                <c:pt idx="1">
                  <c:v>6165</c:v>
                </c:pt>
                <c:pt idx="2">
                  <c:v>18210</c:v>
                </c:pt>
                <c:pt idx="3">
                  <c:v>22010</c:v>
                </c:pt>
                <c:pt idx="4">
                  <c:v>26542</c:v>
                </c:pt>
                <c:pt idx="5">
                  <c:v>19309</c:v>
                </c:pt>
                <c:pt idx="6">
                  <c:v>25449</c:v>
                </c:pt>
                <c:pt idx="7">
                  <c:v>18522</c:v>
                </c:pt>
                <c:pt idx="8">
                  <c:v>7280</c:v>
                </c:pt>
                <c:pt idx="9">
                  <c:v>5351</c:v>
                </c:pt>
              </c:numCache>
            </c:numRef>
          </c:val>
        </c:ser>
        <c:gapWidth val="75"/>
        <c:overlap val="-25"/>
        <c:axId val="72886144"/>
        <c:axId val="72887680"/>
      </c:barChart>
      <c:lineChart>
        <c:grouping val="standard"/>
        <c:ser>
          <c:idx val="3"/>
          <c:order val="2"/>
          <c:tx>
            <c:strRef>
              <c:f>'Tank Leakage'!$F$8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Pos val="b"/>
            <c:showVal val="1"/>
          </c:dLbls>
          <c:cat>
            <c:strRef>
              <c:f>'Tank Leakage'!$B$24:$B$33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'Tank Leakage'!$F$24:$F$33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ser>
          <c:idx val="4"/>
          <c:order val="3"/>
          <c:tx>
            <c:strRef>
              <c:f>'Tank Leakage'!$G$8</c:f>
              <c:strCache>
                <c:ptCount val="1"/>
                <c:pt idx="0">
                  <c:v>%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'Tank Leakage'!$B$24:$B$33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'Tank Leakage'!$G$24:$G$33</c:f>
              <c:numCache>
                <c:formatCode>0</c:formatCode>
                <c:ptCount val="10"/>
                <c:pt idx="0">
                  <c:v>1.878083717969123</c:v>
                </c:pt>
                <c:pt idx="1">
                  <c:v>4.0551691618531178</c:v>
                </c:pt>
                <c:pt idx="2">
                  <c:v>2.8</c:v>
                </c:pt>
                <c:pt idx="3">
                  <c:v>2.98</c:v>
                </c:pt>
                <c:pt idx="4">
                  <c:v>3.62</c:v>
                </c:pt>
                <c:pt idx="5">
                  <c:v>5.47</c:v>
                </c:pt>
                <c:pt idx="6">
                  <c:v>7.75</c:v>
                </c:pt>
                <c:pt idx="7" formatCode="0.00">
                  <c:v>3.1833150384193196</c:v>
                </c:pt>
                <c:pt idx="8" formatCode="0.00">
                  <c:v>1.6880486158001351</c:v>
                </c:pt>
                <c:pt idx="9" formatCode="0.00">
                  <c:v>2.885662431941924</c:v>
                </c:pt>
              </c:numCache>
            </c:numRef>
          </c:val>
        </c:ser>
        <c:marker val="1"/>
        <c:axId val="72899200"/>
        <c:axId val="72897664"/>
      </c:lineChart>
      <c:catAx>
        <c:axId val="72886144"/>
        <c:scaling>
          <c:orientation val="minMax"/>
        </c:scaling>
        <c:axPos val="b"/>
        <c:majorTickMark val="none"/>
        <c:tickLblPos val="nextTo"/>
        <c:crossAx val="72887680"/>
        <c:crosses val="autoZero"/>
        <c:auto val="1"/>
        <c:lblAlgn val="ctr"/>
        <c:lblOffset val="100"/>
      </c:catAx>
      <c:valAx>
        <c:axId val="7288768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2886144"/>
        <c:crosses val="autoZero"/>
        <c:crossBetween val="between"/>
      </c:valAx>
      <c:valAx>
        <c:axId val="72897664"/>
        <c:scaling>
          <c:orientation val="minMax"/>
        </c:scaling>
        <c:axPos val="r"/>
        <c:numFmt formatCode="General" sourceLinked="1"/>
        <c:tickLblPos val="nextTo"/>
        <c:crossAx val="72899200"/>
        <c:crosses val="max"/>
        <c:crossBetween val="between"/>
      </c:valAx>
      <c:catAx>
        <c:axId val="72899200"/>
        <c:scaling>
          <c:orientation val="minMax"/>
        </c:scaling>
        <c:delete val="1"/>
        <c:axPos val="b"/>
        <c:tickLblPos val="nextTo"/>
        <c:crossAx val="7289766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PDI Rejection</a:t>
            </a:r>
            <a:r>
              <a:rPr lang="en-US" baseline="0"/>
              <a:t> Defects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'Sheet23 (2)'!$Q$28</c:f>
              <c:strCache>
                <c:ptCount val="1"/>
                <c:pt idx="0">
                  <c:v>SAFETY</c:v>
                </c:pt>
              </c:strCache>
            </c:strRef>
          </c:tx>
          <c:dLbls>
            <c:showVal val="1"/>
          </c:dLbls>
          <c:cat>
            <c:strRef>
              <c:f>'Sheet23 (2)'!$P$29:$P$45</c:f>
              <c:strCache>
                <c:ptCount val="17"/>
                <c:pt idx="2">
                  <c:v>Apr 19</c:v>
                </c:pt>
                <c:pt idx="3">
                  <c:v>May 19</c:v>
                </c:pt>
                <c:pt idx="4">
                  <c:v>June 29</c:v>
                </c:pt>
                <c:pt idx="5">
                  <c:v>July 19</c:v>
                </c:pt>
                <c:pt idx="6">
                  <c:v>Aug 19</c:v>
                </c:pt>
                <c:pt idx="7">
                  <c:v>Sep 19</c:v>
                </c:pt>
                <c:pt idx="8">
                  <c:v>Oct 19</c:v>
                </c:pt>
                <c:pt idx="9">
                  <c:v>Nov 19</c:v>
                </c:pt>
                <c:pt idx="10">
                  <c:v>Dec 19</c:v>
                </c:pt>
                <c:pt idx="11">
                  <c:v>Jan 20</c:v>
                </c:pt>
                <c:pt idx="12">
                  <c:v>Feb 20</c:v>
                </c:pt>
                <c:pt idx="13">
                  <c:v>Mar 20</c:v>
                </c:pt>
                <c:pt idx="14">
                  <c:v>Jun 20</c:v>
                </c:pt>
                <c:pt idx="15">
                  <c:v>July 20</c:v>
                </c:pt>
                <c:pt idx="16">
                  <c:v>Aug 20</c:v>
                </c:pt>
              </c:strCache>
            </c:strRef>
          </c:cat>
          <c:val>
            <c:numRef>
              <c:f>'Sheet23 (2)'!$Q$29:$Q$45</c:f>
              <c:numCache>
                <c:formatCode>General</c:formatCode>
                <c:ptCount val="1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'Sheet23 (2)'!$R$28</c:f>
              <c:strCache>
                <c:ptCount val="1"/>
                <c:pt idx="0">
                  <c:v>FUNCTIONAL</c:v>
                </c:pt>
              </c:strCache>
            </c:strRef>
          </c:tx>
          <c:dLbls>
            <c:showVal val="1"/>
          </c:dLbls>
          <c:cat>
            <c:strRef>
              <c:f>'Sheet23 (2)'!$P$29:$P$45</c:f>
              <c:strCache>
                <c:ptCount val="17"/>
                <c:pt idx="2">
                  <c:v>Apr 19</c:v>
                </c:pt>
                <c:pt idx="3">
                  <c:v>May 19</c:v>
                </c:pt>
                <c:pt idx="4">
                  <c:v>June 29</c:v>
                </c:pt>
                <c:pt idx="5">
                  <c:v>July 19</c:v>
                </c:pt>
                <c:pt idx="6">
                  <c:v>Aug 19</c:v>
                </c:pt>
                <c:pt idx="7">
                  <c:v>Sep 19</c:v>
                </c:pt>
                <c:pt idx="8">
                  <c:v>Oct 19</c:v>
                </c:pt>
                <c:pt idx="9">
                  <c:v>Nov 19</c:v>
                </c:pt>
                <c:pt idx="10">
                  <c:v>Dec 19</c:v>
                </c:pt>
                <c:pt idx="11">
                  <c:v>Jan 20</c:v>
                </c:pt>
                <c:pt idx="12">
                  <c:v>Feb 20</c:v>
                </c:pt>
                <c:pt idx="13">
                  <c:v>Mar 20</c:v>
                </c:pt>
                <c:pt idx="14">
                  <c:v>Jun 20</c:v>
                </c:pt>
                <c:pt idx="15">
                  <c:v>July 20</c:v>
                </c:pt>
                <c:pt idx="16">
                  <c:v>Aug 20</c:v>
                </c:pt>
              </c:strCache>
            </c:strRef>
          </c:cat>
          <c:val>
            <c:numRef>
              <c:f>'Sheet23 (2)'!$R$29:$R$45</c:f>
              <c:numCache>
                <c:formatCode>General</c:formatCode>
                <c:ptCount val="1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'Sheet23 (2)'!$S$28</c:f>
              <c:strCache>
                <c:ptCount val="1"/>
                <c:pt idx="0">
                  <c:v>AESTHETICS</c:v>
                </c:pt>
              </c:strCache>
            </c:strRef>
          </c:tx>
          <c:dLbls>
            <c:showVal val="1"/>
          </c:dLbls>
          <c:cat>
            <c:strRef>
              <c:f>'Sheet23 (2)'!$P$29:$P$45</c:f>
              <c:strCache>
                <c:ptCount val="17"/>
                <c:pt idx="2">
                  <c:v>Apr 19</c:v>
                </c:pt>
                <c:pt idx="3">
                  <c:v>May 19</c:v>
                </c:pt>
                <c:pt idx="4">
                  <c:v>June 29</c:v>
                </c:pt>
                <c:pt idx="5">
                  <c:v>July 19</c:v>
                </c:pt>
                <c:pt idx="6">
                  <c:v>Aug 19</c:v>
                </c:pt>
                <c:pt idx="7">
                  <c:v>Sep 19</c:v>
                </c:pt>
                <c:pt idx="8">
                  <c:v>Oct 19</c:v>
                </c:pt>
                <c:pt idx="9">
                  <c:v>Nov 19</c:v>
                </c:pt>
                <c:pt idx="10">
                  <c:v>Dec 19</c:v>
                </c:pt>
                <c:pt idx="11">
                  <c:v>Jan 20</c:v>
                </c:pt>
                <c:pt idx="12">
                  <c:v>Feb 20</c:v>
                </c:pt>
                <c:pt idx="13">
                  <c:v>Mar 20</c:v>
                </c:pt>
                <c:pt idx="14">
                  <c:v>Jun 20</c:v>
                </c:pt>
                <c:pt idx="15">
                  <c:v>July 20</c:v>
                </c:pt>
                <c:pt idx="16">
                  <c:v>Aug 20</c:v>
                </c:pt>
              </c:strCache>
            </c:strRef>
          </c:cat>
          <c:val>
            <c:numRef>
              <c:f>'Sheet23 (2)'!$S$29:$S$45</c:f>
              <c:numCache>
                <c:formatCode>General</c:formatCode>
                <c:ptCount val="17"/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</c:ser>
        <c:dLbls>
          <c:showVal val="1"/>
        </c:dLbls>
        <c:overlap val="-25"/>
        <c:axId val="81299328"/>
        <c:axId val="81300864"/>
      </c:barChart>
      <c:catAx>
        <c:axId val="81299328"/>
        <c:scaling>
          <c:orientation val="minMax"/>
        </c:scaling>
        <c:axPos val="b"/>
        <c:numFmt formatCode="General" sourceLinked="1"/>
        <c:majorTickMark val="none"/>
        <c:tickLblPos val="nextTo"/>
        <c:crossAx val="81300864"/>
        <c:crosses val="autoZero"/>
        <c:auto val="1"/>
        <c:lblAlgn val="ctr"/>
        <c:lblOffset val="100"/>
      </c:catAx>
      <c:valAx>
        <c:axId val="81300864"/>
        <c:scaling>
          <c:orientation val="minMax"/>
        </c:scaling>
        <c:delete val="1"/>
        <c:axPos val="l"/>
        <c:numFmt formatCode="General" sourceLinked="1"/>
        <c:tickLblPos val="nextTo"/>
        <c:crossAx val="8129932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Solarium Qube PDI Rejection 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'Sheet23 (2)'!$E$56</c:f>
              <c:strCache>
                <c:ptCount val="1"/>
                <c:pt idx="0">
                  <c:v>Lot Checked</c:v>
                </c:pt>
              </c:strCache>
            </c:strRef>
          </c:tx>
          <c:spPr>
            <a:solidFill>
              <a:srgbClr val="FFFF00"/>
            </a:solidFill>
          </c:spPr>
          <c:dLbls>
            <c:dLbl>
              <c:idx val="2"/>
              <c:layout>
                <c:manualLayout>
                  <c:x val="2.7777777777777402E-3"/>
                  <c:y val="8.3333333333333343E-2"/>
                </c:manualLayout>
              </c:layout>
              <c:showVal val="1"/>
            </c:dLbl>
            <c:showVal val="1"/>
          </c:dLbls>
          <c:cat>
            <c:strRef>
              <c:f>'Sheet23 (2)'!$D$57:$D$62</c:f>
              <c:strCache>
                <c:ptCount val="6"/>
                <c:pt idx="0">
                  <c:v>Jun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20</c:v>
                </c:pt>
                <c:pt idx="5">
                  <c:v>Oct 20</c:v>
                </c:pt>
              </c:strCache>
            </c:strRef>
          </c:cat>
          <c:val>
            <c:numRef>
              <c:f>'Sheet23 (2)'!$E$57:$E$62</c:f>
              <c:numCache>
                <c:formatCode>General</c:formatCode>
                <c:ptCount val="6"/>
                <c:pt idx="0">
                  <c:v>9</c:v>
                </c:pt>
                <c:pt idx="1">
                  <c:v>26</c:v>
                </c:pt>
                <c:pt idx="2">
                  <c:v>28</c:v>
                </c:pt>
                <c:pt idx="3">
                  <c:v>45</c:v>
                </c:pt>
                <c:pt idx="4">
                  <c:v>43</c:v>
                </c:pt>
                <c:pt idx="5">
                  <c:v>43</c:v>
                </c:pt>
              </c:numCache>
            </c:numRef>
          </c:val>
        </c:ser>
        <c:ser>
          <c:idx val="1"/>
          <c:order val="1"/>
          <c:tx>
            <c:strRef>
              <c:f>'Sheet23 (2)'!$F$56</c:f>
              <c:strCache>
                <c:ptCount val="1"/>
                <c:pt idx="0">
                  <c:v>Lot Accept</c:v>
                </c:pt>
              </c:strCache>
            </c:strRef>
          </c:tx>
          <c:spPr>
            <a:solidFill>
              <a:srgbClr val="92D050"/>
            </a:solidFill>
          </c:spPr>
          <c:dLbls>
            <c:dLbl>
              <c:idx val="2"/>
              <c:layout>
                <c:manualLayout>
                  <c:x val="1.1111111111111125E-2"/>
                  <c:y val="8.7962962962963159E-2"/>
                </c:manualLayout>
              </c:layout>
              <c:showVal val="1"/>
            </c:dLbl>
            <c:showVal val="1"/>
          </c:dLbls>
          <c:cat>
            <c:strRef>
              <c:f>'Sheet23 (2)'!$D$57:$D$62</c:f>
              <c:strCache>
                <c:ptCount val="6"/>
                <c:pt idx="0">
                  <c:v>Jun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20</c:v>
                </c:pt>
                <c:pt idx="5">
                  <c:v>Oct 20</c:v>
                </c:pt>
              </c:strCache>
            </c:strRef>
          </c:cat>
          <c:val>
            <c:numRef>
              <c:f>'Sheet23 (2)'!$F$57:$F$62</c:f>
              <c:numCache>
                <c:formatCode>General</c:formatCode>
                <c:ptCount val="6"/>
                <c:pt idx="0">
                  <c:v>8</c:v>
                </c:pt>
                <c:pt idx="1">
                  <c:v>24</c:v>
                </c:pt>
                <c:pt idx="2">
                  <c:v>26</c:v>
                </c:pt>
                <c:pt idx="3">
                  <c:v>44</c:v>
                </c:pt>
                <c:pt idx="4">
                  <c:v>42</c:v>
                </c:pt>
                <c:pt idx="5">
                  <c:v>42</c:v>
                </c:pt>
              </c:numCache>
            </c:numRef>
          </c:val>
        </c:ser>
        <c:ser>
          <c:idx val="3"/>
          <c:order val="2"/>
          <c:tx>
            <c:strRef>
              <c:f>'Sheet23 (2)'!$H$56</c:f>
              <c:strCache>
                <c:ptCount val="1"/>
                <c:pt idx="0">
                  <c:v>Target %</c:v>
                </c:pt>
              </c:strCache>
            </c:strRef>
          </c:tx>
          <c:cat>
            <c:strRef>
              <c:f>'Sheet23 (2)'!$D$57:$D$62</c:f>
              <c:strCache>
                <c:ptCount val="6"/>
                <c:pt idx="0">
                  <c:v>Jun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20</c:v>
                </c:pt>
                <c:pt idx="5">
                  <c:v>Oct 20</c:v>
                </c:pt>
              </c:strCache>
            </c:strRef>
          </c:cat>
          <c:val>
            <c:numRef>
              <c:f>'Sheet23 (2)'!$H$57:$H$62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gapWidth val="75"/>
        <c:overlap val="-25"/>
        <c:axId val="84041088"/>
        <c:axId val="84055168"/>
      </c:barChart>
      <c:lineChart>
        <c:grouping val="standard"/>
        <c:ser>
          <c:idx val="4"/>
          <c:order val="3"/>
          <c:tx>
            <c:strRef>
              <c:f>'Sheet23 (2)'!$I$56</c:f>
              <c:strCache>
                <c:ptCount val="1"/>
                <c:pt idx="0">
                  <c:v>Rejection%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dLbls>
            <c:dLblPos val="t"/>
            <c:showVal val="1"/>
          </c:dLbls>
          <c:cat>
            <c:strRef>
              <c:f>'Sheet23 (2)'!$D$57:$D$62</c:f>
              <c:strCache>
                <c:ptCount val="6"/>
                <c:pt idx="0">
                  <c:v>Jun 20</c:v>
                </c:pt>
                <c:pt idx="1">
                  <c:v>July 20</c:v>
                </c:pt>
                <c:pt idx="2">
                  <c:v>Aug 20</c:v>
                </c:pt>
                <c:pt idx="3">
                  <c:v>Sep 20</c:v>
                </c:pt>
                <c:pt idx="4">
                  <c:v>Oct 20</c:v>
                </c:pt>
                <c:pt idx="5">
                  <c:v>Oct 20</c:v>
                </c:pt>
              </c:strCache>
            </c:strRef>
          </c:cat>
          <c:val>
            <c:numRef>
              <c:f>'Sheet23 (2)'!$I$57:$I$62</c:f>
              <c:numCache>
                <c:formatCode>0.0%</c:formatCode>
                <c:ptCount val="6"/>
                <c:pt idx="0">
                  <c:v>0.1111111111111111</c:v>
                </c:pt>
                <c:pt idx="1">
                  <c:v>7.6923076923076927E-2</c:v>
                </c:pt>
                <c:pt idx="2">
                  <c:v>7.1428571428571425E-2</c:v>
                </c:pt>
                <c:pt idx="3">
                  <c:v>2.2222222222222223E-2</c:v>
                </c:pt>
                <c:pt idx="4">
                  <c:v>2.3255813953488372E-2</c:v>
                </c:pt>
                <c:pt idx="5">
                  <c:v>2.3255813953488372E-2</c:v>
                </c:pt>
              </c:numCache>
            </c:numRef>
          </c:val>
        </c:ser>
        <c:marker val="1"/>
        <c:axId val="84066688"/>
        <c:axId val="84056704"/>
      </c:lineChart>
      <c:catAx>
        <c:axId val="84041088"/>
        <c:scaling>
          <c:orientation val="minMax"/>
        </c:scaling>
        <c:axPos val="b"/>
        <c:majorTickMark val="none"/>
        <c:tickLblPos val="nextTo"/>
        <c:crossAx val="84055168"/>
        <c:crosses val="autoZero"/>
        <c:auto val="1"/>
        <c:lblAlgn val="ctr"/>
        <c:lblOffset val="100"/>
      </c:catAx>
      <c:valAx>
        <c:axId val="840551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4041088"/>
        <c:crosses val="autoZero"/>
        <c:crossBetween val="between"/>
      </c:valAx>
      <c:valAx>
        <c:axId val="84056704"/>
        <c:scaling>
          <c:orientation val="minMax"/>
        </c:scaling>
        <c:axPos val="r"/>
        <c:numFmt formatCode="0.0%" sourceLinked="1"/>
        <c:tickLblPos val="nextTo"/>
        <c:crossAx val="84066688"/>
        <c:crosses val="max"/>
        <c:crossBetween val="between"/>
      </c:valAx>
      <c:catAx>
        <c:axId val="84066688"/>
        <c:scaling>
          <c:orientation val="minMax"/>
        </c:scaling>
        <c:delete val="1"/>
        <c:axPos val="b"/>
        <c:tickLblPos val="nextTo"/>
        <c:crossAx val="8405670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Tank</a:t>
            </a:r>
            <a:r>
              <a:rPr lang="en-US" sz="1400" baseline="0"/>
              <a:t> Leakage after Coating for FY 2020-21</a:t>
            </a:r>
            <a:endParaRPr lang="en-US" sz="14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'Tank Leakage After'!$C$5</c:f>
              <c:strCache>
                <c:ptCount val="1"/>
                <c:pt idx="0">
                  <c:v>Total 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'Tank Leakage After'!$B$21:$B$30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'Tank Leakage After'!$C$21:$C$30</c:f>
              <c:numCache>
                <c:formatCode>General</c:formatCode>
                <c:ptCount val="10"/>
                <c:pt idx="0">
                  <c:v>6463</c:v>
                </c:pt>
                <c:pt idx="1">
                  <c:v>16195</c:v>
                </c:pt>
                <c:pt idx="2">
                  <c:v>19456</c:v>
                </c:pt>
                <c:pt idx="3">
                  <c:v>23622</c:v>
                </c:pt>
                <c:pt idx="4">
                  <c:v>26828</c:v>
                </c:pt>
                <c:pt idx="5">
                  <c:v>20591</c:v>
                </c:pt>
                <c:pt idx="6">
                  <c:v>23510</c:v>
                </c:pt>
                <c:pt idx="7">
                  <c:v>19172</c:v>
                </c:pt>
                <c:pt idx="8">
                  <c:v>7923</c:v>
                </c:pt>
                <c:pt idx="9">
                  <c:v>5039</c:v>
                </c:pt>
              </c:numCache>
            </c:numRef>
          </c:val>
        </c:ser>
        <c:ser>
          <c:idx val="1"/>
          <c:order val="1"/>
          <c:tx>
            <c:strRef>
              <c:f>'Tank Leakage After'!$D$5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'Tank Leakage After'!$B$21:$B$30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'Tank Leakage After'!$D$21:$D$30</c:f>
              <c:numCache>
                <c:formatCode>General</c:formatCode>
                <c:ptCount val="10"/>
                <c:pt idx="0">
                  <c:v>6414</c:v>
                </c:pt>
                <c:pt idx="1">
                  <c:v>16013</c:v>
                </c:pt>
                <c:pt idx="2">
                  <c:v>19020</c:v>
                </c:pt>
                <c:pt idx="3">
                  <c:v>23276</c:v>
                </c:pt>
                <c:pt idx="4">
                  <c:v>26490</c:v>
                </c:pt>
                <c:pt idx="5">
                  <c:v>20319</c:v>
                </c:pt>
                <c:pt idx="6">
                  <c:v>23149</c:v>
                </c:pt>
                <c:pt idx="7">
                  <c:v>19068</c:v>
                </c:pt>
                <c:pt idx="8">
                  <c:v>7831</c:v>
                </c:pt>
                <c:pt idx="9">
                  <c:v>4991</c:v>
                </c:pt>
              </c:numCache>
            </c:numRef>
          </c:val>
        </c:ser>
        <c:gapWidth val="75"/>
        <c:overlap val="-25"/>
        <c:axId val="72981504"/>
        <c:axId val="73003776"/>
      </c:barChart>
      <c:lineChart>
        <c:grouping val="standard"/>
        <c:ser>
          <c:idx val="5"/>
          <c:order val="2"/>
          <c:tx>
            <c:strRef>
              <c:f>'Tank Leakage After'!$I$5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dLbls>
            <c:dLbl>
              <c:idx val="3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'Tank Leakage After'!$B$21:$B$30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'Tank Leakage After'!$I$21:$I$30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</c:numCache>
            </c:numRef>
          </c:val>
        </c:ser>
        <c:ser>
          <c:idx val="6"/>
          <c:order val="3"/>
          <c:tx>
            <c:strRef>
              <c:f>'Tank Leakage After'!$J$5</c:f>
              <c:strCache>
                <c:ptCount val="1"/>
                <c:pt idx="0">
                  <c:v>%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'Tank Leakage After'!$B$21:$B$30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20</c:v>
                </c:pt>
                <c:pt idx="3">
                  <c:v>Sep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Jan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'Tank Leakage After'!$J$21:$J$30</c:f>
              <c:numCache>
                <c:formatCode>0.0</c:formatCode>
                <c:ptCount val="10"/>
                <c:pt idx="0">
                  <c:v>0.75816184434473155</c:v>
                </c:pt>
                <c:pt idx="1">
                  <c:v>1.1238036430997222</c:v>
                </c:pt>
                <c:pt idx="2">
                  <c:v>2.2400000000000002</c:v>
                </c:pt>
                <c:pt idx="3">
                  <c:v>1.46</c:v>
                </c:pt>
                <c:pt idx="4">
                  <c:v>1.2598777396749665</c:v>
                </c:pt>
                <c:pt idx="5">
                  <c:v>1.32</c:v>
                </c:pt>
                <c:pt idx="6">
                  <c:v>1.54</c:v>
                </c:pt>
                <c:pt idx="7" formatCode="0.00">
                  <c:v>0.54245775088670978</c:v>
                </c:pt>
                <c:pt idx="8" formatCode="0.00">
                  <c:v>1.1611763221002147</c:v>
                </c:pt>
                <c:pt idx="9">
                  <c:v>0.95256995435602299</c:v>
                </c:pt>
              </c:numCache>
            </c:numRef>
          </c:val>
        </c:ser>
        <c:marker val="1"/>
        <c:axId val="73011200"/>
        <c:axId val="73005312"/>
      </c:lineChart>
      <c:catAx>
        <c:axId val="72981504"/>
        <c:scaling>
          <c:orientation val="minMax"/>
        </c:scaling>
        <c:axPos val="b"/>
        <c:majorTickMark val="none"/>
        <c:tickLblPos val="nextTo"/>
        <c:crossAx val="73003776"/>
        <c:crosses val="autoZero"/>
        <c:auto val="1"/>
        <c:lblAlgn val="ctr"/>
        <c:lblOffset val="100"/>
      </c:catAx>
      <c:valAx>
        <c:axId val="730037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2981504"/>
        <c:crosses val="autoZero"/>
        <c:crossBetween val="between"/>
      </c:valAx>
      <c:valAx>
        <c:axId val="73005312"/>
        <c:scaling>
          <c:orientation val="minMax"/>
        </c:scaling>
        <c:axPos val="r"/>
        <c:numFmt formatCode="General" sourceLinked="1"/>
        <c:tickLblPos val="nextTo"/>
        <c:crossAx val="73011200"/>
        <c:crosses val="max"/>
        <c:crossBetween val="between"/>
      </c:valAx>
      <c:catAx>
        <c:axId val="73011200"/>
        <c:scaling>
          <c:orientation val="minMax"/>
        </c:scaling>
        <c:delete val="1"/>
        <c:axPos val="b"/>
        <c:tickLblPos val="nextTo"/>
        <c:crossAx val="73005312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Leakage Rejection % at Element Assembly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'Tank Leakage After'!$C$34</c:f>
              <c:strCache>
                <c:ptCount val="1"/>
                <c:pt idx="0">
                  <c:v>Total Qty Checked</c:v>
                </c:pt>
              </c:strCache>
            </c:strRef>
          </c:tx>
          <c:spPr>
            <a:solidFill>
              <a:srgbClr val="FFFF00"/>
            </a:solidFill>
          </c:spPr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inEnd"/>
            <c:showVal val="1"/>
          </c:dLbls>
          <c:cat>
            <c:strRef>
              <c:f>'Tank Leakage After'!$B$35:$B$48</c:f>
              <c:strCache>
                <c:ptCount val="14"/>
                <c:pt idx="0">
                  <c:v>May  19</c:v>
                </c:pt>
                <c:pt idx="1">
                  <c:v>Jun  19</c:v>
                </c:pt>
                <c:pt idx="2">
                  <c:v>July  19</c:v>
                </c:pt>
                <c:pt idx="3">
                  <c:v>Aug  19</c:v>
                </c:pt>
                <c:pt idx="4">
                  <c:v>Sep  19</c:v>
                </c:pt>
                <c:pt idx="5">
                  <c:v>Oct  19</c:v>
                </c:pt>
                <c:pt idx="6">
                  <c:v>Nov  19</c:v>
                </c:pt>
                <c:pt idx="7">
                  <c:v>Dec  19</c:v>
                </c:pt>
                <c:pt idx="8">
                  <c:v>Jan  20</c:v>
                </c:pt>
                <c:pt idx="9">
                  <c:v>Feb  20</c:v>
                </c:pt>
                <c:pt idx="10">
                  <c:v>June  20</c:v>
                </c:pt>
                <c:pt idx="11">
                  <c:v>July  20</c:v>
                </c:pt>
                <c:pt idx="12">
                  <c:v>Aug 20</c:v>
                </c:pt>
                <c:pt idx="13">
                  <c:v>Sep 20</c:v>
                </c:pt>
              </c:strCache>
            </c:strRef>
          </c:cat>
          <c:val>
            <c:numRef>
              <c:f>'Tank Leakage After'!$C$35:$C$48</c:f>
              <c:numCache>
                <c:formatCode>General</c:formatCode>
                <c:ptCount val="14"/>
                <c:pt idx="0">
                  <c:v>3034</c:v>
                </c:pt>
                <c:pt idx="1">
                  <c:v>5267</c:v>
                </c:pt>
                <c:pt idx="2">
                  <c:v>11822</c:v>
                </c:pt>
                <c:pt idx="3">
                  <c:v>15901</c:v>
                </c:pt>
                <c:pt idx="4">
                  <c:v>14302</c:v>
                </c:pt>
                <c:pt idx="5">
                  <c:v>11347</c:v>
                </c:pt>
                <c:pt idx="6">
                  <c:v>14888</c:v>
                </c:pt>
                <c:pt idx="7">
                  <c:v>17104</c:v>
                </c:pt>
                <c:pt idx="8">
                  <c:v>10762</c:v>
                </c:pt>
                <c:pt idx="9">
                  <c:v>646</c:v>
                </c:pt>
                <c:pt idx="10">
                  <c:v>6463</c:v>
                </c:pt>
                <c:pt idx="11">
                  <c:v>16195</c:v>
                </c:pt>
                <c:pt idx="12">
                  <c:v>19456</c:v>
                </c:pt>
                <c:pt idx="13">
                  <c:v>23622</c:v>
                </c:pt>
              </c:numCache>
            </c:numRef>
          </c:val>
        </c:ser>
        <c:ser>
          <c:idx val="1"/>
          <c:order val="1"/>
          <c:tx>
            <c:strRef>
              <c:f>'Tank Leakage After'!$D$34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92D050"/>
            </a:solidFill>
          </c:spPr>
          <c:dLbls>
            <c:dLbl>
              <c:idx val="9"/>
              <c:dLblPos val="inBase"/>
              <c:showVal val="1"/>
            </c:dLbl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strRef>
              <c:f>'Tank Leakage After'!$B$35:$B$48</c:f>
              <c:strCache>
                <c:ptCount val="14"/>
                <c:pt idx="0">
                  <c:v>May  19</c:v>
                </c:pt>
                <c:pt idx="1">
                  <c:v>Jun  19</c:v>
                </c:pt>
                <c:pt idx="2">
                  <c:v>July  19</c:v>
                </c:pt>
                <c:pt idx="3">
                  <c:v>Aug  19</c:v>
                </c:pt>
                <c:pt idx="4">
                  <c:v>Sep  19</c:v>
                </c:pt>
                <c:pt idx="5">
                  <c:v>Oct  19</c:v>
                </c:pt>
                <c:pt idx="6">
                  <c:v>Nov  19</c:v>
                </c:pt>
                <c:pt idx="7">
                  <c:v>Dec  19</c:v>
                </c:pt>
                <c:pt idx="8">
                  <c:v>Jan  20</c:v>
                </c:pt>
                <c:pt idx="9">
                  <c:v>Feb  20</c:v>
                </c:pt>
                <c:pt idx="10">
                  <c:v>June  20</c:v>
                </c:pt>
                <c:pt idx="11">
                  <c:v>July  20</c:v>
                </c:pt>
                <c:pt idx="12">
                  <c:v>Aug 20</c:v>
                </c:pt>
                <c:pt idx="13">
                  <c:v>Sep 20</c:v>
                </c:pt>
              </c:strCache>
            </c:strRef>
          </c:cat>
          <c:val>
            <c:numRef>
              <c:f>'Tank Leakage After'!$D$35:$D$48</c:f>
              <c:numCache>
                <c:formatCode>General</c:formatCode>
                <c:ptCount val="14"/>
                <c:pt idx="0">
                  <c:v>3008</c:v>
                </c:pt>
                <c:pt idx="1">
                  <c:v>5233</c:v>
                </c:pt>
                <c:pt idx="2">
                  <c:v>11689</c:v>
                </c:pt>
                <c:pt idx="3">
                  <c:v>15703</c:v>
                </c:pt>
                <c:pt idx="4">
                  <c:v>14183</c:v>
                </c:pt>
                <c:pt idx="5">
                  <c:v>11275</c:v>
                </c:pt>
                <c:pt idx="6">
                  <c:v>14740</c:v>
                </c:pt>
                <c:pt idx="7">
                  <c:v>16948</c:v>
                </c:pt>
                <c:pt idx="8">
                  <c:v>10641</c:v>
                </c:pt>
                <c:pt idx="9">
                  <c:v>640</c:v>
                </c:pt>
                <c:pt idx="10">
                  <c:v>6414</c:v>
                </c:pt>
                <c:pt idx="11">
                  <c:v>16013</c:v>
                </c:pt>
                <c:pt idx="12">
                  <c:v>19020</c:v>
                </c:pt>
                <c:pt idx="13">
                  <c:v>23276</c:v>
                </c:pt>
              </c:numCache>
            </c:numRef>
          </c:val>
        </c:ser>
        <c:axId val="74126080"/>
        <c:axId val="74127616"/>
      </c:barChart>
      <c:lineChart>
        <c:grouping val="standard"/>
        <c:ser>
          <c:idx val="6"/>
          <c:order val="2"/>
          <c:tx>
            <c:strRef>
              <c:f>'Tank Leakage After'!$I$34</c:f>
              <c:strCache>
                <c:ptCount val="1"/>
                <c:pt idx="0">
                  <c:v>Target 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</c:spPr>
          </c:marker>
          <c:dLbls>
            <c:dLblPos val="b"/>
            <c:showVal val="1"/>
          </c:dLbls>
          <c:cat>
            <c:strRef>
              <c:f>'Tank Leakage After'!$B$35:$B$48</c:f>
              <c:strCache>
                <c:ptCount val="14"/>
                <c:pt idx="0">
                  <c:v>May  19</c:v>
                </c:pt>
                <c:pt idx="1">
                  <c:v>Jun  19</c:v>
                </c:pt>
                <c:pt idx="2">
                  <c:v>July  19</c:v>
                </c:pt>
                <c:pt idx="3">
                  <c:v>Aug  19</c:v>
                </c:pt>
                <c:pt idx="4">
                  <c:v>Sep  19</c:v>
                </c:pt>
                <c:pt idx="5">
                  <c:v>Oct  19</c:v>
                </c:pt>
                <c:pt idx="6">
                  <c:v>Nov  19</c:v>
                </c:pt>
                <c:pt idx="7">
                  <c:v>Dec  19</c:v>
                </c:pt>
                <c:pt idx="8">
                  <c:v>Jan  20</c:v>
                </c:pt>
                <c:pt idx="9">
                  <c:v>Feb  20</c:v>
                </c:pt>
                <c:pt idx="10">
                  <c:v>June  20</c:v>
                </c:pt>
                <c:pt idx="11">
                  <c:v>July  20</c:v>
                </c:pt>
                <c:pt idx="12">
                  <c:v>Aug 20</c:v>
                </c:pt>
                <c:pt idx="13">
                  <c:v>Sep 20</c:v>
                </c:pt>
              </c:strCache>
            </c:strRef>
          </c:cat>
          <c:val>
            <c:numRef>
              <c:f>'Tank Leakage After'!$I$35:$I$48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</c:numCache>
            </c:numRef>
          </c:val>
        </c:ser>
        <c:ser>
          <c:idx val="7"/>
          <c:order val="3"/>
          <c:tx>
            <c:strRef>
              <c:f>'Tank Leakage After'!$J$34</c:f>
              <c:strCache>
                <c:ptCount val="1"/>
                <c:pt idx="0">
                  <c:v>%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dLbl>
              <c:idx val="4"/>
              <c:layout>
                <c:manualLayout>
                  <c:x val="1.7137960582690615E-2"/>
                  <c:y val="-1.8518518518518563E-2"/>
                </c:manualLayout>
              </c:layout>
              <c:dLblPos val="t"/>
              <c:showVal val="1"/>
            </c:dLbl>
            <c:dLbl>
              <c:idx val="5"/>
              <c:layout>
                <c:manualLayout>
                  <c:x val="2.0565552699228787E-2"/>
                  <c:y val="-4.6296296296296439E-2"/>
                </c:manualLayout>
              </c:layout>
              <c:dLblPos val="t"/>
              <c:showVal val="1"/>
            </c:dLbl>
            <c:dLbl>
              <c:idx val="6"/>
              <c:layout>
                <c:manualLayout>
                  <c:x val="1.3710368466152562E-2"/>
                  <c:y val="1.8518518518518563E-2"/>
                </c:manualLayout>
              </c:layout>
              <c:dLblPos val="t"/>
              <c:showVal val="1"/>
            </c:dLbl>
            <c:dLbl>
              <c:idx val="7"/>
              <c:layout>
                <c:manualLayout>
                  <c:x val="2.0565552699228787E-2"/>
                  <c:y val="-1.8518518518518563E-2"/>
                </c:manualLayout>
              </c:layout>
              <c:dLblPos val="t"/>
              <c:showVal val="1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'Tank Leakage After'!$B$35:$B$48</c:f>
              <c:strCache>
                <c:ptCount val="14"/>
                <c:pt idx="0">
                  <c:v>May  19</c:v>
                </c:pt>
                <c:pt idx="1">
                  <c:v>Jun  19</c:v>
                </c:pt>
                <c:pt idx="2">
                  <c:v>July  19</c:v>
                </c:pt>
                <c:pt idx="3">
                  <c:v>Aug  19</c:v>
                </c:pt>
                <c:pt idx="4">
                  <c:v>Sep  19</c:v>
                </c:pt>
                <c:pt idx="5">
                  <c:v>Oct  19</c:v>
                </c:pt>
                <c:pt idx="6">
                  <c:v>Nov  19</c:v>
                </c:pt>
                <c:pt idx="7">
                  <c:v>Dec  19</c:v>
                </c:pt>
                <c:pt idx="8">
                  <c:v>Jan  20</c:v>
                </c:pt>
                <c:pt idx="9">
                  <c:v>Feb  20</c:v>
                </c:pt>
                <c:pt idx="10">
                  <c:v>June  20</c:v>
                </c:pt>
                <c:pt idx="11">
                  <c:v>July  20</c:v>
                </c:pt>
                <c:pt idx="12">
                  <c:v>Aug 20</c:v>
                </c:pt>
                <c:pt idx="13">
                  <c:v>Sep 20</c:v>
                </c:pt>
              </c:strCache>
            </c:strRef>
          </c:cat>
          <c:val>
            <c:numRef>
              <c:f>'Tank Leakage After'!$J$35:$J$48</c:f>
              <c:numCache>
                <c:formatCode>0.0</c:formatCode>
                <c:ptCount val="14"/>
                <c:pt idx="0">
                  <c:v>0.85695451549110091</c:v>
                </c:pt>
                <c:pt idx="1">
                  <c:v>0.64552876400227832</c:v>
                </c:pt>
                <c:pt idx="2">
                  <c:v>1.1250211470140417</c:v>
                </c:pt>
                <c:pt idx="3">
                  <c:v>1.2452047041066598</c:v>
                </c:pt>
                <c:pt idx="4">
                  <c:v>0.83205146133407903</c:v>
                </c:pt>
                <c:pt idx="5">
                  <c:v>0.63452895038336121</c:v>
                </c:pt>
                <c:pt idx="6">
                  <c:v>0.99408919935518536</c:v>
                </c:pt>
                <c:pt idx="7">
                  <c:v>0.912067352666043</c:v>
                </c:pt>
                <c:pt idx="8">
                  <c:v>1.1243263333952798</c:v>
                </c:pt>
                <c:pt idx="9">
                  <c:v>0.92879256965944268</c:v>
                </c:pt>
                <c:pt idx="10">
                  <c:v>0.75816184434473155</c:v>
                </c:pt>
                <c:pt idx="11">
                  <c:v>1.1238036430997222</c:v>
                </c:pt>
                <c:pt idx="12">
                  <c:v>2.2400000000000002</c:v>
                </c:pt>
                <c:pt idx="13">
                  <c:v>1.46</c:v>
                </c:pt>
              </c:numCache>
            </c:numRef>
          </c:val>
        </c:ser>
        <c:marker val="1"/>
        <c:axId val="74139136"/>
        <c:axId val="74137600"/>
      </c:lineChart>
      <c:catAx>
        <c:axId val="74126080"/>
        <c:scaling>
          <c:orientation val="minMax"/>
        </c:scaling>
        <c:axPos val="b"/>
        <c:tickLblPos val="nextTo"/>
        <c:crossAx val="74127616"/>
        <c:crosses val="autoZero"/>
        <c:auto val="1"/>
        <c:lblAlgn val="ctr"/>
        <c:lblOffset val="100"/>
      </c:catAx>
      <c:valAx>
        <c:axId val="74127616"/>
        <c:scaling>
          <c:orientation val="minMax"/>
        </c:scaling>
        <c:axPos val="l"/>
        <c:majorGridlines/>
        <c:numFmt formatCode="General" sourceLinked="1"/>
        <c:tickLblPos val="nextTo"/>
        <c:crossAx val="74126080"/>
        <c:crosses val="autoZero"/>
        <c:crossBetween val="between"/>
      </c:valAx>
      <c:valAx>
        <c:axId val="74137600"/>
        <c:scaling>
          <c:orientation val="minMax"/>
        </c:scaling>
        <c:axPos val="r"/>
        <c:numFmt formatCode="General" sourceLinked="1"/>
        <c:tickLblPos val="nextTo"/>
        <c:crossAx val="74139136"/>
        <c:crosses val="max"/>
        <c:crossBetween val="between"/>
      </c:valAx>
      <c:catAx>
        <c:axId val="74139136"/>
        <c:scaling>
          <c:orientation val="minMax"/>
        </c:scaling>
        <c:delete val="1"/>
        <c:axPos val="b"/>
        <c:tickLblPos val="nextTo"/>
        <c:crossAx val="7413760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Yearly % Rejection Trend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'Tank Leakage After'!$C$62</c:f>
              <c:strCache>
                <c:ptCount val="1"/>
                <c:pt idx="0">
                  <c:v>% Rejection</c:v>
                </c:pt>
              </c:strCache>
            </c:strRef>
          </c:tx>
          <c:spPr>
            <a:solidFill>
              <a:srgbClr val="FF0000"/>
            </a:solidFill>
          </c:spPr>
          <c:dLbls>
            <c:dLbl>
              <c:idx val="0"/>
              <c:showVal val="1"/>
            </c:dLbl>
            <c:dLbl>
              <c:idx val="1"/>
              <c:showVal val="1"/>
            </c:dLbl>
            <c:delete val="1"/>
          </c:dLbls>
          <c:cat>
            <c:strRef>
              <c:f>'Tank Leakage After'!$B$63:$B$64</c:f>
              <c:strCache>
                <c:ptCount val="2"/>
                <c:pt idx="0">
                  <c:v>2019-20</c:v>
                </c:pt>
                <c:pt idx="1">
                  <c:v>2020 - 21</c:v>
                </c:pt>
              </c:strCache>
            </c:strRef>
          </c:cat>
          <c:val>
            <c:numRef>
              <c:f>'Tank Leakage After'!$C$63:$C$64</c:f>
              <c:numCache>
                <c:formatCode>General</c:formatCode>
                <c:ptCount val="2"/>
                <c:pt idx="0">
                  <c:v>0.99</c:v>
                </c:pt>
                <c:pt idx="1">
                  <c:v>1.53</c:v>
                </c:pt>
              </c:numCache>
            </c:numRef>
          </c:val>
        </c:ser>
        <c:axId val="74158080"/>
        <c:axId val="74159616"/>
      </c:barChart>
      <c:catAx>
        <c:axId val="74158080"/>
        <c:scaling>
          <c:orientation val="minMax"/>
        </c:scaling>
        <c:axPos val="b"/>
        <c:tickLblPos val="nextTo"/>
        <c:crossAx val="74159616"/>
        <c:crosses val="autoZero"/>
        <c:auto val="1"/>
        <c:lblAlgn val="ctr"/>
        <c:lblOffset val="100"/>
      </c:catAx>
      <c:valAx>
        <c:axId val="74159616"/>
        <c:scaling>
          <c:orientation val="minMax"/>
        </c:scaling>
        <c:axPos val="l"/>
        <c:majorGridlines/>
        <c:numFmt formatCode="General" sourceLinked="1"/>
        <c:tickLblPos val="nextTo"/>
        <c:crossAx val="74158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Yearly contribution of defects in %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'Tank Leakage After'!$C$70</c:f>
              <c:strCache>
                <c:ptCount val="1"/>
                <c:pt idx="0">
                  <c:v>Tank</c:v>
                </c:pt>
              </c:strCache>
            </c:strRef>
          </c:tx>
          <c:dLbls>
            <c:showVal val="1"/>
          </c:dLbls>
          <c:cat>
            <c:strRef>
              <c:f>'Tank Leakage After'!$B$71:$B$72</c:f>
              <c:strCache>
                <c:ptCount val="2"/>
                <c:pt idx="0">
                  <c:v>2019-20</c:v>
                </c:pt>
                <c:pt idx="1">
                  <c:v>2020 - 21</c:v>
                </c:pt>
              </c:strCache>
            </c:strRef>
          </c:cat>
          <c:val>
            <c:numRef>
              <c:f>'Tank Leakage After'!$C$71:$C$72</c:f>
              <c:numCache>
                <c:formatCode>General</c:formatCode>
                <c:ptCount val="2"/>
                <c:pt idx="0">
                  <c:v>0.2</c:v>
                </c:pt>
                <c:pt idx="1">
                  <c:v>0.13</c:v>
                </c:pt>
              </c:numCache>
            </c:numRef>
          </c:val>
        </c:ser>
        <c:ser>
          <c:idx val="1"/>
          <c:order val="1"/>
          <c:tx>
            <c:strRef>
              <c:f>'Tank Leakage After'!$D$70</c:f>
              <c:strCache>
                <c:ptCount val="1"/>
                <c:pt idx="0">
                  <c:v>Element</c:v>
                </c:pt>
              </c:strCache>
            </c:strRef>
          </c:tx>
          <c:dLbls>
            <c:showVal val="1"/>
          </c:dLbls>
          <c:cat>
            <c:strRef>
              <c:f>'Tank Leakage After'!$B$71:$B$72</c:f>
              <c:strCache>
                <c:ptCount val="2"/>
                <c:pt idx="0">
                  <c:v>2019-20</c:v>
                </c:pt>
                <c:pt idx="1">
                  <c:v>2020 - 21</c:v>
                </c:pt>
              </c:strCache>
            </c:strRef>
          </c:cat>
          <c:val>
            <c:numRef>
              <c:f>'Tank Leakage After'!$D$71:$D$72</c:f>
              <c:numCache>
                <c:formatCode>General</c:formatCode>
                <c:ptCount val="2"/>
                <c:pt idx="0">
                  <c:v>0.09</c:v>
                </c:pt>
                <c:pt idx="1">
                  <c:v>0.2</c:v>
                </c:pt>
              </c:numCache>
            </c:numRef>
          </c:val>
        </c:ser>
        <c:ser>
          <c:idx val="2"/>
          <c:order val="2"/>
          <c:tx>
            <c:strRef>
              <c:f>'Tank Leakage After'!$E$70</c:f>
              <c:strCache>
                <c:ptCount val="1"/>
                <c:pt idx="0">
                  <c:v>T/S &amp; C/O Pocket</c:v>
                </c:pt>
              </c:strCache>
            </c:strRef>
          </c:tx>
          <c:dLbls>
            <c:showVal val="1"/>
          </c:dLbls>
          <c:cat>
            <c:strRef>
              <c:f>'Tank Leakage After'!$B$71:$B$72</c:f>
              <c:strCache>
                <c:ptCount val="2"/>
                <c:pt idx="0">
                  <c:v>2019-20</c:v>
                </c:pt>
                <c:pt idx="1">
                  <c:v>2020 - 21</c:v>
                </c:pt>
              </c:strCache>
            </c:strRef>
          </c:cat>
          <c:val>
            <c:numRef>
              <c:f>'Tank Leakage After'!$E$71:$E$72</c:f>
              <c:numCache>
                <c:formatCode>General</c:formatCode>
                <c:ptCount val="2"/>
                <c:pt idx="0">
                  <c:v>0.7</c:v>
                </c:pt>
                <c:pt idx="1">
                  <c:v>1.2</c:v>
                </c:pt>
              </c:numCache>
            </c:numRef>
          </c:val>
        </c:ser>
        <c:dLbls>
          <c:showVal val="1"/>
        </c:dLbls>
        <c:overlap val="-25"/>
        <c:axId val="74194944"/>
        <c:axId val="74196480"/>
      </c:barChart>
      <c:catAx>
        <c:axId val="74194944"/>
        <c:scaling>
          <c:orientation val="minMax"/>
        </c:scaling>
        <c:axPos val="b"/>
        <c:majorTickMark val="none"/>
        <c:tickLblPos val="nextTo"/>
        <c:crossAx val="74196480"/>
        <c:crosses val="autoZero"/>
        <c:auto val="1"/>
        <c:lblAlgn val="ctr"/>
        <c:lblOffset val="100"/>
      </c:catAx>
      <c:valAx>
        <c:axId val="74196480"/>
        <c:scaling>
          <c:orientation val="minMax"/>
        </c:scaling>
        <c:delete val="1"/>
        <c:axPos val="l"/>
        <c:numFmt formatCode="General" sourceLinked="1"/>
        <c:majorTickMark val="none"/>
        <c:tickLblPos val="nextTo"/>
        <c:crossAx val="7419494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CRC Body Rejection FY</a:t>
            </a:r>
            <a:r>
              <a:rPr lang="en-US" sz="1400" baseline="0"/>
              <a:t> 2020-21</a:t>
            </a:r>
            <a:endParaRPr lang="en-US" sz="1400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'CRC Body'!$D$6</c:f>
              <c:strCache>
                <c:ptCount val="1"/>
                <c:pt idx="0">
                  <c:v>Total Qty Checked</c:v>
                </c:pt>
              </c:strCache>
            </c:strRef>
          </c:tx>
          <c:spPr>
            <a:solidFill>
              <a:srgbClr val="FFFF00"/>
            </a:solidFill>
          </c:spPr>
          <c:cat>
            <c:strRef>
              <c:f>'CRC Body'!$C$22:$C$31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 20</c:v>
                </c:pt>
                <c:pt idx="3">
                  <c:v>Sep 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Jun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'CRC Body'!$D$22:$D$31</c:f>
              <c:numCache>
                <c:formatCode>General</c:formatCode>
                <c:ptCount val="10"/>
                <c:pt idx="0">
                  <c:v>6326</c:v>
                </c:pt>
                <c:pt idx="1">
                  <c:v>13133</c:v>
                </c:pt>
                <c:pt idx="2">
                  <c:v>15654</c:v>
                </c:pt>
                <c:pt idx="3">
                  <c:v>18219</c:v>
                </c:pt>
                <c:pt idx="4">
                  <c:v>20198</c:v>
                </c:pt>
                <c:pt idx="5">
                  <c:v>15415</c:v>
                </c:pt>
                <c:pt idx="6">
                  <c:v>17534</c:v>
                </c:pt>
                <c:pt idx="7">
                  <c:v>14716</c:v>
                </c:pt>
                <c:pt idx="8">
                  <c:v>6516</c:v>
                </c:pt>
                <c:pt idx="9">
                  <c:v>3451</c:v>
                </c:pt>
              </c:numCache>
            </c:numRef>
          </c:val>
        </c:ser>
        <c:ser>
          <c:idx val="1"/>
          <c:order val="1"/>
          <c:tx>
            <c:strRef>
              <c:f>'CRC Body'!$E$6</c:f>
              <c:strCache>
                <c:ptCount val="1"/>
                <c:pt idx="0">
                  <c:v>Total OK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'CRC Body'!$C$22:$C$31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 20</c:v>
                </c:pt>
                <c:pt idx="3">
                  <c:v>Sep 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Jun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'CRC Body'!$E$22:$E$31</c:f>
              <c:numCache>
                <c:formatCode>General</c:formatCode>
                <c:ptCount val="10"/>
                <c:pt idx="0">
                  <c:v>6008</c:v>
                </c:pt>
                <c:pt idx="1">
                  <c:v>12507</c:v>
                </c:pt>
                <c:pt idx="2">
                  <c:v>12507</c:v>
                </c:pt>
                <c:pt idx="3">
                  <c:v>16850</c:v>
                </c:pt>
                <c:pt idx="4">
                  <c:v>19039</c:v>
                </c:pt>
                <c:pt idx="5">
                  <c:v>14571</c:v>
                </c:pt>
                <c:pt idx="6">
                  <c:v>16758</c:v>
                </c:pt>
                <c:pt idx="7">
                  <c:v>14272</c:v>
                </c:pt>
                <c:pt idx="8">
                  <c:v>6355</c:v>
                </c:pt>
                <c:pt idx="9">
                  <c:v>3332</c:v>
                </c:pt>
              </c:numCache>
            </c:numRef>
          </c:val>
        </c:ser>
        <c:gapWidth val="75"/>
        <c:overlap val="-25"/>
        <c:axId val="80374784"/>
        <c:axId val="80384768"/>
      </c:barChart>
      <c:lineChart>
        <c:grouping val="standard"/>
        <c:ser>
          <c:idx val="5"/>
          <c:order val="2"/>
          <c:tx>
            <c:strRef>
              <c:f>'CRC Body'!$I$6</c:f>
              <c:strCache>
                <c:ptCount val="1"/>
                <c:pt idx="0">
                  <c:v>Target%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b"/>
            <c:showVal val="1"/>
          </c:dLbls>
          <c:cat>
            <c:strRef>
              <c:f>'CRC Body'!$C$22:$C$31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 20</c:v>
                </c:pt>
                <c:pt idx="3">
                  <c:v>Sep 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Jun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'CRC Body'!$I$12:$I$30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6"/>
          <c:order val="3"/>
          <c:tx>
            <c:strRef>
              <c:f>'CRC Body'!$J$6</c:f>
              <c:strCache>
                <c:ptCount val="1"/>
                <c:pt idx="0">
                  <c:v>% Of Rejection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'CRC Body'!$C$22:$C$31</c:f>
              <c:strCache>
                <c:ptCount val="10"/>
                <c:pt idx="0">
                  <c:v>June  20</c:v>
                </c:pt>
                <c:pt idx="1">
                  <c:v>July  20</c:v>
                </c:pt>
                <c:pt idx="2">
                  <c:v>Aug  20</c:v>
                </c:pt>
                <c:pt idx="3">
                  <c:v>Sep  20</c:v>
                </c:pt>
                <c:pt idx="4">
                  <c:v>Oct  20</c:v>
                </c:pt>
                <c:pt idx="5">
                  <c:v>Nov 20</c:v>
                </c:pt>
                <c:pt idx="6">
                  <c:v>Dec 20</c:v>
                </c:pt>
                <c:pt idx="7">
                  <c:v>Jun 21</c:v>
                </c:pt>
                <c:pt idx="8">
                  <c:v>Feb 21</c:v>
                </c:pt>
                <c:pt idx="9">
                  <c:v>Mar 21</c:v>
                </c:pt>
              </c:strCache>
            </c:strRef>
          </c:cat>
          <c:val>
            <c:numRef>
              <c:f>'CRC Body'!$J$22:$J$31</c:f>
              <c:numCache>
                <c:formatCode>0.0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9.7200000000000006</c:v>
                </c:pt>
                <c:pt idx="3">
                  <c:v>7.51</c:v>
                </c:pt>
                <c:pt idx="4">
                  <c:v>5.738191900188137</c:v>
                </c:pt>
                <c:pt idx="5">
                  <c:v>5.4751865066493677</c:v>
                </c:pt>
                <c:pt idx="6">
                  <c:v>4.425687236226759</c:v>
                </c:pt>
                <c:pt idx="7">
                  <c:v>3</c:v>
                </c:pt>
                <c:pt idx="8">
                  <c:v>2.4708410067526088</c:v>
                </c:pt>
                <c:pt idx="9">
                  <c:v>3.4482758620689653</c:v>
                </c:pt>
              </c:numCache>
            </c:numRef>
          </c:val>
        </c:ser>
        <c:marker val="1"/>
        <c:axId val="80388096"/>
        <c:axId val="80386304"/>
      </c:lineChart>
      <c:catAx>
        <c:axId val="80374784"/>
        <c:scaling>
          <c:orientation val="minMax"/>
        </c:scaling>
        <c:axPos val="b"/>
        <c:majorTickMark val="none"/>
        <c:tickLblPos val="nextTo"/>
        <c:crossAx val="80384768"/>
        <c:crosses val="autoZero"/>
        <c:auto val="1"/>
        <c:lblAlgn val="ctr"/>
        <c:lblOffset val="100"/>
      </c:catAx>
      <c:valAx>
        <c:axId val="803847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0374784"/>
        <c:crosses val="autoZero"/>
        <c:crossBetween val="between"/>
      </c:valAx>
      <c:valAx>
        <c:axId val="80386304"/>
        <c:scaling>
          <c:orientation val="minMax"/>
        </c:scaling>
        <c:axPos val="r"/>
        <c:numFmt formatCode="General" sourceLinked="1"/>
        <c:tickLblPos val="nextTo"/>
        <c:crossAx val="80388096"/>
        <c:crosses val="max"/>
        <c:crossBetween val="between"/>
      </c:valAx>
      <c:catAx>
        <c:axId val="80388096"/>
        <c:scaling>
          <c:orientation val="minMax"/>
        </c:scaling>
        <c:delete val="1"/>
        <c:axPos val="b"/>
        <c:tickLblPos val="nextTo"/>
        <c:crossAx val="80386304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232831</xdr:colOff>
      <xdr:row>12</xdr:row>
      <xdr:rowOff>3969</xdr:rowOff>
    </xdr:from>
    <xdr:to>
      <xdr:col>14</xdr:col>
      <xdr:colOff>452437</xdr:colOff>
      <xdr:row>16</xdr:row>
      <xdr:rowOff>309562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3</xdr:row>
      <xdr:rowOff>95250</xdr:rowOff>
    </xdr:from>
    <xdr:to>
      <xdr:col>25</xdr:col>
      <xdr:colOff>581025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0</xdr:rowOff>
    </xdr:from>
    <xdr:to>
      <xdr:col>19</xdr:col>
      <xdr:colOff>276225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20FDAC5-2528-4798-9771-3E8367777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14</xdr:row>
      <xdr:rowOff>23812</xdr:rowOff>
    </xdr:from>
    <xdr:to>
      <xdr:col>20</xdr:col>
      <xdr:colOff>95250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CB6F87D-552D-48A4-BD69-46295EA8C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4</xdr:row>
      <xdr:rowOff>9525</xdr:rowOff>
    </xdr:from>
    <xdr:to>
      <xdr:col>21</xdr:col>
      <xdr:colOff>352425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15</xdr:row>
      <xdr:rowOff>114300</xdr:rowOff>
    </xdr:from>
    <xdr:to>
      <xdr:col>10</xdr:col>
      <xdr:colOff>723900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20</xdr:row>
      <xdr:rowOff>42862</xdr:rowOff>
    </xdr:from>
    <xdr:to>
      <xdr:col>16</xdr:col>
      <xdr:colOff>228600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304800</xdr:colOff>
      <xdr:row>16</xdr:row>
      <xdr:rowOff>138112</xdr:rowOff>
    </xdr:from>
    <xdr:to>
      <xdr:col>23</xdr:col>
      <xdr:colOff>409575</xdr:colOff>
      <xdr:row>31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</xdr:row>
      <xdr:rowOff>157162</xdr:rowOff>
    </xdr:from>
    <xdr:to>
      <xdr:col>7</xdr:col>
      <xdr:colOff>9525</xdr:colOff>
      <xdr:row>21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15</xdr:row>
      <xdr:rowOff>114300</xdr:rowOff>
    </xdr:from>
    <xdr:to>
      <xdr:col>10</xdr:col>
      <xdr:colOff>723900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23</xdr:row>
      <xdr:rowOff>142875</xdr:rowOff>
    </xdr:from>
    <xdr:to>
      <xdr:col>15</xdr:col>
      <xdr:colOff>285751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7</xdr:row>
      <xdr:rowOff>9525</xdr:rowOff>
    </xdr:from>
    <xdr:to>
      <xdr:col>9</xdr:col>
      <xdr:colOff>114300</xdr:colOff>
      <xdr:row>21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1466850</xdr:colOff>
      <xdr:row>8</xdr:row>
      <xdr:rowOff>66675</xdr:rowOff>
    </xdr:from>
    <xdr:to>
      <xdr:col>11</xdr:col>
      <xdr:colOff>838200</xdr:colOff>
      <xdr:row>22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12</xdr:row>
      <xdr:rowOff>171450</xdr:rowOff>
    </xdr:from>
    <xdr:to>
      <xdr:col>16</xdr:col>
      <xdr:colOff>57149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1104900</xdr:colOff>
      <xdr:row>31</xdr:row>
      <xdr:rowOff>0</xdr:rowOff>
    </xdr:from>
    <xdr:to>
      <xdr:col>13</xdr:col>
      <xdr:colOff>285749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485775</xdr:colOff>
      <xdr:row>16</xdr:row>
      <xdr:rowOff>38100</xdr:rowOff>
    </xdr:from>
    <xdr:to>
      <xdr:col>22</xdr:col>
      <xdr:colOff>247650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552450</xdr:colOff>
      <xdr:row>17</xdr:row>
      <xdr:rowOff>485775</xdr:rowOff>
    </xdr:from>
    <xdr:to>
      <xdr:col>32</xdr:col>
      <xdr:colOff>169334</xdr:colOff>
      <xdr:row>35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13</xdr:row>
      <xdr:rowOff>142875</xdr:rowOff>
    </xdr:from>
    <xdr:to>
      <xdr:col>22</xdr:col>
      <xdr:colOff>57150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219075</xdr:colOff>
      <xdr:row>17</xdr:row>
      <xdr:rowOff>105833</xdr:rowOff>
    </xdr:from>
    <xdr:to>
      <xdr:col>28</xdr:col>
      <xdr:colOff>752475</xdr:colOff>
      <xdr:row>37</xdr:row>
      <xdr:rowOff>116416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34</xdr:row>
      <xdr:rowOff>76200</xdr:rowOff>
    </xdr:from>
    <xdr:to>
      <xdr:col>11</xdr:col>
      <xdr:colOff>447675</xdr:colOff>
      <xdr:row>48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104774</xdr:colOff>
      <xdr:row>66</xdr:row>
      <xdr:rowOff>0</xdr:rowOff>
    </xdr:from>
    <xdr:to>
      <xdr:col>22</xdr:col>
      <xdr:colOff>342899</xdr:colOff>
      <xdr:row>79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95250</xdr:rowOff>
    </xdr:from>
    <xdr:to>
      <xdr:col>16</xdr:col>
      <xdr:colOff>285750</xdr:colOff>
      <xdr:row>13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19050</xdr:rowOff>
    </xdr:from>
    <xdr:to>
      <xdr:col>21</xdr:col>
      <xdr:colOff>542924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29</xdr:row>
      <xdr:rowOff>114300</xdr:rowOff>
    </xdr:from>
    <xdr:to>
      <xdr:col>23</xdr:col>
      <xdr:colOff>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46</xdr:row>
      <xdr:rowOff>47625</xdr:rowOff>
    </xdr:from>
    <xdr:to>
      <xdr:col>13</xdr:col>
      <xdr:colOff>352425</xdr:colOff>
      <xdr:row>60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676275</xdr:colOff>
      <xdr:row>62</xdr:row>
      <xdr:rowOff>66675</xdr:rowOff>
    </xdr:from>
    <xdr:to>
      <xdr:col>14</xdr:col>
      <xdr:colOff>66675</xdr:colOff>
      <xdr:row>76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28</xdr:row>
      <xdr:rowOff>76200</xdr:rowOff>
    </xdr:from>
    <xdr:to>
      <xdr:col>11</xdr:col>
      <xdr:colOff>447675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48</xdr:row>
      <xdr:rowOff>142875</xdr:rowOff>
    </xdr:from>
    <xdr:to>
      <xdr:col>17</xdr:col>
      <xdr:colOff>76200</xdr:colOff>
      <xdr:row>64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247649</xdr:colOff>
      <xdr:row>4</xdr:row>
      <xdr:rowOff>47625</xdr:rowOff>
    </xdr:from>
    <xdr:to>
      <xdr:col>21</xdr:col>
      <xdr:colOff>342900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152400</xdr:rowOff>
    </xdr:from>
    <xdr:to>
      <xdr:col>17</xdr:col>
      <xdr:colOff>323849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19050</xdr:rowOff>
    </xdr:from>
    <xdr:to>
      <xdr:col>21</xdr:col>
      <xdr:colOff>542924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33</xdr:row>
      <xdr:rowOff>114300</xdr:rowOff>
    </xdr:from>
    <xdr:to>
      <xdr:col>23</xdr:col>
      <xdr:colOff>0</xdr:colOff>
      <xdr:row>46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352425</xdr:colOff>
      <xdr:row>50</xdr:row>
      <xdr:rowOff>47625</xdr:rowOff>
    </xdr:from>
    <xdr:to>
      <xdr:col>13</xdr:col>
      <xdr:colOff>352425</xdr:colOff>
      <xdr:row>64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676275</xdr:colOff>
      <xdr:row>66</xdr:row>
      <xdr:rowOff>66675</xdr:rowOff>
    </xdr:from>
    <xdr:to>
      <xdr:col>14</xdr:col>
      <xdr:colOff>66675</xdr:colOff>
      <xdr:row>80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5</xdr:row>
      <xdr:rowOff>95250</xdr:rowOff>
    </xdr:from>
    <xdr:to>
      <xdr:col>19</xdr:col>
      <xdr:colOff>57150</xdr:colOff>
      <xdr:row>16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4</xdr:row>
      <xdr:rowOff>133350</xdr:rowOff>
    </xdr:from>
    <xdr:to>
      <xdr:col>18</xdr:col>
      <xdr:colOff>590549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400051</xdr:colOff>
      <xdr:row>18</xdr:row>
      <xdr:rowOff>57150</xdr:rowOff>
    </xdr:from>
    <xdr:to>
      <xdr:col>18</xdr:col>
      <xdr:colOff>523875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3</xdr:row>
      <xdr:rowOff>85725</xdr:rowOff>
    </xdr:from>
    <xdr:to>
      <xdr:col>18</xdr:col>
      <xdr:colOff>114299</xdr:colOff>
      <xdr:row>13</xdr:row>
      <xdr:rowOff>542925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428625</xdr:colOff>
      <xdr:row>15</xdr:row>
      <xdr:rowOff>85725</xdr:rowOff>
    </xdr:from>
    <xdr:to>
      <xdr:col>17</xdr:col>
      <xdr:colOff>123825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12</xdr:col>
      <xdr:colOff>114300</xdr:colOff>
      <xdr:row>25</xdr:row>
      <xdr:rowOff>163286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9</xdr:col>
      <xdr:colOff>447675</xdr:colOff>
      <xdr:row>46</xdr:row>
      <xdr:rowOff>78922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rabh/AppData/Local/Microsoft/Windows/INetCache/Content.Outlook/K12AYLJT/MONTHLY%20SUPPLIER%20RATING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rabh/AppData/Local/Microsoft/Windows/INetCache/Content.Outlook/K12AYLJT/Onkar%20PPR%20May'20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JAN'2020"/>
      <sheetName val="FEB'2020"/>
      <sheetName val="MAR'2020"/>
      <sheetName val="MAY'2020"/>
      <sheetName val="JUN'2020"/>
    </sheetNames>
    <sheetDataSet>
      <sheetData sheetId="0"/>
      <sheetData sheetId="1">
        <row r="6">
          <cell r="C6" t="str">
            <v>TOTAL</v>
          </cell>
          <cell r="D6" t="str">
            <v>OK</v>
          </cell>
          <cell r="E6" t="str">
            <v>NG</v>
          </cell>
          <cell r="F6" t="str">
            <v>ACCEPT %AGE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B8" t="str">
            <v>ONKAR D-255</v>
          </cell>
          <cell r="C8">
            <v>91</v>
          </cell>
          <cell r="D8">
            <v>91</v>
          </cell>
          <cell r="E8">
            <v>0</v>
          </cell>
          <cell r="F8">
            <v>100</v>
          </cell>
        </row>
        <row r="9">
          <cell r="B9" t="str">
            <v>DURGA INDUSTORY D-38</v>
          </cell>
          <cell r="C9">
            <v>21</v>
          </cell>
          <cell r="D9">
            <v>21</v>
          </cell>
          <cell r="E9">
            <v>0</v>
          </cell>
          <cell r="F9">
            <v>100</v>
          </cell>
        </row>
        <row r="10">
          <cell r="B10" t="str">
            <v>ONKAR E-14</v>
          </cell>
          <cell r="C10">
            <v>11</v>
          </cell>
          <cell r="D10">
            <v>11</v>
          </cell>
          <cell r="E10">
            <v>0</v>
          </cell>
          <cell r="F10">
            <v>100</v>
          </cell>
        </row>
        <row r="11">
          <cell r="B11" t="str">
            <v>K.R RUBBER</v>
          </cell>
          <cell r="C11">
            <v>7</v>
          </cell>
          <cell r="D11">
            <v>7</v>
          </cell>
          <cell r="E11">
            <v>0</v>
          </cell>
          <cell r="F11">
            <v>100</v>
          </cell>
        </row>
        <row r="12">
          <cell r="B12" t="str">
            <v xml:space="preserve">FOAM PACK INDIA </v>
          </cell>
          <cell r="C12">
            <v>3</v>
          </cell>
          <cell r="D12">
            <v>3</v>
          </cell>
          <cell r="E12">
            <v>0</v>
          </cell>
          <cell r="F12">
            <v>100</v>
          </cell>
        </row>
        <row r="13">
          <cell r="B13" t="str">
            <v>SWASTICA PRINTING</v>
          </cell>
          <cell r="C13">
            <v>2</v>
          </cell>
          <cell r="D13">
            <v>2</v>
          </cell>
          <cell r="E13">
            <v>0</v>
          </cell>
          <cell r="F13">
            <v>100</v>
          </cell>
        </row>
        <row r="14">
          <cell r="B14" t="str">
            <v>DEV PACKAGING</v>
          </cell>
          <cell r="C14">
            <v>2</v>
          </cell>
          <cell r="D14">
            <v>2</v>
          </cell>
          <cell r="E14">
            <v>0</v>
          </cell>
          <cell r="F14">
            <v>100</v>
          </cell>
        </row>
        <row r="18">
          <cell r="C18" t="str">
            <v>TOTAL</v>
          </cell>
          <cell r="D18" t="str">
            <v>OK</v>
          </cell>
          <cell r="E18" t="str">
            <v>NG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</row>
        <row r="20">
          <cell r="B20" t="str">
            <v xml:space="preserve"> ONKAR DELHI</v>
          </cell>
          <cell r="C20">
            <v>25</v>
          </cell>
          <cell r="D20">
            <v>24</v>
          </cell>
          <cell r="E20">
            <v>1</v>
          </cell>
        </row>
        <row r="21">
          <cell r="B21" t="str">
            <v>ANIMESH GRAPHICES</v>
          </cell>
          <cell r="C21">
            <v>5</v>
          </cell>
          <cell r="D21">
            <v>4</v>
          </cell>
          <cell r="E21">
            <v>1</v>
          </cell>
        </row>
        <row r="22">
          <cell r="B22" t="str">
            <v>GARGE ENTERPRISES</v>
          </cell>
          <cell r="C22">
            <v>5</v>
          </cell>
          <cell r="D22">
            <v>4</v>
          </cell>
          <cell r="E22">
            <v>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pt'19"/>
      <sheetName val="Oct'19"/>
      <sheetName val="Nov'19"/>
      <sheetName val="Dec'19"/>
      <sheetName val="Jan'20"/>
      <sheetName val="Feb'20"/>
      <sheetName val="March'20"/>
      <sheetName val="April'20"/>
      <sheetName val="May'20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B4" t="str">
            <v>Loose connection</v>
          </cell>
          <cell r="K4">
            <v>0.28740883929355943</v>
          </cell>
        </row>
        <row r="5">
          <cell r="B5" t="str">
            <v xml:space="preserve">Thermostat </v>
          </cell>
          <cell r="K5">
            <v>0.13311659783850277</v>
          </cell>
        </row>
        <row r="6">
          <cell r="B6" t="str">
            <v>Thermal cut out</v>
          </cell>
          <cell r="K6">
            <v>0.11246814866883402</v>
          </cell>
        </row>
        <row r="7">
          <cell r="B7" t="str">
            <v>Heating element</v>
          </cell>
          <cell r="K7">
            <v>6.264827343818645E-2</v>
          </cell>
        </row>
        <row r="8">
          <cell r="B8" t="str">
            <v>Tank leakage</v>
          </cell>
          <cell r="K8">
            <v>2.802917142606098E-2</v>
          </cell>
        </row>
        <row r="13">
          <cell r="B13" t="str">
            <v>Loose connection,not working &amp; repaired</v>
          </cell>
          <cell r="K13">
            <v>0.28674203494347378</v>
          </cell>
        </row>
        <row r="14">
          <cell r="B14" t="str">
            <v>Thermostat defective (No continuity) &amp; replaced</v>
          </cell>
          <cell r="K14">
            <v>0.13823227132579652</v>
          </cell>
        </row>
        <row r="15">
          <cell r="B15" t="str">
            <v>Thermal Cut Out defective (No Continuity) and replaced</v>
          </cell>
          <cell r="K15">
            <v>0.1366906474820144</v>
          </cell>
        </row>
        <row r="16">
          <cell r="B16" t="str">
            <v>Heating element Defective(No continuity) -Replaced</v>
          </cell>
          <cell r="K16">
            <v>3.5457348406988692E-2</v>
          </cell>
        </row>
        <row r="17">
          <cell r="B17" t="str">
            <v>Tank Leakage &amp; Replaced</v>
          </cell>
          <cell r="K17">
            <v>2.5693730729701953E-2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AE20"/>
  <sheetViews>
    <sheetView zoomScale="80" zoomScaleNormal="80" workbookViewId="0">
      <selection activeCell="B18" sqref="B18"/>
    </sheetView>
  </sheetViews>
  <sheetFormatPr defaultRowHeight="15"/>
  <cols>
    <col min="2" max="2" width="12.7109375" bestFit="1" customWidth="1"/>
    <col min="3" max="17" width="13" customWidth="1"/>
    <col min="18" max="20" width="12.85546875" customWidth="1"/>
    <col min="23" max="23" width="19.42578125" customWidth="1"/>
    <col min="24" max="24" width="26.85546875" customWidth="1"/>
    <col min="25" max="26" width="14.28515625" customWidth="1"/>
    <col min="27" max="27" width="36.7109375" bestFit="1" customWidth="1"/>
    <col min="28" max="28" width="8.140625" customWidth="1"/>
    <col min="29" max="29" width="29.5703125" customWidth="1"/>
    <col min="30" max="30" width="14.42578125" customWidth="1"/>
    <col min="31" max="31" width="13.7109375" customWidth="1"/>
  </cols>
  <sheetData>
    <row r="6" spans="2:31" ht="15.75" thickBot="1"/>
    <row r="7" spans="2:31" ht="16.5" thickBot="1">
      <c r="B7" s="174" t="s">
        <v>381</v>
      </c>
      <c r="C7" s="175" t="s">
        <v>382</v>
      </c>
      <c r="D7" s="175" t="s">
        <v>383</v>
      </c>
      <c r="E7" s="175" t="s">
        <v>384</v>
      </c>
      <c r="F7" s="175" t="s">
        <v>385</v>
      </c>
      <c r="G7" s="175" t="s">
        <v>386</v>
      </c>
      <c r="H7" s="175" t="s">
        <v>387</v>
      </c>
      <c r="I7" s="175" t="s">
        <v>388</v>
      </c>
      <c r="J7" s="176" t="s">
        <v>389</v>
      </c>
      <c r="K7" s="176" t="s">
        <v>390</v>
      </c>
      <c r="L7" s="176" t="s">
        <v>391</v>
      </c>
      <c r="M7" s="176" t="s">
        <v>392</v>
      </c>
      <c r="N7" s="176" t="s">
        <v>393</v>
      </c>
      <c r="O7" s="176" t="s">
        <v>394</v>
      </c>
      <c r="P7" s="176" t="s">
        <v>395</v>
      </c>
      <c r="Q7" s="176" t="s">
        <v>396</v>
      </c>
      <c r="R7" s="176" t="s">
        <v>397</v>
      </c>
      <c r="S7" s="176" t="s">
        <v>398</v>
      </c>
      <c r="T7" s="176" t="s">
        <v>399</v>
      </c>
    </row>
    <row r="8" spans="2:31" ht="15.75">
      <c r="B8" s="177" t="s">
        <v>47</v>
      </c>
      <c r="C8" s="178">
        <v>5</v>
      </c>
      <c r="D8" s="178">
        <v>5</v>
      </c>
      <c r="E8" s="178">
        <v>5</v>
      </c>
      <c r="F8" s="178">
        <v>5</v>
      </c>
      <c r="G8" s="178">
        <v>5</v>
      </c>
      <c r="H8" s="178">
        <v>5</v>
      </c>
      <c r="I8" s="178">
        <v>5</v>
      </c>
      <c r="J8" s="179">
        <v>5</v>
      </c>
      <c r="K8" s="178">
        <v>5</v>
      </c>
      <c r="L8" s="178">
        <v>5</v>
      </c>
      <c r="M8" s="178">
        <v>5</v>
      </c>
      <c r="N8" s="178">
        <v>5</v>
      </c>
      <c r="O8" s="178">
        <v>5</v>
      </c>
      <c r="P8" s="178">
        <v>5</v>
      </c>
      <c r="Q8" s="178">
        <v>5</v>
      </c>
      <c r="R8" s="178">
        <v>5</v>
      </c>
      <c r="S8" s="180">
        <v>5</v>
      </c>
      <c r="T8" s="180">
        <v>5</v>
      </c>
    </row>
    <row r="9" spans="2:31" ht="16.5" thickBot="1">
      <c r="B9" s="177" t="s">
        <v>400</v>
      </c>
      <c r="C9" s="181">
        <v>902</v>
      </c>
      <c r="D9" s="181">
        <v>635</v>
      </c>
      <c r="E9" s="181">
        <v>697</v>
      </c>
      <c r="F9" s="181">
        <v>747</v>
      </c>
      <c r="G9" s="182">
        <v>617</v>
      </c>
      <c r="H9" s="183">
        <v>179</v>
      </c>
      <c r="I9" s="183">
        <v>39</v>
      </c>
      <c r="J9" s="183">
        <v>0</v>
      </c>
      <c r="K9" s="183">
        <v>19</v>
      </c>
      <c r="L9" s="183">
        <v>418</v>
      </c>
      <c r="M9" s="183">
        <v>732</v>
      </c>
      <c r="N9" s="183">
        <v>969</v>
      </c>
      <c r="O9" s="183">
        <v>1228</v>
      </c>
      <c r="P9" s="183">
        <v>1157</v>
      </c>
      <c r="Q9" s="183">
        <v>883</v>
      </c>
      <c r="R9" s="183">
        <v>1135</v>
      </c>
      <c r="S9" s="184">
        <v>777</v>
      </c>
      <c r="T9" s="184">
        <v>379</v>
      </c>
    </row>
    <row r="10" spans="2:31" ht="15.75">
      <c r="B10" s="177" t="s">
        <v>401</v>
      </c>
      <c r="C10" s="181">
        <v>61</v>
      </c>
      <c r="D10" s="181">
        <v>12</v>
      </c>
      <c r="E10" s="181">
        <v>27</v>
      </c>
      <c r="F10" s="181">
        <v>13</v>
      </c>
      <c r="G10" s="182">
        <v>26</v>
      </c>
      <c r="H10" s="183">
        <v>3</v>
      </c>
      <c r="I10" s="183">
        <v>0</v>
      </c>
      <c r="J10" s="183">
        <v>0</v>
      </c>
      <c r="K10" s="183">
        <v>0</v>
      </c>
      <c r="L10" s="183">
        <v>12</v>
      </c>
      <c r="M10" s="183">
        <v>11</v>
      </c>
      <c r="N10" s="183">
        <v>29</v>
      </c>
      <c r="O10" s="183">
        <v>27</v>
      </c>
      <c r="P10" s="183">
        <v>20</v>
      </c>
      <c r="Q10" s="183">
        <v>10</v>
      </c>
      <c r="R10" s="183">
        <v>30</v>
      </c>
      <c r="S10" s="185">
        <v>16</v>
      </c>
      <c r="T10" s="185">
        <v>9</v>
      </c>
    </row>
    <row r="11" spans="2:31" ht="16.5" thickBot="1">
      <c r="B11" s="186" t="s">
        <v>402</v>
      </c>
      <c r="C11" s="187">
        <f t="shared" ref="C11:T11" si="0">(C10/C9)*100</f>
        <v>6.7627494456762749</v>
      </c>
      <c r="D11" s="187">
        <f t="shared" si="0"/>
        <v>1.889763779527559</v>
      </c>
      <c r="E11" s="187">
        <f t="shared" si="0"/>
        <v>3.873744619799139</v>
      </c>
      <c r="F11" s="187">
        <f t="shared" si="0"/>
        <v>1.7402945113788488</v>
      </c>
      <c r="G11" s="187">
        <f t="shared" si="0"/>
        <v>4.2139384116693677</v>
      </c>
      <c r="H11" s="187">
        <f t="shared" si="0"/>
        <v>1.6759776536312849</v>
      </c>
      <c r="I11" s="187">
        <f t="shared" si="0"/>
        <v>0</v>
      </c>
      <c r="J11" s="187" t="e">
        <f t="shared" si="0"/>
        <v>#DIV/0!</v>
      </c>
      <c r="K11" s="187">
        <f t="shared" si="0"/>
        <v>0</v>
      </c>
      <c r="L11" s="187">
        <f t="shared" si="0"/>
        <v>2.8708133971291865</v>
      </c>
      <c r="M11" s="187">
        <f t="shared" si="0"/>
        <v>1.5027322404371584</v>
      </c>
      <c r="N11" s="187">
        <f t="shared" si="0"/>
        <v>2.9927760577915374</v>
      </c>
      <c r="O11" s="187">
        <f t="shared" si="0"/>
        <v>2.1986970684039089</v>
      </c>
      <c r="P11" s="187">
        <f t="shared" si="0"/>
        <v>1.7286084701815041</v>
      </c>
      <c r="Q11" s="187">
        <f t="shared" si="0"/>
        <v>1.1325028312570782</v>
      </c>
      <c r="R11" s="187">
        <f t="shared" si="0"/>
        <v>2.643171806167401</v>
      </c>
      <c r="S11" s="187">
        <f t="shared" si="0"/>
        <v>2.0592020592020592</v>
      </c>
      <c r="T11" s="187">
        <f t="shared" si="0"/>
        <v>2.3746701846965697</v>
      </c>
    </row>
    <row r="14" spans="2:31" ht="42.75" customHeight="1">
      <c r="V14" s="188" t="s">
        <v>403</v>
      </c>
      <c r="W14" s="188" t="s">
        <v>404</v>
      </c>
      <c r="X14" s="188" t="s">
        <v>405</v>
      </c>
      <c r="Y14" s="189" t="s">
        <v>406</v>
      </c>
      <c r="Z14" s="189" t="s">
        <v>407</v>
      </c>
      <c r="AA14" s="188" t="s">
        <v>408</v>
      </c>
      <c r="AB14" s="188" t="s">
        <v>409</v>
      </c>
      <c r="AC14" s="188" t="s">
        <v>410</v>
      </c>
      <c r="AD14" s="188" t="s">
        <v>411</v>
      </c>
      <c r="AE14" s="190" t="s">
        <v>412</v>
      </c>
    </row>
    <row r="15" spans="2:31" ht="48" customHeight="1">
      <c r="V15" s="191">
        <v>1</v>
      </c>
      <c r="W15" s="192" t="s">
        <v>413</v>
      </c>
      <c r="X15" s="193" t="s">
        <v>414</v>
      </c>
      <c r="Y15" s="194">
        <v>7</v>
      </c>
      <c r="Z15" s="189">
        <v>3</v>
      </c>
      <c r="AA15" s="193" t="s">
        <v>415</v>
      </c>
      <c r="AB15" s="189" t="s">
        <v>416</v>
      </c>
      <c r="AC15" s="194" t="s">
        <v>417</v>
      </c>
      <c r="AD15" s="192" t="s">
        <v>413</v>
      </c>
      <c r="AE15" s="189" t="s">
        <v>418</v>
      </c>
    </row>
    <row r="16" spans="2:31" ht="30">
      <c r="V16" s="191">
        <v>2</v>
      </c>
      <c r="W16" s="192">
        <v>43870</v>
      </c>
      <c r="X16" s="193" t="s">
        <v>419</v>
      </c>
      <c r="Y16" s="194">
        <v>3</v>
      </c>
      <c r="Z16" s="189">
        <v>1</v>
      </c>
      <c r="AA16" s="193" t="s">
        <v>420</v>
      </c>
      <c r="AB16" s="189" t="s">
        <v>416</v>
      </c>
      <c r="AC16" s="194" t="s">
        <v>417</v>
      </c>
      <c r="AD16" s="192">
        <v>43870</v>
      </c>
      <c r="AE16" s="189" t="s">
        <v>418</v>
      </c>
    </row>
    <row r="17" spans="22:31" ht="30">
      <c r="V17" s="191">
        <v>3</v>
      </c>
      <c r="W17" s="192">
        <v>43881</v>
      </c>
      <c r="X17" s="193" t="s">
        <v>421</v>
      </c>
      <c r="Y17" s="194">
        <v>1</v>
      </c>
      <c r="Z17" s="189">
        <v>1</v>
      </c>
      <c r="AA17" s="193" t="s">
        <v>422</v>
      </c>
      <c r="AB17" s="189" t="s">
        <v>416</v>
      </c>
      <c r="AC17" s="194" t="s">
        <v>417</v>
      </c>
      <c r="AD17" s="192">
        <v>43881</v>
      </c>
      <c r="AE17" s="189" t="s">
        <v>418</v>
      </c>
    </row>
    <row r="18" spans="22:31" ht="30">
      <c r="V18" s="191">
        <v>4</v>
      </c>
      <c r="W18" s="192">
        <v>43881</v>
      </c>
      <c r="X18" s="193" t="s">
        <v>423</v>
      </c>
      <c r="Y18" s="194">
        <v>4</v>
      </c>
      <c r="Z18" s="189">
        <v>1</v>
      </c>
      <c r="AA18" s="193" t="s">
        <v>424</v>
      </c>
      <c r="AB18" s="189" t="s">
        <v>416</v>
      </c>
      <c r="AC18" s="194" t="s">
        <v>417</v>
      </c>
      <c r="AD18" s="192">
        <v>43881</v>
      </c>
      <c r="AE18" s="189" t="s">
        <v>418</v>
      </c>
    </row>
    <row r="19" spans="22:31" ht="30">
      <c r="V19" s="191">
        <v>5</v>
      </c>
      <c r="W19" s="192">
        <v>43881</v>
      </c>
      <c r="X19" s="193" t="s">
        <v>425</v>
      </c>
      <c r="Y19" s="194">
        <v>3</v>
      </c>
      <c r="Z19" s="189">
        <v>1</v>
      </c>
      <c r="AA19" s="193" t="s">
        <v>426</v>
      </c>
      <c r="AB19" s="189" t="s">
        <v>416</v>
      </c>
      <c r="AC19" s="194" t="s">
        <v>417</v>
      </c>
      <c r="AD19" s="192">
        <v>43881</v>
      </c>
      <c r="AE19" s="189" t="s">
        <v>418</v>
      </c>
    </row>
    <row r="20" spans="22:31" ht="30">
      <c r="V20" s="191">
        <v>6</v>
      </c>
      <c r="W20" s="192">
        <v>43888</v>
      </c>
      <c r="X20" s="193" t="s">
        <v>427</v>
      </c>
      <c r="Y20" s="194">
        <v>1</v>
      </c>
      <c r="Z20" s="189">
        <v>1</v>
      </c>
      <c r="AA20" s="193" t="s">
        <v>428</v>
      </c>
      <c r="AB20" s="189" t="s">
        <v>416</v>
      </c>
      <c r="AC20" s="194" t="s">
        <v>417</v>
      </c>
      <c r="AD20" s="192">
        <v>43888</v>
      </c>
      <c r="AE20" s="189" t="s">
        <v>418</v>
      </c>
    </row>
  </sheetData>
  <pageMargins left="0.7" right="0.7" top="0.75" bottom="0.75" header="0.3" footer="0.3"/>
  <pageSetup orientation="portrait" horizontalDpi="12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5:E8"/>
  <sheetViews>
    <sheetView workbookViewId="0">
      <selection activeCell="C15" sqref="C15"/>
    </sheetView>
  </sheetViews>
  <sheetFormatPr defaultRowHeight="15"/>
  <cols>
    <col min="2" max="2" width="17.42578125" customWidth="1"/>
    <col min="3" max="3" width="43" customWidth="1"/>
    <col min="4" max="4" width="51" customWidth="1"/>
    <col min="5" max="5" width="52.85546875" customWidth="1"/>
  </cols>
  <sheetData>
    <row r="5" spans="2:5" ht="36" customHeight="1">
      <c r="B5" s="10" t="s">
        <v>75</v>
      </c>
      <c r="C5" s="10" t="s">
        <v>77</v>
      </c>
      <c r="D5" s="10" t="s">
        <v>16</v>
      </c>
      <c r="E5" s="10" t="s">
        <v>17</v>
      </c>
    </row>
    <row r="6" spans="2:5" ht="206.25" customHeight="1">
      <c r="B6" s="11" t="s">
        <v>76</v>
      </c>
      <c r="C6" s="11" t="s">
        <v>78</v>
      </c>
      <c r="D6" s="11" t="s">
        <v>79</v>
      </c>
      <c r="E6" s="13" t="s">
        <v>80</v>
      </c>
    </row>
    <row r="7" spans="2:5" ht="105">
      <c r="B7" s="11" t="s">
        <v>72</v>
      </c>
      <c r="C7" s="11" t="s">
        <v>81</v>
      </c>
      <c r="D7" s="11" t="s">
        <v>82</v>
      </c>
      <c r="E7" s="5"/>
    </row>
    <row r="8" spans="2:5" ht="98.25" customHeight="1">
      <c r="B8" s="11" t="s">
        <v>73</v>
      </c>
      <c r="C8" s="11" t="s">
        <v>83</v>
      </c>
      <c r="D8" s="11" t="s">
        <v>84</v>
      </c>
      <c r="E8" s="13" t="s">
        <v>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6:F17"/>
  <sheetViews>
    <sheetView topLeftCell="A4" workbookViewId="0">
      <selection activeCell="H14" sqref="H14"/>
    </sheetView>
  </sheetViews>
  <sheetFormatPr defaultRowHeight="15"/>
  <cols>
    <col min="2" max="2" width="20.28515625" customWidth="1"/>
  </cols>
  <sheetData>
    <row r="6" spans="2:6">
      <c r="B6" s="221" t="s">
        <v>88</v>
      </c>
      <c r="C6" s="221"/>
      <c r="D6" s="221"/>
      <c r="E6" s="221"/>
      <c r="F6" s="221"/>
    </row>
    <row r="7" spans="2:6" ht="45">
      <c r="B7" s="68" t="s">
        <v>63</v>
      </c>
      <c r="C7" s="69" t="s">
        <v>64</v>
      </c>
      <c r="D7" s="69" t="s">
        <v>93</v>
      </c>
      <c r="E7" s="4" t="s">
        <v>47</v>
      </c>
      <c r="F7" s="69" t="s">
        <v>67</v>
      </c>
    </row>
    <row r="8" spans="2:6">
      <c r="B8" s="5" t="s">
        <v>89</v>
      </c>
      <c r="C8" s="70">
        <v>6377</v>
      </c>
      <c r="D8" s="70">
        <v>132</v>
      </c>
      <c r="E8" s="70">
        <v>0.5</v>
      </c>
      <c r="F8" s="71">
        <f>D8/C8*100</f>
        <v>2.0699388427160104</v>
      </c>
    </row>
    <row r="9" spans="2:6">
      <c r="B9" s="5" t="s">
        <v>90</v>
      </c>
      <c r="C9" s="170">
        <v>6377</v>
      </c>
      <c r="D9" s="70">
        <v>188</v>
      </c>
      <c r="E9" s="70">
        <v>1</v>
      </c>
      <c r="F9" s="71">
        <f>D9/C9*100</f>
        <v>2.9480947153834092</v>
      </c>
    </row>
    <row r="10" spans="2:6">
      <c r="B10" s="5" t="s">
        <v>91</v>
      </c>
      <c r="C10" s="170">
        <v>6377</v>
      </c>
      <c r="D10" s="70">
        <v>22</v>
      </c>
      <c r="E10" s="70">
        <v>1</v>
      </c>
      <c r="F10" s="71">
        <f>D10/C10*100</f>
        <v>0.34498980711933508</v>
      </c>
    </row>
    <row r="13" spans="2:6">
      <c r="B13" s="221" t="s">
        <v>92</v>
      </c>
      <c r="C13" s="221"/>
      <c r="D13" s="221"/>
      <c r="E13" s="221"/>
      <c r="F13" s="221"/>
    </row>
    <row r="14" spans="2:6" ht="45">
      <c r="B14" s="68" t="s">
        <v>63</v>
      </c>
      <c r="C14" s="69" t="s">
        <v>64</v>
      </c>
      <c r="D14" s="69" t="s">
        <v>93</v>
      </c>
      <c r="E14" s="4" t="s">
        <v>47</v>
      </c>
      <c r="F14" s="69" t="s">
        <v>67</v>
      </c>
    </row>
    <row r="15" spans="2:6">
      <c r="B15" s="5" t="s">
        <v>89</v>
      </c>
      <c r="C15" s="70">
        <v>1546</v>
      </c>
      <c r="D15" s="70">
        <v>15</v>
      </c>
      <c r="E15" s="70">
        <v>0.5</v>
      </c>
      <c r="F15" s="71">
        <f>D15/C15*100</f>
        <v>0.97024579560155233</v>
      </c>
    </row>
    <row r="16" spans="2:6">
      <c r="B16" s="5" t="s">
        <v>90</v>
      </c>
      <c r="C16" s="170">
        <v>1546</v>
      </c>
      <c r="D16" s="70">
        <v>44</v>
      </c>
      <c r="E16" s="70">
        <v>1</v>
      </c>
      <c r="F16" s="71">
        <f>D16/C16*100</f>
        <v>2.8460543337645539</v>
      </c>
    </row>
    <row r="17" spans="2:6">
      <c r="B17" s="5" t="s">
        <v>91</v>
      </c>
      <c r="C17" s="170">
        <v>1546</v>
      </c>
      <c r="D17" s="70">
        <v>13</v>
      </c>
      <c r="E17" s="70">
        <v>1</v>
      </c>
      <c r="F17" s="71">
        <f>D17/C17*100</f>
        <v>0.84087968952134529</v>
      </c>
    </row>
  </sheetData>
  <mergeCells count="2">
    <mergeCell ref="B6:F6"/>
    <mergeCell ref="B13:F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topLeftCell="A40" workbookViewId="0">
      <selection activeCell="R8" sqref="R8"/>
    </sheetView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6:G17"/>
  <sheetViews>
    <sheetView workbookViewId="0">
      <selection activeCell="B6" sqref="B6:G17"/>
    </sheetView>
  </sheetViews>
  <sheetFormatPr defaultRowHeight="15"/>
  <cols>
    <col min="2" max="2" width="18.28515625" customWidth="1"/>
    <col min="6" max="6" width="9.5703125" bestFit="1" customWidth="1"/>
    <col min="7" max="7" width="25.7109375" customWidth="1"/>
  </cols>
  <sheetData>
    <row r="6" spans="2:7" ht="45">
      <c r="B6" s="13" t="s">
        <v>63</v>
      </c>
      <c r="C6" s="69" t="s">
        <v>27</v>
      </c>
      <c r="D6" s="69" t="s">
        <v>98</v>
      </c>
      <c r="E6" s="69" t="s">
        <v>29</v>
      </c>
      <c r="F6" s="69" t="s">
        <v>99</v>
      </c>
      <c r="G6" s="72" t="s">
        <v>94</v>
      </c>
    </row>
    <row r="7" spans="2:7">
      <c r="B7" s="5" t="s">
        <v>100</v>
      </c>
      <c r="C7" s="4">
        <v>21182</v>
      </c>
      <c r="D7" s="4">
        <v>20718</v>
      </c>
      <c r="E7" s="4">
        <f>C7-D7</f>
        <v>464</v>
      </c>
      <c r="F7" s="71">
        <f>E7/C7*100</f>
        <v>2.1905391370031158</v>
      </c>
      <c r="G7" s="5" t="s">
        <v>108</v>
      </c>
    </row>
    <row r="8" spans="2:7">
      <c r="B8" s="5" t="s">
        <v>101</v>
      </c>
      <c r="C8" s="4">
        <v>20718</v>
      </c>
      <c r="D8" s="4">
        <v>20296</v>
      </c>
      <c r="E8" s="4">
        <f t="shared" ref="E8:E17" si="0">C8-D8</f>
        <v>422</v>
      </c>
      <c r="F8" s="71">
        <f t="shared" ref="F8:F17" si="1">E8/C8*100</f>
        <v>2.0368761463461724</v>
      </c>
      <c r="G8" s="5" t="s">
        <v>108</v>
      </c>
    </row>
    <row r="9" spans="2:7">
      <c r="B9" s="5" t="s">
        <v>95</v>
      </c>
      <c r="C9" s="4">
        <v>20296</v>
      </c>
      <c r="D9" s="4">
        <v>20113</v>
      </c>
      <c r="E9" s="4">
        <f t="shared" si="0"/>
        <v>183</v>
      </c>
      <c r="F9" s="71">
        <f t="shared" si="1"/>
        <v>0.90165549862041783</v>
      </c>
      <c r="G9" s="5" t="s">
        <v>108</v>
      </c>
    </row>
    <row r="10" spans="2:7">
      <c r="B10" s="5" t="s">
        <v>96</v>
      </c>
      <c r="C10" s="4">
        <v>20113</v>
      </c>
      <c r="D10" s="4">
        <v>19942</v>
      </c>
      <c r="E10" s="4">
        <f t="shared" si="0"/>
        <v>171</v>
      </c>
      <c r="F10" s="71">
        <f t="shared" si="1"/>
        <v>0.85019639039427242</v>
      </c>
      <c r="G10" s="5" t="s">
        <v>108</v>
      </c>
    </row>
    <row r="11" spans="2:7">
      <c r="B11" s="5" t="s">
        <v>102</v>
      </c>
      <c r="C11" s="4">
        <v>19942</v>
      </c>
      <c r="D11" s="4">
        <v>19704</v>
      </c>
      <c r="E11" s="4">
        <f t="shared" si="0"/>
        <v>238</v>
      </c>
      <c r="F11" s="71">
        <f t="shared" si="1"/>
        <v>1.1934610370073211</v>
      </c>
      <c r="G11" s="5" t="s">
        <v>108</v>
      </c>
    </row>
    <row r="12" spans="2:7">
      <c r="B12" s="5" t="s">
        <v>103</v>
      </c>
      <c r="C12" s="4">
        <v>19704</v>
      </c>
      <c r="D12" s="4">
        <v>19428</v>
      </c>
      <c r="E12" s="4">
        <f t="shared" si="0"/>
        <v>276</v>
      </c>
      <c r="F12" s="71">
        <f t="shared" si="1"/>
        <v>1.4007308160779537</v>
      </c>
      <c r="G12" s="5" t="s">
        <v>108</v>
      </c>
    </row>
    <row r="13" spans="2:7">
      <c r="B13" s="5" t="s">
        <v>104</v>
      </c>
      <c r="C13" s="4">
        <v>19428</v>
      </c>
      <c r="D13" s="4">
        <v>19339</v>
      </c>
      <c r="E13" s="4">
        <f t="shared" si="0"/>
        <v>89</v>
      </c>
      <c r="F13" s="71">
        <f t="shared" si="1"/>
        <v>0.45810170887379037</v>
      </c>
      <c r="G13" s="5" t="s">
        <v>108</v>
      </c>
    </row>
    <row r="14" spans="2:7">
      <c r="B14" s="5" t="s">
        <v>105</v>
      </c>
      <c r="C14" s="4">
        <v>19339</v>
      </c>
      <c r="D14" s="4">
        <v>19276</v>
      </c>
      <c r="E14" s="4">
        <f t="shared" si="0"/>
        <v>63</v>
      </c>
      <c r="F14" s="71">
        <f t="shared" si="1"/>
        <v>0.32576658565592842</v>
      </c>
      <c r="G14" s="5" t="s">
        <v>109</v>
      </c>
    </row>
    <row r="15" spans="2:7">
      <c r="B15" s="5" t="s">
        <v>106</v>
      </c>
      <c r="C15" s="4">
        <v>19276</v>
      </c>
      <c r="D15" s="4">
        <v>19116</v>
      </c>
      <c r="E15" s="4">
        <f t="shared" si="0"/>
        <v>160</v>
      </c>
      <c r="F15" s="71">
        <f t="shared" si="1"/>
        <v>0.83004772774434521</v>
      </c>
      <c r="G15" s="5" t="s">
        <v>110</v>
      </c>
    </row>
    <row r="16" spans="2:7">
      <c r="B16" s="5" t="s">
        <v>97</v>
      </c>
      <c r="C16" s="4">
        <v>19116</v>
      </c>
      <c r="D16" s="4">
        <v>18700</v>
      </c>
      <c r="E16" s="4">
        <f t="shared" si="0"/>
        <v>416</v>
      </c>
      <c r="F16" s="71">
        <f t="shared" si="1"/>
        <v>2.1761874869219504</v>
      </c>
      <c r="G16" s="5" t="s">
        <v>108</v>
      </c>
    </row>
    <row r="17" spans="2:7">
      <c r="B17" s="5" t="s">
        <v>107</v>
      </c>
      <c r="C17" s="4">
        <v>18700</v>
      </c>
      <c r="D17" s="4">
        <v>18410</v>
      </c>
      <c r="E17" s="4">
        <f t="shared" si="0"/>
        <v>290</v>
      </c>
      <c r="F17" s="71">
        <f t="shared" si="1"/>
        <v>1.5508021390374331</v>
      </c>
      <c r="G17" s="5" t="s">
        <v>111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C39"/>
  <sheetViews>
    <sheetView topLeftCell="A16" workbookViewId="0">
      <selection activeCell="D7" sqref="D7"/>
    </sheetView>
  </sheetViews>
  <sheetFormatPr defaultRowHeight="15"/>
  <cols>
    <col min="1" max="1" width="18.28515625" customWidth="1"/>
    <col min="2" max="2" width="27.140625" customWidth="1"/>
    <col min="3" max="3" width="49.140625" bestFit="1" customWidth="1"/>
  </cols>
  <sheetData>
    <row r="2" spans="1:3">
      <c r="A2" s="225" t="s">
        <v>118</v>
      </c>
      <c r="B2" s="73" t="s">
        <v>112</v>
      </c>
      <c r="C2" s="73" t="s">
        <v>139</v>
      </c>
    </row>
    <row r="3" spans="1:3">
      <c r="A3" s="225"/>
      <c r="B3" s="73" t="s">
        <v>113</v>
      </c>
      <c r="C3" s="73" t="s">
        <v>114</v>
      </c>
    </row>
    <row r="4" spans="1:3">
      <c r="A4" s="225"/>
      <c r="B4" s="73" t="s">
        <v>115</v>
      </c>
      <c r="C4" s="73" t="s">
        <v>116</v>
      </c>
    </row>
    <row r="5" spans="1:3">
      <c r="A5" s="225"/>
      <c r="B5" s="73" t="s">
        <v>117</v>
      </c>
      <c r="C5" s="73" t="s">
        <v>118</v>
      </c>
    </row>
    <row r="6" spans="1:3">
      <c r="A6" s="225"/>
      <c r="B6" s="73" t="s">
        <v>119</v>
      </c>
      <c r="C6" s="73" t="s">
        <v>120</v>
      </c>
    </row>
    <row r="7" spans="1:3">
      <c r="A7" s="225"/>
      <c r="B7" s="73" t="s">
        <v>121</v>
      </c>
      <c r="C7" s="73" t="s">
        <v>122</v>
      </c>
    </row>
    <row r="8" spans="1:3">
      <c r="A8" s="225"/>
      <c r="B8" s="73" t="s">
        <v>123</v>
      </c>
      <c r="C8" s="73" t="s">
        <v>124</v>
      </c>
    </row>
    <row r="9" spans="1:3">
      <c r="A9" s="225"/>
      <c r="B9" s="73" t="s">
        <v>125</v>
      </c>
      <c r="C9" s="73" t="s">
        <v>126</v>
      </c>
    </row>
    <row r="10" spans="1:3">
      <c r="A10" s="225"/>
      <c r="B10" s="73" t="s">
        <v>127</v>
      </c>
      <c r="C10" s="73" t="s">
        <v>140</v>
      </c>
    </row>
    <row r="11" spans="1:3">
      <c r="A11" s="225"/>
      <c r="B11" s="73" t="s">
        <v>128</v>
      </c>
      <c r="C11" s="73" t="s">
        <v>129</v>
      </c>
    </row>
    <row r="12" spans="1:3">
      <c r="A12" s="225"/>
      <c r="B12" s="73" t="s">
        <v>130</v>
      </c>
      <c r="C12" s="73" t="s">
        <v>131</v>
      </c>
    </row>
    <row r="13" spans="1:3">
      <c r="A13" s="225"/>
      <c r="B13" s="73" t="s">
        <v>132</v>
      </c>
      <c r="C13" s="73"/>
    </row>
    <row r="14" spans="1:3">
      <c r="A14" s="74"/>
      <c r="B14" s="74"/>
      <c r="C14" s="74"/>
    </row>
    <row r="15" spans="1:3">
      <c r="A15" s="225" t="s">
        <v>133</v>
      </c>
      <c r="B15" s="73" t="s">
        <v>112</v>
      </c>
      <c r="C15" s="73" t="s">
        <v>141</v>
      </c>
    </row>
    <row r="16" spans="1:3">
      <c r="A16" s="225"/>
      <c r="B16" s="73" t="s">
        <v>113</v>
      </c>
      <c r="C16" s="73" t="s">
        <v>114</v>
      </c>
    </row>
    <row r="17" spans="1:3">
      <c r="A17" s="225"/>
      <c r="B17" s="73" t="s">
        <v>115</v>
      </c>
      <c r="C17" s="73" t="s">
        <v>116</v>
      </c>
    </row>
    <row r="18" spans="1:3">
      <c r="A18" s="225"/>
      <c r="B18" s="73" t="s">
        <v>117</v>
      </c>
      <c r="C18" s="73" t="s">
        <v>133</v>
      </c>
    </row>
    <row r="19" spans="1:3">
      <c r="A19" s="225"/>
      <c r="B19" s="73" t="s">
        <v>119</v>
      </c>
      <c r="C19" s="73" t="s">
        <v>134</v>
      </c>
    </row>
    <row r="20" spans="1:3">
      <c r="A20" s="225"/>
      <c r="B20" s="73" t="s">
        <v>121</v>
      </c>
      <c r="C20" s="73" t="s">
        <v>122</v>
      </c>
    </row>
    <row r="21" spans="1:3">
      <c r="A21" s="225"/>
      <c r="B21" s="73" t="s">
        <v>123</v>
      </c>
      <c r="C21" s="73" t="s">
        <v>124</v>
      </c>
    </row>
    <row r="22" spans="1:3">
      <c r="A22" s="225"/>
      <c r="B22" s="73" t="s">
        <v>125</v>
      </c>
      <c r="C22" s="73" t="s">
        <v>126</v>
      </c>
    </row>
    <row r="23" spans="1:3">
      <c r="A23" s="225"/>
      <c r="B23" s="73" t="s">
        <v>127</v>
      </c>
      <c r="C23" s="73" t="s">
        <v>140</v>
      </c>
    </row>
    <row r="24" spans="1:3">
      <c r="A24" s="225"/>
      <c r="B24" s="73" t="s">
        <v>128</v>
      </c>
      <c r="C24" s="73" t="s">
        <v>135</v>
      </c>
    </row>
    <row r="25" spans="1:3">
      <c r="A25" s="225"/>
      <c r="B25" s="73" t="s">
        <v>130</v>
      </c>
      <c r="C25" s="73" t="s">
        <v>131</v>
      </c>
    </row>
    <row r="26" spans="1:3">
      <c r="A26" s="225"/>
      <c r="B26" s="73" t="s">
        <v>132</v>
      </c>
      <c r="C26" s="73"/>
    </row>
    <row r="27" spans="1:3">
      <c r="A27" s="74"/>
      <c r="B27" s="74"/>
      <c r="C27" s="74"/>
    </row>
    <row r="28" spans="1:3">
      <c r="A28" s="225" t="s">
        <v>136</v>
      </c>
      <c r="B28" s="73" t="s">
        <v>112</v>
      </c>
      <c r="C28" s="73" t="s">
        <v>142</v>
      </c>
    </row>
    <row r="29" spans="1:3">
      <c r="A29" s="225"/>
      <c r="B29" s="73" t="s">
        <v>113</v>
      </c>
      <c r="C29" s="73" t="s">
        <v>114</v>
      </c>
    </row>
    <row r="30" spans="1:3">
      <c r="A30" s="225"/>
      <c r="B30" s="73" t="s">
        <v>115</v>
      </c>
      <c r="C30" s="73" t="s">
        <v>116</v>
      </c>
    </row>
    <row r="31" spans="1:3">
      <c r="A31" s="225"/>
      <c r="B31" s="73" t="s">
        <v>117</v>
      </c>
      <c r="C31" s="73" t="s">
        <v>136</v>
      </c>
    </row>
    <row r="32" spans="1:3">
      <c r="A32" s="225"/>
      <c r="B32" s="73" t="s">
        <v>119</v>
      </c>
      <c r="C32" s="73" t="s">
        <v>137</v>
      </c>
    </row>
    <row r="33" spans="1:3">
      <c r="A33" s="225"/>
      <c r="B33" s="73" t="s">
        <v>121</v>
      </c>
      <c r="C33" s="73" t="s">
        <v>122</v>
      </c>
    </row>
    <row r="34" spans="1:3">
      <c r="A34" s="225"/>
      <c r="B34" s="73" t="s">
        <v>123</v>
      </c>
      <c r="C34" s="73" t="s">
        <v>124</v>
      </c>
    </row>
    <row r="35" spans="1:3">
      <c r="A35" s="225"/>
      <c r="B35" s="73" t="s">
        <v>125</v>
      </c>
      <c r="C35" s="73" t="s">
        <v>126</v>
      </c>
    </row>
    <row r="36" spans="1:3">
      <c r="A36" s="225"/>
      <c r="B36" s="73" t="s">
        <v>127</v>
      </c>
      <c r="C36" s="73" t="s">
        <v>140</v>
      </c>
    </row>
    <row r="37" spans="1:3">
      <c r="A37" s="225"/>
      <c r="B37" s="73" t="s">
        <v>128</v>
      </c>
      <c r="C37" s="73" t="s">
        <v>138</v>
      </c>
    </row>
    <row r="38" spans="1:3">
      <c r="A38" s="225"/>
      <c r="B38" s="73" t="s">
        <v>130</v>
      </c>
      <c r="C38" s="73" t="s">
        <v>131</v>
      </c>
    </row>
    <row r="39" spans="1:3">
      <c r="A39" s="225"/>
      <c r="B39" s="73" t="s">
        <v>132</v>
      </c>
      <c r="C39" s="73"/>
    </row>
  </sheetData>
  <mergeCells count="3">
    <mergeCell ref="A2:A13"/>
    <mergeCell ref="A15:A26"/>
    <mergeCell ref="A28:A39"/>
  </mergeCells>
  <pageMargins left="0.2" right="0.2" top="0.75" bottom="0.75" header="0.3" footer="0.3"/>
  <pageSetup orientation="portrait" horizontalDpi="12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7:I24"/>
  <sheetViews>
    <sheetView topLeftCell="A6" workbookViewId="0">
      <selection activeCell="C7" sqref="C7:I14"/>
    </sheetView>
  </sheetViews>
  <sheetFormatPr defaultRowHeight="15"/>
  <cols>
    <col min="3" max="3" width="6.140625" customWidth="1"/>
    <col min="4" max="6" width="11" customWidth="1"/>
  </cols>
  <sheetData>
    <row r="7" spans="3:9" ht="30" customHeight="1">
      <c r="C7" s="235" t="s">
        <v>155</v>
      </c>
      <c r="D7" s="235"/>
      <c r="E7" s="235"/>
      <c r="F7" s="235"/>
      <c r="G7" s="235"/>
      <c r="H7" s="235"/>
      <c r="I7" s="235"/>
    </row>
    <row r="8" spans="3:9" ht="27.75" customHeight="1">
      <c r="C8" s="76" t="s">
        <v>143</v>
      </c>
      <c r="D8" s="229" t="s">
        <v>63</v>
      </c>
      <c r="E8" s="229"/>
      <c r="F8" s="229"/>
      <c r="G8" s="235" t="s">
        <v>145</v>
      </c>
      <c r="H8" s="235"/>
      <c r="I8" s="235"/>
    </row>
    <row r="9" spans="3:9" ht="38.25" customHeight="1">
      <c r="C9" s="68">
        <v>1</v>
      </c>
      <c r="D9" s="230" t="s">
        <v>144</v>
      </c>
      <c r="E9" s="230"/>
      <c r="F9" s="230"/>
      <c r="G9" s="238" t="s">
        <v>151</v>
      </c>
      <c r="H9" s="239"/>
      <c r="I9" s="239"/>
    </row>
    <row r="10" spans="3:9" ht="47.25" customHeight="1">
      <c r="C10" s="68">
        <v>2</v>
      </c>
      <c r="D10" s="230" t="s">
        <v>146</v>
      </c>
      <c r="E10" s="230"/>
      <c r="F10" s="230"/>
      <c r="G10" s="237" t="s">
        <v>152</v>
      </c>
      <c r="H10" s="237"/>
      <c r="I10" s="237"/>
    </row>
    <row r="11" spans="3:9" ht="47.25" customHeight="1">
      <c r="C11" s="68">
        <v>3</v>
      </c>
      <c r="D11" s="232" t="s">
        <v>156</v>
      </c>
      <c r="E11" s="233"/>
      <c r="F11" s="234"/>
      <c r="G11" s="226" t="s">
        <v>157</v>
      </c>
      <c r="H11" s="227"/>
      <c r="I11" s="228"/>
    </row>
    <row r="12" spans="3:9" ht="33.75" customHeight="1">
      <c r="C12" s="68">
        <v>4</v>
      </c>
      <c r="D12" s="230" t="s">
        <v>153</v>
      </c>
      <c r="E12" s="230"/>
      <c r="F12" s="230"/>
      <c r="G12" s="239" t="s">
        <v>154</v>
      </c>
      <c r="H12" s="239"/>
      <c r="I12" s="239"/>
    </row>
    <row r="13" spans="3:9" ht="44.25" customHeight="1">
      <c r="C13" s="68">
        <v>5</v>
      </c>
      <c r="D13" s="230" t="s">
        <v>147</v>
      </c>
      <c r="E13" s="230"/>
      <c r="F13" s="230"/>
      <c r="G13" s="237" t="s">
        <v>148</v>
      </c>
      <c r="H13" s="237"/>
      <c r="I13" s="237"/>
    </row>
    <row r="14" spans="3:9" ht="40.5" customHeight="1">
      <c r="C14" s="81">
        <v>6</v>
      </c>
      <c r="D14" s="230" t="s">
        <v>149</v>
      </c>
      <c r="E14" s="230"/>
      <c r="F14" s="230"/>
      <c r="G14" s="237" t="s">
        <v>150</v>
      </c>
      <c r="H14" s="237"/>
      <c r="I14" s="237"/>
    </row>
    <row r="15" spans="3:9">
      <c r="C15" s="75"/>
      <c r="D15" s="231"/>
      <c r="E15" s="231"/>
      <c r="F15" s="231"/>
      <c r="G15" s="236"/>
      <c r="H15" s="236"/>
      <c r="I15" s="236"/>
    </row>
    <row r="16" spans="3:9">
      <c r="C16" s="75"/>
      <c r="D16" s="231"/>
      <c r="E16" s="231"/>
      <c r="F16" s="231"/>
      <c r="G16" s="236"/>
      <c r="H16" s="236"/>
      <c r="I16" s="236"/>
    </row>
    <row r="17" spans="3:9">
      <c r="C17" s="75"/>
      <c r="D17" s="231"/>
      <c r="E17" s="231"/>
      <c r="F17" s="231"/>
      <c r="G17" s="236"/>
      <c r="H17" s="236"/>
      <c r="I17" s="236"/>
    </row>
    <row r="18" spans="3:9">
      <c r="C18" s="75"/>
      <c r="D18" s="231"/>
      <c r="E18" s="231"/>
      <c r="F18" s="231"/>
      <c r="G18" s="236"/>
      <c r="H18" s="236"/>
      <c r="I18" s="236"/>
    </row>
    <row r="19" spans="3:9">
      <c r="C19" s="75"/>
      <c r="D19" s="231"/>
      <c r="E19" s="231"/>
      <c r="F19" s="231"/>
      <c r="G19" s="236"/>
      <c r="H19" s="236"/>
      <c r="I19" s="236"/>
    </row>
    <row r="20" spans="3:9">
      <c r="C20" s="75"/>
      <c r="D20" s="231"/>
      <c r="E20" s="231"/>
      <c r="F20" s="231"/>
      <c r="G20" s="236"/>
      <c r="H20" s="236"/>
      <c r="I20" s="236"/>
    </row>
    <row r="21" spans="3:9">
      <c r="C21" s="75"/>
      <c r="D21" s="231"/>
      <c r="E21" s="231"/>
      <c r="F21" s="231"/>
      <c r="G21" s="236"/>
      <c r="H21" s="236"/>
      <c r="I21" s="236"/>
    </row>
    <row r="22" spans="3:9">
      <c r="C22" s="75"/>
      <c r="D22" s="231"/>
      <c r="E22" s="231"/>
      <c r="F22" s="231"/>
      <c r="G22" s="236"/>
      <c r="H22" s="236"/>
      <c r="I22" s="236"/>
    </row>
    <row r="23" spans="3:9">
      <c r="C23" s="75"/>
      <c r="D23" s="231"/>
      <c r="E23" s="231"/>
      <c r="F23" s="231"/>
      <c r="G23" s="236"/>
      <c r="H23" s="236"/>
      <c r="I23" s="236"/>
    </row>
    <row r="24" spans="3:9">
      <c r="C24" s="75"/>
      <c r="D24" s="231"/>
      <c r="E24" s="231"/>
      <c r="F24" s="231"/>
      <c r="G24" s="236"/>
      <c r="H24" s="236"/>
      <c r="I24" s="236"/>
    </row>
  </sheetData>
  <mergeCells count="35">
    <mergeCell ref="D20:F20"/>
    <mergeCell ref="D21:F21"/>
    <mergeCell ref="D22:F22"/>
    <mergeCell ref="D23:F23"/>
    <mergeCell ref="D24:F24"/>
    <mergeCell ref="G22:I22"/>
    <mergeCell ref="G23:I23"/>
    <mergeCell ref="G24:I24"/>
    <mergeCell ref="G20:I20"/>
    <mergeCell ref="G21:I21"/>
    <mergeCell ref="C7:I7"/>
    <mergeCell ref="G16:I16"/>
    <mergeCell ref="G17:I17"/>
    <mergeCell ref="G18:I18"/>
    <mergeCell ref="G19:I19"/>
    <mergeCell ref="G14:I14"/>
    <mergeCell ref="G15:I15"/>
    <mergeCell ref="G8:I8"/>
    <mergeCell ref="G9:I9"/>
    <mergeCell ref="G10:I10"/>
    <mergeCell ref="G12:I12"/>
    <mergeCell ref="G13:I13"/>
    <mergeCell ref="D19:F19"/>
    <mergeCell ref="D15:F15"/>
    <mergeCell ref="D16:F16"/>
    <mergeCell ref="D17:F17"/>
    <mergeCell ref="G11:I11"/>
    <mergeCell ref="D8:F8"/>
    <mergeCell ref="D9:F9"/>
    <mergeCell ref="D10:F10"/>
    <mergeCell ref="D18:F18"/>
    <mergeCell ref="D12:F12"/>
    <mergeCell ref="D13:F13"/>
    <mergeCell ref="D14:F14"/>
    <mergeCell ref="D11:F11"/>
  </mergeCells>
  <pageMargins left="0.7" right="0.7" top="0.75" bottom="0.75" header="0.3" footer="0.3"/>
  <pageSetup orientation="portrait" horizontalDpi="12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K20"/>
  <sheetViews>
    <sheetView topLeftCell="B1" workbookViewId="0">
      <selection activeCell="V19" sqref="V19"/>
    </sheetView>
  </sheetViews>
  <sheetFormatPr defaultRowHeight="15"/>
  <cols>
    <col min="2" max="2" width="56.42578125" customWidth="1"/>
    <col min="3" max="3" width="10.85546875" customWidth="1"/>
    <col min="11" max="11" width="17.85546875" bestFit="1" customWidth="1"/>
  </cols>
  <sheetData>
    <row r="2" spans="2:11">
      <c r="B2" s="218" t="s">
        <v>158</v>
      </c>
      <c r="C2" s="218"/>
      <c r="D2" s="218"/>
      <c r="E2" s="218"/>
      <c r="F2" s="218"/>
      <c r="G2" s="218"/>
      <c r="H2" s="218"/>
      <c r="I2" s="218"/>
      <c r="J2" s="218"/>
      <c r="K2" s="218"/>
    </row>
    <row r="3" spans="2:11">
      <c r="B3" s="73" t="s">
        <v>159</v>
      </c>
      <c r="C3" s="82">
        <v>43709</v>
      </c>
      <c r="D3" s="82">
        <v>43739</v>
      </c>
      <c r="E3" s="82">
        <v>43770</v>
      </c>
      <c r="F3" s="82">
        <v>43800</v>
      </c>
      <c r="G3" s="82">
        <v>43831</v>
      </c>
      <c r="H3" s="82">
        <v>43862</v>
      </c>
      <c r="I3" s="82">
        <v>43891</v>
      </c>
      <c r="J3" s="83" t="s">
        <v>160</v>
      </c>
      <c r="K3" s="73" t="s">
        <v>161</v>
      </c>
    </row>
    <row r="4" spans="2:11">
      <c r="B4" s="73" t="s">
        <v>162</v>
      </c>
      <c r="C4" s="5">
        <v>240</v>
      </c>
      <c r="D4" s="5">
        <v>309</v>
      </c>
      <c r="E4" s="5">
        <v>596</v>
      </c>
      <c r="F4" s="5">
        <v>826</v>
      </c>
      <c r="G4" s="5">
        <v>617</v>
      </c>
      <c r="H4" s="5">
        <v>422</v>
      </c>
      <c r="I4" s="5">
        <v>261</v>
      </c>
      <c r="J4" s="77">
        <f t="shared" ref="J4:J9" si="0">SUM(C4:I4)</f>
        <v>3271</v>
      </c>
      <c r="K4" s="84">
        <f>J4/J9</f>
        <v>0.28740883929355943</v>
      </c>
    </row>
    <row r="5" spans="2:11">
      <c r="B5" s="73" t="s">
        <v>163</v>
      </c>
      <c r="C5" s="5">
        <v>125</v>
      </c>
      <c r="D5" s="5">
        <v>124</v>
      </c>
      <c r="E5" s="5">
        <v>223</v>
      </c>
      <c r="F5" s="5">
        <v>405</v>
      </c>
      <c r="G5" s="5">
        <v>315</v>
      </c>
      <c r="H5" s="5">
        <v>253</v>
      </c>
      <c r="I5" s="5">
        <v>70</v>
      </c>
      <c r="J5" s="77">
        <f t="shared" si="0"/>
        <v>1515</v>
      </c>
      <c r="K5" s="84">
        <f>J5/J9</f>
        <v>0.13311659783850277</v>
      </c>
    </row>
    <row r="6" spans="2:11">
      <c r="B6" s="73" t="s">
        <v>164</v>
      </c>
      <c r="C6" s="5">
        <v>120</v>
      </c>
      <c r="D6" s="5">
        <v>136</v>
      </c>
      <c r="E6" s="5">
        <v>247</v>
      </c>
      <c r="F6" s="5">
        <v>311</v>
      </c>
      <c r="G6" s="5">
        <v>234</v>
      </c>
      <c r="H6" s="5">
        <v>194</v>
      </c>
      <c r="I6" s="5">
        <v>38</v>
      </c>
      <c r="J6" s="77">
        <f t="shared" si="0"/>
        <v>1280</v>
      </c>
      <c r="K6" s="84">
        <f>J6/J9</f>
        <v>0.11246814866883402</v>
      </c>
    </row>
    <row r="7" spans="2:11">
      <c r="B7" s="73" t="s">
        <v>165</v>
      </c>
      <c r="C7" s="5">
        <v>38</v>
      </c>
      <c r="D7" s="5">
        <v>48</v>
      </c>
      <c r="E7" s="5">
        <v>106</v>
      </c>
      <c r="F7" s="5">
        <v>164</v>
      </c>
      <c r="G7" s="5">
        <v>175</v>
      </c>
      <c r="H7" s="5">
        <v>127</v>
      </c>
      <c r="I7" s="5">
        <v>55</v>
      </c>
      <c r="J7" s="77">
        <f t="shared" si="0"/>
        <v>713</v>
      </c>
      <c r="K7" s="84">
        <f>J7/J9</f>
        <v>6.264827343818645E-2</v>
      </c>
    </row>
    <row r="8" spans="2:11">
      <c r="B8" s="73" t="s">
        <v>166</v>
      </c>
      <c r="C8" s="5">
        <v>16</v>
      </c>
      <c r="D8" s="5">
        <v>28</v>
      </c>
      <c r="E8" s="5">
        <v>45</v>
      </c>
      <c r="F8" s="5">
        <v>35</v>
      </c>
      <c r="G8" s="5">
        <v>65</v>
      </c>
      <c r="H8" s="5">
        <v>122</v>
      </c>
      <c r="I8" s="5">
        <v>8</v>
      </c>
      <c r="J8" s="77">
        <f t="shared" si="0"/>
        <v>319</v>
      </c>
      <c r="K8" s="84">
        <f>J8/J9</f>
        <v>2.802917142606098E-2</v>
      </c>
    </row>
    <row r="9" spans="2:11">
      <c r="B9" s="73" t="s">
        <v>160</v>
      </c>
      <c r="C9" s="5">
        <v>753</v>
      </c>
      <c r="D9" s="5">
        <v>1013</v>
      </c>
      <c r="E9" s="5">
        <v>1822</v>
      </c>
      <c r="F9" s="5">
        <v>2768</v>
      </c>
      <c r="G9" s="5">
        <v>2505</v>
      </c>
      <c r="H9" s="5">
        <v>1659</v>
      </c>
      <c r="I9" s="5">
        <v>861</v>
      </c>
      <c r="J9" s="77">
        <f t="shared" si="0"/>
        <v>11381</v>
      </c>
      <c r="K9" s="5"/>
    </row>
    <row r="11" spans="2:11">
      <c r="B11" s="218" t="s">
        <v>167</v>
      </c>
      <c r="C11" s="218"/>
      <c r="D11" s="218"/>
      <c r="E11" s="218"/>
      <c r="F11" s="218"/>
      <c r="G11" s="218"/>
      <c r="H11" s="218"/>
      <c r="I11" s="218"/>
      <c r="J11" s="218"/>
      <c r="K11" s="218"/>
    </row>
    <row r="12" spans="2:11">
      <c r="B12" s="73" t="s">
        <v>159</v>
      </c>
      <c r="C12" s="82">
        <v>43709</v>
      </c>
      <c r="D12" s="82">
        <v>43739</v>
      </c>
      <c r="E12" s="82">
        <v>43770</v>
      </c>
      <c r="F12" s="82">
        <v>43800</v>
      </c>
      <c r="G12" s="82">
        <v>43831</v>
      </c>
      <c r="H12" s="82">
        <v>43862</v>
      </c>
      <c r="I12" s="82">
        <v>43891</v>
      </c>
      <c r="J12" s="78" t="s">
        <v>160</v>
      </c>
      <c r="K12" s="73" t="s">
        <v>161</v>
      </c>
    </row>
    <row r="13" spans="2:11">
      <c r="B13" s="85" t="s">
        <v>168</v>
      </c>
      <c r="C13" s="5"/>
      <c r="D13" s="5">
        <v>39</v>
      </c>
      <c r="E13" s="5">
        <v>102</v>
      </c>
      <c r="F13" s="5">
        <v>135</v>
      </c>
      <c r="G13" s="5">
        <v>126</v>
      </c>
      <c r="H13" s="5">
        <v>99</v>
      </c>
      <c r="I13" s="5">
        <v>57</v>
      </c>
      <c r="J13" s="80">
        <f t="shared" ref="J13:J18" si="1">SUM(D13:I13)</f>
        <v>558</v>
      </c>
      <c r="K13" s="86">
        <f>J13/J18</f>
        <v>0.28674203494347378</v>
      </c>
    </row>
    <row r="14" spans="2:11">
      <c r="B14" s="85" t="s">
        <v>169</v>
      </c>
      <c r="C14" s="5"/>
      <c r="D14" s="5">
        <v>15</v>
      </c>
      <c r="E14" s="5">
        <v>45</v>
      </c>
      <c r="F14" s="5">
        <v>74</v>
      </c>
      <c r="G14" s="5">
        <v>63</v>
      </c>
      <c r="H14" s="5">
        <v>40</v>
      </c>
      <c r="I14" s="5">
        <v>32</v>
      </c>
      <c r="J14" s="80">
        <f t="shared" si="1"/>
        <v>269</v>
      </c>
      <c r="K14" s="86">
        <f>J14/J18</f>
        <v>0.13823227132579652</v>
      </c>
    </row>
    <row r="15" spans="2:11">
      <c r="B15" s="85" t="s">
        <v>170</v>
      </c>
      <c r="C15" s="5"/>
      <c r="D15" s="5">
        <v>9</v>
      </c>
      <c r="E15" s="5">
        <v>37</v>
      </c>
      <c r="F15" s="5">
        <v>74</v>
      </c>
      <c r="G15" s="5">
        <v>73</v>
      </c>
      <c r="H15" s="5">
        <v>50</v>
      </c>
      <c r="I15" s="5">
        <v>23</v>
      </c>
      <c r="J15" s="80">
        <f t="shared" si="1"/>
        <v>266</v>
      </c>
      <c r="K15" s="86">
        <f>J15/J18</f>
        <v>0.1366906474820144</v>
      </c>
    </row>
    <row r="16" spans="2:11">
      <c r="B16" s="85" t="s">
        <v>171</v>
      </c>
      <c r="C16" s="5"/>
      <c r="D16" s="5">
        <v>6</v>
      </c>
      <c r="E16" s="5">
        <v>8</v>
      </c>
      <c r="F16" s="5">
        <v>20</v>
      </c>
      <c r="G16" s="5">
        <v>21</v>
      </c>
      <c r="H16" s="5">
        <v>9</v>
      </c>
      <c r="I16" s="5">
        <v>5</v>
      </c>
      <c r="J16" s="80">
        <f t="shared" si="1"/>
        <v>69</v>
      </c>
      <c r="K16" s="86">
        <f>J16/J18</f>
        <v>3.5457348406988692E-2</v>
      </c>
    </row>
    <row r="17" spans="2:11">
      <c r="B17" s="85" t="s">
        <v>172</v>
      </c>
      <c r="C17" s="5"/>
      <c r="D17" s="5">
        <v>9</v>
      </c>
      <c r="E17" s="5">
        <v>6</v>
      </c>
      <c r="F17" s="5">
        <v>6</v>
      </c>
      <c r="G17" s="5">
        <v>14</v>
      </c>
      <c r="H17" s="5">
        <v>9</v>
      </c>
      <c r="I17" s="5">
        <v>6</v>
      </c>
      <c r="J17" s="80">
        <f t="shared" si="1"/>
        <v>50</v>
      </c>
      <c r="K17" s="86">
        <f>J17/J18</f>
        <v>2.5693730729701953E-2</v>
      </c>
    </row>
    <row r="18" spans="2:11">
      <c r="B18" s="73" t="s">
        <v>160</v>
      </c>
      <c r="C18" s="5"/>
      <c r="D18" s="5">
        <v>122</v>
      </c>
      <c r="E18" s="5">
        <v>303</v>
      </c>
      <c r="F18" s="5">
        <v>484</v>
      </c>
      <c r="G18" s="5">
        <v>544</v>
      </c>
      <c r="H18" s="5">
        <v>325</v>
      </c>
      <c r="I18" s="5">
        <v>168</v>
      </c>
      <c r="J18" s="80">
        <f t="shared" si="1"/>
        <v>1946</v>
      </c>
      <c r="K18" s="86"/>
    </row>
    <row r="20" spans="2:11">
      <c r="B20" s="87"/>
    </row>
  </sheetData>
  <mergeCells count="2">
    <mergeCell ref="B2:K2"/>
    <mergeCell ref="B11:K1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D2:J102"/>
  <sheetViews>
    <sheetView topLeftCell="A4" workbookViewId="0">
      <selection activeCell="I11" sqref="I11"/>
    </sheetView>
  </sheetViews>
  <sheetFormatPr defaultRowHeight="15"/>
  <cols>
    <col min="4" max="4" width="55.28515625" bestFit="1" customWidth="1"/>
    <col min="5" max="5" width="17.85546875" bestFit="1" customWidth="1"/>
    <col min="6" max="6" width="11" bestFit="1" customWidth="1"/>
    <col min="7" max="7" width="13.140625" customWidth="1"/>
    <col min="8" max="8" width="18.28515625" bestFit="1" customWidth="1"/>
    <col min="9" max="9" width="23" bestFit="1" customWidth="1"/>
    <col min="10" max="10" width="18.140625" bestFit="1" customWidth="1"/>
  </cols>
  <sheetData>
    <row r="2" spans="4:10">
      <c r="D2" t="s">
        <v>227</v>
      </c>
    </row>
    <row r="5" spans="4:10">
      <c r="D5" t="s">
        <v>117</v>
      </c>
      <c r="E5" t="s">
        <v>173</v>
      </c>
      <c r="F5" t="s">
        <v>160</v>
      </c>
      <c r="G5" t="s">
        <v>174</v>
      </c>
      <c r="H5" t="s">
        <v>175</v>
      </c>
    </row>
    <row r="6" spans="4:10">
      <c r="D6" t="s">
        <v>176</v>
      </c>
      <c r="E6" s="88">
        <v>20</v>
      </c>
      <c r="F6" s="88">
        <v>55814</v>
      </c>
      <c r="G6" s="88">
        <v>8372.1</v>
      </c>
      <c r="H6" s="88">
        <v>47441.9</v>
      </c>
      <c r="J6" s="88"/>
    </row>
    <row r="8" spans="4:10">
      <c r="D8" t="s">
        <v>177</v>
      </c>
    </row>
    <row r="9" spans="4:10">
      <c r="D9" t="s">
        <v>178</v>
      </c>
      <c r="E9" s="79">
        <v>10</v>
      </c>
    </row>
    <row r="10" spans="4:10">
      <c r="D10" t="s">
        <v>4</v>
      </c>
      <c r="E10" s="79">
        <v>8</v>
      </c>
    </row>
    <row r="11" spans="4:10">
      <c r="D11" t="s">
        <v>179</v>
      </c>
      <c r="E11" s="79">
        <v>1</v>
      </c>
    </row>
    <row r="12" spans="4:10">
      <c r="D12" t="s">
        <v>180</v>
      </c>
      <c r="E12" s="79">
        <v>1</v>
      </c>
    </row>
    <row r="14" spans="4:10">
      <c r="D14" t="s">
        <v>181</v>
      </c>
    </row>
    <row r="15" spans="4:10">
      <c r="D15" t="s">
        <v>178</v>
      </c>
      <c r="E15" s="88">
        <v>10</v>
      </c>
    </row>
    <row r="16" spans="4:10">
      <c r="D16" t="s">
        <v>182</v>
      </c>
      <c r="E16" s="88">
        <v>4</v>
      </c>
    </row>
    <row r="17" spans="4:10">
      <c r="D17" t="s">
        <v>183</v>
      </c>
      <c r="E17" s="88">
        <v>2</v>
      </c>
    </row>
    <row r="18" spans="4:10">
      <c r="D18" t="s">
        <v>184</v>
      </c>
      <c r="E18" s="88">
        <v>1</v>
      </c>
      <c r="G18" t="s">
        <v>185</v>
      </c>
    </row>
    <row r="19" spans="4:10">
      <c r="D19" t="s">
        <v>186</v>
      </c>
      <c r="E19" s="88">
        <v>1</v>
      </c>
    </row>
    <row r="20" spans="4:10">
      <c r="D20" t="s">
        <v>187</v>
      </c>
      <c r="E20" s="88">
        <v>1</v>
      </c>
    </row>
    <row r="21" spans="4:10">
      <c r="D21" t="s">
        <v>188</v>
      </c>
      <c r="E21" s="88">
        <v>1</v>
      </c>
    </row>
    <row r="22" spans="4:10">
      <c r="E22" s="88"/>
    </row>
    <row r="23" spans="4:10">
      <c r="D23" t="s">
        <v>117</v>
      </c>
      <c r="E23" t="s">
        <v>173</v>
      </c>
      <c r="F23" t="s">
        <v>189</v>
      </c>
      <c r="G23" t="s">
        <v>174</v>
      </c>
      <c r="H23" t="s">
        <v>175</v>
      </c>
    </row>
    <row r="24" spans="4:10">
      <c r="D24" t="s">
        <v>190</v>
      </c>
      <c r="E24" s="88">
        <v>109</v>
      </c>
      <c r="F24" s="88">
        <v>321094.52</v>
      </c>
      <c r="G24" s="88">
        <v>29402.06</v>
      </c>
      <c r="H24" s="88">
        <v>291692.46000000002</v>
      </c>
      <c r="J24" s="88"/>
    </row>
    <row r="26" spans="4:10">
      <c r="D26" t="s">
        <v>177</v>
      </c>
    </row>
    <row r="27" spans="4:10">
      <c r="D27" t="s">
        <v>178</v>
      </c>
      <c r="E27" s="79">
        <v>62</v>
      </c>
    </row>
    <row r="28" spans="4:10">
      <c r="D28" t="s">
        <v>191</v>
      </c>
      <c r="E28" s="79">
        <v>24</v>
      </c>
    </row>
    <row r="29" spans="4:10">
      <c r="D29" t="s">
        <v>4</v>
      </c>
      <c r="E29" s="79">
        <v>17</v>
      </c>
      <c r="G29" t="s">
        <v>185</v>
      </c>
    </row>
    <row r="30" spans="4:10">
      <c r="D30" t="s">
        <v>179</v>
      </c>
      <c r="E30" s="79">
        <v>4</v>
      </c>
    </row>
    <row r="31" spans="4:10">
      <c r="D31" t="s">
        <v>192</v>
      </c>
      <c r="E31" s="79">
        <v>2</v>
      </c>
    </row>
    <row r="32" spans="4:10">
      <c r="E32" s="79"/>
    </row>
    <row r="33" spans="4:8">
      <c r="D33" t="s">
        <v>181</v>
      </c>
    </row>
    <row r="34" spans="4:8">
      <c r="D34" t="s">
        <v>178</v>
      </c>
      <c r="E34" s="88">
        <v>62</v>
      </c>
    </row>
    <row r="35" spans="4:8">
      <c r="D35" t="s">
        <v>191</v>
      </c>
      <c r="E35" s="88">
        <v>24</v>
      </c>
    </row>
    <row r="36" spans="4:8">
      <c r="D36" t="s">
        <v>182</v>
      </c>
      <c r="E36" s="88">
        <v>8</v>
      </c>
    </row>
    <row r="37" spans="4:8">
      <c r="D37" t="s">
        <v>193</v>
      </c>
      <c r="E37" s="88">
        <v>3</v>
      </c>
    </row>
    <row r="38" spans="4:8">
      <c r="D38" t="s">
        <v>194</v>
      </c>
      <c r="E38" s="88">
        <v>3</v>
      </c>
    </row>
    <row r="39" spans="4:8">
      <c r="D39" t="s">
        <v>184</v>
      </c>
      <c r="E39" s="88">
        <v>1</v>
      </c>
      <c r="G39" t="s">
        <v>185</v>
      </c>
    </row>
    <row r="40" spans="4:8">
      <c r="D40" t="s">
        <v>195</v>
      </c>
      <c r="E40" s="88">
        <v>1</v>
      </c>
    </row>
    <row r="41" spans="4:8">
      <c r="D41" t="s">
        <v>196</v>
      </c>
      <c r="E41" s="88">
        <v>1</v>
      </c>
    </row>
    <row r="42" spans="4:8">
      <c r="D42" t="s">
        <v>197</v>
      </c>
      <c r="E42" s="88">
        <v>2</v>
      </c>
    </row>
    <row r="43" spans="4:8">
      <c r="D43" t="s">
        <v>198</v>
      </c>
      <c r="E43" s="88">
        <v>1</v>
      </c>
    </row>
    <row r="44" spans="4:8">
      <c r="D44" t="s">
        <v>199</v>
      </c>
      <c r="E44" s="88">
        <v>1</v>
      </c>
    </row>
    <row r="45" spans="4:8">
      <c r="D45" t="s">
        <v>192</v>
      </c>
      <c r="E45" s="88">
        <v>2</v>
      </c>
    </row>
    <row r="46" spans="4:8">
      <c r="E46" s="88"/>
    </row>
    <row r="47" spans="4:8">
      <c r="D47" t="s">
        <v>200</v>
      </c>
      <c r="E47" t="s">
        <v>173</v>
      </c>
      <c r="F47" t="s">
        <v>189</v>
      </c>
      <c r="G47" t="s">
        <v>174</v>
      </c>
      <c r="H47" t="s">
        <v>175</v>
      </c>
    </row>
    <row r="48" spans="4:8">
      <c r="E48" s="88">
        <v>61</v>
      </c>
      <c r="F48" s="88">
        <v>192267.04</v>
      </c>
      <c r="G48" s="88">
        <v>12615.38</v>
      </c>
      <c r="H48" s="88">
        <v>183651.66</v>
      </c>
    </row>
    <row r="49" spans="4:6">
      <c r="D49" t="s">
        <v>177</v>
      </c>
    </row>
    <row r="50" spans="4:6">
      <c r="D50" t="s">
        <v>178</v>
      </c>
      <c r="E50" s="88">
        <v>40</v>
      </c>
    </row>
    <row r="51" spans="4:6">
      <c r="D51" t="s">
        <v>201</v>
      </c>
      <c r="E51" s="79">
        <v>11</v>
      </c>
    </row>
    <row r="52" spans="4:6">
      <c r="D52" t="s">
        <v>191</v>
      </c>
      <c r="E52" s="79">
        <v>9</v>
      </c>
    </row>
    <row r="53" spans="4:6">
      <c r="D53" t="s">
        <v>179</v>
      </c>
      <c r="E53" s="79">
        <v>1</v>
      </c>
    </row>
    <row r="54" spans="4:6">
      <c r="E54" s="79"/>
    </row>
    <row r="55" spans="4:6">
      <c r="D55" t="s">
        <v>181</v>
      </c>
      <c r="E55" s="79"/>
    </row>
    <row r="56" spans="4:6">
      <c r="E56" s="79"/>
    </row>
    <row r="57" spans="4:6">
      <c r="D57" t="s">
        <v>178</v>
      </c>
      <c r="E57" s="88">
        <v>40</v>
      </c>
    </row>
    <row r="58" spans="4:6">
      <c r="D58" t="s">
        <v>191</v>
      </c>
      <c r="E58" s="88">
        <v>9</v>
      </c>
    </row>
    <row r="59" spans="4:6">
      <c r="D59" t="s">
        <v>182</v>
      </c>
      <c r="E59" s="88">
        <v>6</v>
      </c>
    </row>
    <row r="60" spans="4:6">
      <c r="D60" t="s">
        <v>184</v>
      </c>
      <c r="E60" s="88">
        <v>2</v>
      </c>
    </row>
    <row r="61" spans="4:6">
      <c r="D61" t="s">
        <v>193</v>
      </c>
      <c r="E61" s="88">
        <v>1</v>
      </c>
    </row>
    <row r="62" spans="4:6">
      <c r="D62" t="s">
        <v>194</v>
      </c>
      <c r="E62" s="88">
        <v>1</v>
      </c>
      <c r="F62" t="s">
        <v>185</v>
      </c>
    </row>
    <row r="63" spans="4:6">
      <c r="D63" t="s">
        <v>202</v>
      </c>
      <c r="E63" s="88">
        <v>1</v>
      </c>
    </row>
    <row r="64" spans="4:6">
      <c r="D64" t="s">
        <v>203</v>
      </c>
      <c r="E64" s="88">
        <v>1</v>
      </c>
    </row>
    <row r="65" spans="4:8">
      <c r="E65" s="88"/>
    </row>
    <row r="66" spans="4:8">
      <c r="D66" t="s">
        <v>204</v>
      </c>
      <c r="E66" t="s">
        <v>173</v>
      </c>
      <c r="F66" t="s">
        <v>189</v>
      </c>
      <c r="G66" t="s">
        <v>174</v>
      </c>
      <c r="H66" t="s">
        <v>175</v>
      </c>
    </row>
    <row r="67" spans="4:8">
      <c r="E67" s="88">
        <v>12</v>
      </c>
      <c r="F67" s="88">
        <v>42179.4</v>
      </c>
      <c r="G67" s="89">
        <v>3514.95</v>
      </c>
      <c r="H67" s="89">
        <v>38664.449999999997</v>
      </c>
    </row>
    <row r="68" spans="4:8">
      <c r="D68" t="s">
        <v>177</v>
      </c>
    </row>
    <row r="69" spans="4:8">
      <c r="D69" t="s">
        <v>201</v>
      </c>
      <c r="E69" s="79">
        <v>6</v>
      </c>
    </row>
    <row r="70" spans="4:8">
      <c r="D70" t="s">
        <v>191</v>
      </c>
      <c r="E70" s="79">
        <v>4</v>
      </c>
    </row>
    <row r="71" spans="4:8">
      <c r="D71" t="s">
        <v>179</v>
      </c>
      <c r="E71" s="79">
        <v>1</v>
      </c>
    </row>
    <row r="72" spans="4:8">
      <c r="D72" t="s">
        <v>205</v>
      </c>
      <c r="E72" s="88">
        <v>1</v>
      </c>
    </row>
    <row r="73" spans="4:8">
      <c r="E73" s="79"/>
    </row>
    <row r="74" spans="4:8">
      <c r="D74" t="s">
        <v>181</v>
      </c>
      <c r="E74" s="79"/>
    </row>
    <row r="75" spans="4:8">
      <c r="E75" s="88"/>
    </row>
    <row r="76" spans="4:8">
      <c r="D76" t="s">
        <v>191</v>
      </c>
      <c r="E76" s="88">
        <v>4</v>
      </c>
    </row>
    <row r="77" spans="4:8">
      <c r="D77" t="s">
        <v>202</v>
      </c>
      <c r="E77" s="88">
        <v>3</v>
      </c>
    </row>
    <row r="78" spans="4:8">
      <c r="D78" t="s">
        <v>182</v>
      </c>
      <c r="E78" s="88">
        <v>2</v>
      </c>
    </row>
    <row r="79" spans="4:8">
      <c r="D79" t="s">
        <v>194</v>
      </c>
      <c r="E79" s="88">
        <v>1</v>
      </c>
    </row>
    <row r="80" spans="4:8">
      <c r="D80" t="s">
        <v>205</v>
      </c>
      <c r="E80" s="88">
        <v>1</v>
      </c>
    </row>
    <row r="81" spans="4:9">
      <c r="E81" s="88"/>
    </row>
    <row r="82" spans="4:9">
      <c r="E82" s="88"/>
    </row>
    <row r="84" spans="4:9">
      <c r="D84" t="s">
        <v>206</v>
      </c>
      <c r="E84" s="88" t="s">
        <v>207</v>
      </c>
      <c r="F84" s="88" t="s">
        <v>208</v>
      </c>
      <c r="G84" s="88" t="s">
        <v>209</v>
      </c>
      <c r="H84" s="88" t="s">
        <v>210</v>
      </c>
      <c r="I84" s="88" t="s">
        <v>160</v>
      </c>
    </row>
    <row r="85" spans="4:9">
      <c r="D85" t="s">
        <v>211</v>
      </c>
      <c r="E85" s="88">
        <v>3</v>
      </c>
      <c r="F85" s="88">
        <v>31</v>
      </c>
      <c r="G85" s="88">
        <v>4</v>
      </c>
      <c r="H85" s="88">
        <v>3</v>
      </c>
      <c r="I85" s="88">
        <f>SUM(E85:H85)</f>
        <v>41</v>
      </c>
    </row>
    <row r="86" spans="4:9">
      <c r="D86" t="s">
        <v>212</v>
      </c>
      <c r="E86" s="88">
        <v>3</v>
      </c>
      <c r="F86" s="88">
        <v>6</v>
      </c>
      <c r="G86" s="88">
        <v>1</v>
      </c>
      <c r="H86" s="88">
        <v>0</v>
      </c>
      <c r="I86" s="88">
        <f t="shared" ref="I86:I100" si="0">SUM(E86:H86)</f>
        <v>10</v>
      </c>
    </row>
    <row r="87" spans="4:9">
      <c r="D87" t="s">
        <v>213</v>
      </c>
      <c r="E87" s="88">
        <v>1</v>
      </c>
      <c r="F87" s="88">
        <v>0</v>
      </c>
      <c r="G87" s="88">
        <v>0</v>
      </c>
      <c r="H87" s="88">
        <v>0</v>
      </c>
      <c r="I87" s="88">
        <f t="shared" si="0"/>
        <v>1</v>
      </c>
    </row>
    <row r="88" spans="4:9">
      <c r="D88" t="s">
        <v>214</v>
      </c>
      <c r="E88" s="88">
        <v>1</v>
      </c>
      <c r="F88" s="88">
        <v>1</v>
      </c>
      <c r="G88" s="88">
        <v>0</v>
      </c>
      <c r="H88" s="88">
        <v>0</v>
      </c>
      <c r="I88" s="88">
        <f t="shared" si="0"/>
        <v>2</v>
      </c>
    </row>
    <row r="89" spans="4:9">
      <c r="D89" t="s">
        <v>215</v>
      </c>
      <c r="E89" s="88">
        <v>7</v>
      </c>
      <c r="F89" s="88">
        <v>9</v>
      </c>
      <c r="G89" s="88">
        <v>1</v>
      </c>
      <c r="H89" s="88">
        <v>1</v>
      </c>
      <c r="I89" s="88">
        <f t="shared" si="0"/>
        <v>18</v>
      </c>
    </row>
    <row r="90" spans="4:9">
      <c r="D90" t="s">
        <v>216</v>
      </c>
      <c r="E90" s="88">
        <v>5</v>
      </c>
      <c r="F90" s="88">
        <v>9</v>
      </c>
      <c r="G90" s="88">
        <v>0</v>
      </c>
      <c r="H90" s="88">
        <v>2</v>
      </c>
      <c r="I90" s="88">
        <f t="shared" si="0"/>
        <v>16</v>
      </c>
    </row>
    <row r="91" spans="4:9">
      <c r="D91" t="s">
        <v>217</v>
      </c>
      <c r="E91" s="88">
        <v>0</v>
      </c>
      <c r="F91" s="88">
        <v>5</v>
      </c>
      <c r="G91" s="88">
        <v>2</v>
      </c>
      <c r="H91" s="88">
        <v>0</v>
      </c>
      <c r="I91" s="88">
        <f t="shared" si="0"/>
        <v>7</v>
      </c>
    </row>
    <row r="92" spans="4:9">
      <c r="D92" t="s">
        <v>218</v>
      </c>
      <c r="E92" s="88">
        <v>0</v>
      </c>
      <c r="F92" s="88">
        <v>2</v>
      </c>
      <c r="G92" s="88">
        <v>1</v>
      </c>
      <c r="H92" s="88">
        <v>0</v>
      </c>
      <c r="I92" s="88">
        <f t="shared" si="0"/>
        <v>3</v>
      </c>
    </row>
    <row r="93" spans="4:9">
      <c r="D93" t="s">
        <v>219</v>
      </c>
      <c r="E93" s="88">
        <v>0</v>
      </c>
      <c r="F93" s="88">
        <v>2</v>
      </c>
      <c r="G93" s="88">
        <v>0</v>
      </c>
      <c r="H93" s="88">
        <v>0</v>
      </c>
      <c r="I93" s="88">
        <f t="shared" si="0"/>
        <v>2</v>
      </c>
    </row>
    <row r="94" spans="4:9">
      <c r="D94" t="s">
        <v>220</v>
      </c>
      <c r="E94" s="88">
        <v>0</v>
      </c>
      <c r="F94" s="88">
        <v>1</v>
      </c>
      <c r="G94" s="88">
        <v>11</v>
      </c>
      <c r="H94" s="88">
        <v>0</v>
      </c>
      <c r="I94" s="88">
        <f t="shared" si="0"/>
        <v>12</v>
      </c>
    </row>
    <row r="95" spans="4:9">
      <c r="D95" t="s">
        <v>221</v>
      </c>
      <c r="E95" s="88">
        <v>0</v>
      </c>
      <c r="F95" s="88">
        <v>34</v>
      </c>
      <c r="G95" s="88">
        <v>37</v>
      </c>
      <c r="H95" s="88">
        <v>2</v>
      </c>
      <c r="I95" s="88">
        <f t="shared" si="0"/>
        <v>73</v>
      </c>
    </row>
    <row r="96" spans="4:9">
      <c r="D96" t="s">
        <v>222</v>
      </c>
      <c r="E96" s="88">
        <v>0</v>
      </c>
      <c r="F96" s="88">
        <v>2</v>
      </c>
      <c r="G96" s="88">
        <v>2</v>
      </c>
      <c r="H96" s="88">
        <v>2</v>
      </c>
      <c r="I96" s="88">
        <f t="shared" si="0"/>
        <v>6</v>
      </c>
    </row>
    <row r="97" spans="4:9">
      <c r="D97" t="s">
        <v>223</v>
      </c>
      <c r="E97" s="88">
        <v>0</v>
      </c>
      <c r="F97" s="88">
        <v>1</v>
      </c>
      <c r="G97" s="88">
        <v>1</v>
      </c>
      <c r="H97" s="88">
        <v>2</v>
      </c>
      <c r="I97" s="88">
        <f t="shared" si="0"/>
        <v>4</v>
      </c>
    </row>
    <row r="98" spans="4:9">
      <c r="D98" t="s">
        <v>224</v>
      </c>
      <c r="E98" s="88">
        <v>0</v>
      </c>
      <c r="F98" s="88">
        <v>1</v>
      </c>
      <c r="G98" s="88">
        <v>0</v>
      </c>
      <c r="H98" s="88">
        <v>0</v>
      </c>
      <c r="I98" s="88">
        <f t="shared" si="0"/>
        <v>1</v>
      </c>
    </row>
    <row r="99" spans="4:9">
      <c r="D99" t="s">
        <v>225</v>
      </c>
      <c r="E99" s="88">
        <v>0</v>
      </c>
      <c r="F99" s="88">
        <v>5</v>
      </c>
      <c r="G99" s="88">
        <v>0</v>
      </c>
      <c r="H99" s="88">
        <v>0</v>
      </c>
      <c r="I99" s="88">
        <f t="shared" si="0"/>
        <v>5</v>
      </c>
    </row>
    <row r="100" spans="4:9">
      <c r="D100" t="s">
        <v>226</v>
      </c>
      <c r="E100" s="88">
        <v>0</v>
      </c>
      <c r="F100" s="88">
        <v>0</v>
      </c>
      <c r="G100" s="88">
        <v>1</v>
      </c>
      <c r="H100" s="88">
        <v>0</v>
      </c>
      <c r="I100" s="88">
        <f t="shared" si="0"/>
        <v>1</v>
      </c>
    </row>
    <row r="101" spans="4:9">
      <c r="D101" t="s">
        <v>160</v>
      </c>
      <c r="E101" s="88">
        <f>SUM(E85:E100)</f>
        <v>20</v>
      </c>
      <c r="F101" s="88">
        <f>SUM(F85:F100)</f>
        <v>109</v>
      </c>
      <c r="G101" s="88">
        <f>SUM(G85:G100)</f>
        <v>61</v>
      </c>
      <c r="H101" s="88">
        <f>SUM(H85:H100)</f>
        <v>12</v>
      </c>
      <c r="I101" s="88">
        <f>SUM(I85:I100)</f>
        <v>202</v>
      </c>
    </row>
    <row r="102" spans="4:9">
      <c r="E102" s="90"/>
      <c r="F102" s="9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S36"/>
  <sheetViews>
    <sheetView topLeftCell="A4" workbookViewId="0">
      <selection activeCell="G15" sqref="G15:R15"/>
    </sheetView>
  </sheetViews>
  <sheetFormatPr defaultRowHeight="15"/>
  <cols>
    <col min="2" max="2" width="26.85546875" customWidth="1"/>
    <col min="3" max="19" width="5.140625" customWidth="1"/>
  </cols>
  <sheetData>
    <row r="2" spans="2:19">
      <c r="F2" s="236" t="s">
        <v>248</v>
      </c>
      <c r="G2" s="236"/>
      <c r="H2" s="236"/>
      <c r="I2" s="236"/>
      <c r="J2" s="236"/>
      <c r="K2" s="236"/>
      <c r="L2" s="236"/>
      <c r="M2" s="236"/>
      <c r="P2" t="s">
        <v>249</v>
      </c>
    </row>
    <row r="3" spans="2:19">
      <c r="P3" t="s">
        <v>250</v>
      </c>
    </row>
    <row r="5" spans="2:19">
      <c r="B5" s="225" t="s">
        <v>233</v>
      </c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</row>
    <row r="6" spans="2:19" ht="39">
      <c r="B6" s="100" t="s">
        <v>63</v>
      </c>
      <c r="C6" s="99">
        <v>43452</v>
      </c>
      <c r="D6" s="99">
        <v>43483</v>
      </c>
      <c r="E6" s="99">
        <v>43514</v>
      </c>
      <c r="F6" s="99">
        <v>43542</v>
      </c>
      <c r="G6" s="99">
        <v>43573</v>
      </c>
      <c r="H6" s="99">
        <v>43603</v>
      </c>
      <c r="I6" s="99">
        <v>43634</v>
      </c>
      <c r="J6" s="99">
        <v>43664</v>
      </c>
      <c r="K6" s="99">
        <v>43695</v>
      </c>
      <c r="L6" s="99">
        <v>43726</v>
      </c>
      <c r="M6" s="99">
        <v>43756</v>
      </c>
      <c r="N6" s="99">
        <v>43787</v>
      </c>
      <c r="O6" s="99">
        <v>43817</v>
      </c>
      <c r="P6" s="99">
        <v>43848</v>
      </c>
      <c r="Q6" s="99">
        <v>43879</v>
      </c>
      <c r="R6" s="99">
        <v>43908</v>
      </c>
      <c r="S6" s="101" t="s">
        <v>160</v>
      </c>
    </row>
    <row r="7" spans="2:19">
      <c r="B7" s="5" t="s">
        <v>228</v>
      </c>
      <c r="C7" s="98">
        <v>5</v>
      </c>
      <c r="D7" s="98">
        <v>7</v>
      </c>
      <c r="E7" s="98">
        <v>64</v>
      </c>
      <c r="F7" s="98">
        <v>23</v>
      </c>
      <c r="G7" s="98">
        <v>4</v>
      </c>
      <c r="H7" s="98">
        <v>0</v>
      </c>
      <c r="I7" s="98">
        <v>5</v>
      </c>
      <c r="J7" s="98">
        <v>11</v>
      </c>
      <c r="K7" s="98">
        <v>14</v>
      </c>
      <c r="L7" s="98">
        <v>9</v>
      </c>
      <c r="M7" s="98">
        <v>2</v>
      </c>
      <c r="N7" s="98">
        <v>33</v>
      </c>
      <c r="O7" s="98">
        <v>21</v>
      </c>
      <c r="P7" s="98">
        <v>62</v>
      </c>
      <c r="Q7" s="98">
        <v>27</v>
      </c>
      <c r="R7" s="98">
        <v>10</v>
      </c>
      <c r="S7" s="98">
        <f>SUM(C7:R7)</f>
        <v>297</v>
      </c>
    </row>
    <row r="8" spans="2:19">
      <c r="B8" s="5" t="s">
        <v>4</v>
      </c>
      <c r="C8" s="98">
        <v>0</v>
      </c>
      <c r="D8" s="98">
        <v>1</v>
      </c>
      <c r="E8" s="98">
        <v>19</v>
      </c>
      <c r="F8" s="98">
        <v>4</v>
      </c>
      <c r="G8" s="98">
        <v>2</v>
      </c>
      <c r="H8" s="98">
        <v>1</v>
      </c>
      <c r="I8" s="98">
        <v>0</v>
      </c>
      <c r="J8" s="98">
        <v>5</v>
      </c>
      <c r="K8" s="98">
        <v>2</v>
      </c>
      <c r="L8" s="98">
        <v>0</v>
      </c>
      <c r="M8" s="98">
        <v>4</v>
      </c>
      <c r="N8" s="98">
        <v>12</v>
      </c>
      <c r="O8" s="98">
        <v>7</v>
      </c>
      <c r="P8" s="98">
        <v>43</v>
      </c>
      <c r="Q8" s="98">
        <v>45</v>
      </c>
      <c r="R8" s="98">
        <v>11</v>
      </c>
      <c r="S8" s="98">
        <f t="shared" ref="S8:S14" si="0">SUM(C8:R8)</f>
        <v>156</v>
      </c>
    </row>
    <row r="9" spans="2:19">
      <c r="B9" s="5" t="s">
        <v>179</v>
      </c>
      <c r="C9" s="98">
        <v>0</v>
      </c>
      <c r="D9" s="98">
        <v>2</v>
      </c>
      <c r="E9" s="98">
        <v>10</v>
      </c>
      <c r="F9" s="98">
        <v>0</v>
      </c>
      <c r="G9" s="98">
        <v>3</v>
      </c>
      <c r="H9" s="98">
        <v>1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1</v>
      </c>
      <c r="O9" s="98">
        <v>1</v>
      </c>
      <c r="P9" s="98">
        <v>2</v>
      </c>
      <c r="Q9" s="98">
        <v>5</v>
      </c>
      <c r="R9" s="98">
        <v>0</v>
      </c>
      <c r="S9" s="98">
        <f t="shared" si="0"/>
        <v>25</v>
      </c>
    </row>
    <row r="10" spans="2:19">
      <c r="B10" s="5" t="s">
        <v>180</v>
      </c>
      <c r="C10" s="98">
        <v>0</v>
      </c>
      <c r="D10" s="98">
        <v>1</v>
      </c>
      <c r="E10" s="98">
        <v>0</v>
      </c>
      <c r="F10" s="98">
        <v>0</v>
      </c>
      <c r="G10" s="98">
        <v>0</v>
      </c>
      <c r="H10" s="98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98">
        <v>1</v>
      </c>
      <c r="P10" s="98">
        <v>0</v>
      </c>
      <c r="Q10" s="98">
        <v>0</v>
      </c>
      <c r="R10" s="98">
        <v>0</v>
      </c>
      <c r="S10" s="98">
        <f t="shared" si="0"/>
        <v>2</v>
      </c>
    </row>
    <row r="11" spans="2:19">
      <c r="B11" s="5" t="s">
        <v>232</v>
      </c>
      <c r="C11" s="98">
        <v>0</v>
      </c>
      <c r="D11" s="98">
        <v>3</v>
      </c>
      <c r="E11" s="98">
        <v>26</v>
      </c>
      <c r="F11" s="98">
        <v>17</v>
      </c>
      <c r="G11" s="98">
        <v>1</v>
      </c>
      <c r="H11" s="98">
        <v>2</v>
      </c>
      <c r="I11" s="98">
        <v>3</v>
      </c>
      <c r="J11" s="98">
        <v>2</v>
      </c>
      <c r="K11" s="98">
        <v>6</v>
      </c>
      <c r="L11" s="98">
        <v>2</v>
      </c>
      <c r="M11" s="98">
        <v>4</v>
      </c>
      <c r="N11" s="98">
        <v>9</v>
      </c>
      <c r="O11" s="98">
        <v>4</v>
      </c>
      <c r="P11" s="98">
        <v>6</v>
      </c>
      <c r="Q11" s="98">
        <v>12</v>
      </c>
      <c r="R11" s="98">
        <v>5</v>
      </c>
      <c r="S11" s="98">
        <f t="shared" si="0"/>
        <v>102</v>
      </c>
    </row>
    <row r="12" spans="2:19">
      <c r="B12" s="5" t="s">
        <v>229</v>
      </c>
      <c r="C12" s="98">
        <v>0</v>
      </c>
      <c r="D12" s="98">
        <v>0</v>
      </c>
      <c r="E12" s="98">
        <v>1</v>
      </c>
      <c r="F12" s="98">
        <v>0</v>
      </c>
      <c r="G12" s="98">
        <v>0</v>
      </c>
      <c r="H12" s="98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f t="shared" si="0"/>
        <v>1</v>
      </c>
    </row>
    <row r="13" spans="2:19">
      <c r="B13" s="5" t="s">
        <v>230</v>
      </c>
      <c r="C13" s="98">
        <v>0</v>
      </c>
      <c r="D13" s="98">
        <v>1</v>
      </c>
      <c r="E13" s="98">
        <v>2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2</v>
      </c>
      <c r="N13" s="98">
        <v>1</v>
      </c>
      <c r="O13" s="98">
        <v>0</v>
      </c>
      <c r="P13" s="98">
        <v>1</v>
      </c>
      <c r="Q13" s="98">
        <v>0</v>
      </c>
      <c r="R13" s="98">
        <v>0</v>
      </c>
      <c r="S13" s="98">
        <f t="shared" si="0"/>
        <v>7</v>
      </c>
    </row>
    <row r="14" spans="2:19">
      <c r="B14" s="5" t="s">
        <v>231</v>
      </c>
      <c r="C14" s="98">
        <v>0</v>
      </c>
      <c r="D14" s="98">
        <v>0</v>
      </c>
      <c r="E14" s="98">
        <v>1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f t="shared" si="0"/>
        <v>1</v>
      </c>
    </row>
    <row r="15" spans="2:19">
      <c r="B15" s="5" t="s">
        <v>160</v>
      </c>
      <c r="C15" s="98">
        <f>SUM(C7:C14)</f>
        <v>5</v>
      </c>
      <c r="D15" s="98">
        <f t="shared" ref="D15:R15" si="1">SUM(D7:D14)</f>
        <v>15</v>
      </c>
      <c r="E15" s="98">
        <f t="shared" si="1"/>
        <v>123</v>
      </c>
      <c r="F15" s="98">
        <f t="shared" si="1"/>
        <v>44</v>
      </c>
      <c r="G15" s="98">
        <f t="shared" si="1"/>
        <v>10</v>
      </c>
      <c r="H15" s="98">
        <f t="shared" si="1"/>
        <v>4</v>
      </c>
      <c r="I15" s="98">
        <f t="shared" si="1"/>
        <v>8</v>
      </c>
      <c r="J15" s="98">
        <f t="shared" si="1"/>
        <v>18</v>
      </c>
      <c r="K15" s="98">
        <f t="shared" si="1"/>
        <v>22</v>
      </c>
      <c r="L15" s="98">
        <f t="shared" si="1"/>
        <v>11</v>
      </c>
      <c r="M15" s="98">
        <f t="shared" si="1"/>
        <v>12</v>
      </c>
      <c r="N15" s="98">
        <f t="shared" si="1"/>
        <v>56</v>
      </c>
      <c r="O15" s="98">
        <f t="shared" si="1"/>
        <v>34</v>
      </c>
      <c r="P15" s="98">
        <f t="shared" si="1"/>
        <v>114</v>
      </c>
      <c r="Q15" s="98">
        <f t="shared" si="1"/>
        <v>89</v>
      </c>
      <c r="R15" s="98">
        <f t="shared" si="1"/>
        <v>26</v>
      </c>
      <c r="S15" s="5"/>
    </row>
    <row r="17" spans="2:19">
      <c r="B17" s="239" t="s">
        <v>234</v>
      </c>
      <c r="C17" s="239"/>
      <c r="D17" s="239"/>
      <c r="E17" s="239"/>
      <c r="F17" s="239"/>
      <c r="G17" s="239"/>
      <c r="H17" s="239"/>
      <c r="I17" s="239"/>
      <c r="J17" s="239"/>
      <c r="K17" s="239"/>
      <c r="L17" s="239"/>
      <c r="M17" s="239"/>
      <c r="N17" s="239"/>
      <c r="O17" s="239"/>
      <c r="P17" s="239"/>
      <c r="Q17" s="239"/>
      <c r="R17" s="239"/>
      <c r="S17" s="239"/>
    </row>
    <row r="18" spans="2:19" ht="39">
      <c r="B18" s="5" t="s">
        <v>63</v>
      </c>
      <c r="C18" s="99">
        <v>43452</v>
      </c>
      <c r="D18" s="99">
        <v>43483</v>
      </c>
      <c r="E18" s="99">
        <v>43514</v>
      </c>
      <c r="F18" s="99">
        <v>43542</v>
      </c>
      <c r="G18" s="99">
        <v>43573</v>
      </c>
      <c r="H18" s="99">
        <v>43603</v>
      </c>
      <c r="I18" s="99">
        <v>43634</v>
      </c>
      <c r="J18" s="99">
        <v>43664</v>
      </c>
      <c r="K18" s="99">
        <v>43695</v>
      </c>
      <c r="L18" s="99">
        <v>43726</v>
      </c>
      <c r="M18" s="99">
        <v>43756</v>
      </c>
      <c r="N18" s="99">
        <v>43787</v>
      </c>
      <c r="O18" s="99">
        <v>43817</v>
      </c>
      <c r="P18" s="99">
        <v>43848</v>
      </c>
      <c r="Q18" s="99">
        <v>43879</v>
      </c>
      <c r="R18" s="99">
        <v>43908</v>
      </c>
      <c r="S18" s="101" t="s">
        <v>160</v>
      </c>
    </row>
    <row r="19" spans="2:19">
      <c r="B19" s="5" t="s">
        <v>228</v>
      </c>
      <c r="C19" s="103">
        <v>5</v>
      </c>
      <c r="D19" s="103">
        <v>7</v>
      </c>
      <c r="E19" s="103">
        <v>64</v>
      </c>
      <c r="F19" s="103">
        <v>23</v>
      </c>
      <c r="G19" s="103">
        <v>4</v>
      </c>
      <c r="H19" s="103">
        <v>0</v>
      </c>
      <c r="I19" s="103">
        <v>5</v>
      </c>
      <c r="J19" s="103">
        <v>11</v>
      </c>
      <c r="K19" s="103">
        <v>14</v>
      </c>
      <c r="L19" s="103">
        <v>9</v>
      </c>
      <c r="M19" s="103">
        <v>2</v>
      </c>
      <c r="N19" s="103">
        <v>33</v>
      </c>
      <c r="O19" s="103">
        <v>21</v>
      </c>
      <c r="P19" s="103">
        <v>62</v>
      </c>
      <c r="Q19" s="103">
        <v>27</v>
      </c>
      <c r="R19" s="103">
        <v>10</v>
      </c>
      <c r="S19" s="103">
        <f>SUM(C19:R19)</f>
        <v>297</v>
      </c>
    </row>
    <row r="20" spans="2:19">
      <c r="B20" s="5" t="s">
        <v>243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1</v>
      </c>
      <c r="O20" s="103">
        <v>1</v>
      </c>
      <c r="P20" s="103">
        <v>4</v>
      </c>
      <c r="Q20" s="103">
        <v>3</v>
      </c>
      <c r="R20" s="103">
        <v>0</v>
      </c>
      <c r="S20" s="103">
        <f t="shared" ref="S20:S35" si="2">SUM(C20:R20)</f>
        <v>9</v>
      </c>
    </row>
    <row r="21" spans="2:19">
      <c r="B21" s="5" t="s">
        <v>235</v>
      </c>
      <c r="C21" s="103">
        <v>0</v>
      </c>
      <c r="D21" s="103">
        <v>1</v>
      </c>
      <c r="E21" s="103">
        <v>13</v>
      </c>
      <c r="F21" s="103">
        <v>2</v>
      </c>
      <c r="G21" s="103">
        <v>0</v>
      </c>
      <c r="H21" s="103">
        <v>1</v>
      </c>
      <c r="I21" s="103">
        <v>0</v>
      </c>
      <c r="J21" s="103">
        <v>0</v>
      </c>
      <c r="K21" s="103">
        <v>1</v>
      </c>
      <c r="L21" s="103">
        <v>0</v>
      </c>
      <c r="M21" s="103">
        <v>1</v>
      </c>
      <c r="N21" s="103">
        <v>8</v>
      </c>
      <c r="O21" s="103">
        <v>5</v>
      </c>
      <c r="P21" s="103">
        <v>25</v>
      </c>
      <c r="Q21" s="103">
        <v>18</v>
      </c>
      <c r="R21" s="103">
        <v>8</v>
      </c>
      <c r="S21" s="103">
        <f t="shared" si="2"/>
        <v>83</v>
      </c>
    </row>
    <row r="22" spans="2:19">
      <c r="B22" s="5" t="s">
        <v>242</v>
      </c>
      <c r="C22" s="103">
        <v>0</v>
      </c>
      <c r="D22" s="103">
        <v>0</v>
      </c>
      <c r="E22" s="103">
        <v>5</v>
      </c>
      <c r="F22" s="103">
        <v>2</v>
      </c>
      <c r="G22" s="103">
        <v>1</v>
      </c>
      <c r="H22" s="103">
        <v>0</v>
      </c>
      <c r="I22" s="103">
        <v>0</v>
      </c>
      <c r="J22" s="103">
        <v>2</v>
      </c>
      <c r="K22" s="103">
        <v>1</v>
      </c>
      <c r="L22" s="103">
        <v>0</v>
      </c>
      <c r="M22" s="103">
        <v>3</v>
      </c>
      <c r="N22" s="103">
        <v>2</v>
      </c>
      <c r="O22" s="103">
        <v>0</v>
      </c>
      <c r="P22" s="103">
        <v>9</v>
      </c>
      <c r="Q22" s="103">
        <v>24</v>
      </c>
      <c r="R22" s="103">
        <v>1</v>
      </c>
      <c r="S22" s="103">
        <f t="shared" si="2"/>
        <v>50</v>
      </c>
    </row>
    <row r="23" spans="2:19">
      <c r="B23" s="5" t="s">
        <v>244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3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2</v>
      </c>
      <c r="Q23" s="103">
        <v>0</v>
      </c>
      <c r="R23" s="103">
        <v>2</v>
      </c>
      <c r="S23" s="103">
        <f t="shared" si="2"/>
        <v>7</v>
      </c>
    </row>
    <row r="24" spans="2:19">
      <c r="B24" s="5" t="s">
        <v>245</v>
      </c>
      <c r="C24" s="103">
        <v>0</v>
      </c>
      <c r="D24" s="103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1</v>
      </c>
      <c r="O24" s="103">
        <v>0</v>
      </c>
      <c r="P24" s="103">
        <v>1</v>
      </c>
      <c r="Q24" s="103">
        <v>0</v>
      </c>
      <c r="R24" s="103">
        <v>0</v>
      </c>
      <c r="S24" s="103">
        <f t="shared" si="2"/>
        <v>2</v>
      </c>
    </row>
    <row r="25" spans="2:19">
      <c r="B25" s="5" t="s">
        <v>246</v>
      </c>
      <c r="C25" s="103">
        <v>0</v>
      </c>
      <c r="D25" s="103">
        <v>0</v>
      </c>
      <c r="E25" s="103">
        <v>1</v>
      </c>
      <c r="F25" s="103">
        <v>0</v>
      </c>
      <c r="G25" s="103">
        <v>1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2</v>
      </c>
      <c r="Q25" s="103">
        <v>0</v>
      </c>
      <c r="R25" s="103">
        <v>0</v>
      </c>
      <c r="S25" s="103">
        <f t="shared" si="2"/>
        <v>4</v>
      </c>
    </row>
    <row r="26" spans="2:19">
      <c r="B26" s="5" t="s">
        <v>247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1</v>
      </c>
      <c r="P26" s="103">
        <v>0</v>
      </c>
      <c r="Q26" s="103">
        <v>0</v>
      </c>
      <c r="R26" s="103">
        <v>0</v>
      </c>
      <c r="S26" s="103">
        <f t="shared" si="2"/>
        <v>1</v>
      </c>
    </row>
    <row r="27" spans="2:19">
      <c r="B27" s="5" t="s">
        <v>237</v>
      </c>
      <c r="C27" s="103">
        <v>0</v>
      </c>
      <c r="D27" s="103">
        <v>2</v>
      </c>
      <c r="E27" s="103">
        <v>3</v>
      </c>
      <c r="F27" s="103">
        <v>0</v>
      </c>
      <c r="G27" s="103">
        <v>1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3</v>
      </c>
      <c r="R27" s="103">
        <v>0</v>
      </c>
      <c r="S27" s="103">
        <f t="shared" si="2"/>
        <v>9</v>
      </c>
    </row>
    <row r="28" spans="2:19">
      <c r="B28" s="5" t="s">
        <v>238</v>
      </c>
      <c r="C28" s="103">
        <v>0</v>
      </c>
      <c r="D28" s="103">
        <v>0</v>
      </c>
      <c r="E28" s="103">
        <v>7</v>
      </c>
      <c r="F28" s="103">
        <v>0</v>
      </c>
      <c r="G28" s="103">
        <v>2</v>
      </c>
      <c r="H28" s="103">
        <v>1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3">
        <v>0</v>
      </c>
      <c r="P28" s="103">
        <v>1</v>
      </c>
      <c r="Q28" s="103">
        <v>5</v>
      </c>
      <c r="R28" s="103">
        <v>0</v>
      </c>
      <c r="S28" s="103">
        <f t="shared" si="2"/>
        <v>16</v>
      </c>
    </row>
    <row r="29" spans="2:19">
      <c r="B29" s="5" t="s">
        <v>241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1</v>
      </c>
      <c r="O29" s="103">
        <v>1</v>
      </c>
      <c r="P29" s="103">
        <v>1</v>
      </c>
      <c r="Q29" s="103">
        <v>0</v>
      </c>
      <c r="R29" s="103">
        <v>0</v>
      </c>
      <c r="S29" s="103">
        <f t="shared" si="2"/>
        <v>3</v>
      </c>
    </row>
    <row r="30" spans="2:19">
      <c r="B30" s="5" t="s">
        <v>236</v>
      </c>
      <c r="C30" s="103">
        <v>0</v>
      </c>
      <c r="D30" s="103">
        <v>1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1</v>
      </c>
      <c r="P30" s="103">
        <v>0</v>
      </c>
      <c r="Q30" s="103">
        <v>0</v>
      </c>
      <c r="R30" s="103">
        <v>0</v>
      </c>
      <c r="S30" s="103">
        <f t="shared" si="2"/>
        <v>2</v>
      </c>
    </row>
    <row r="31" spans="2:19">
      <c r="B31" s="5" t="s">
        <v>232</v>
      </c>
      <c r="C31" s="103">
        <v>0</v>
      </c>
      <c r="D31" s="103">
        <v>3</v>
      </c>
      <c r="E31" s="103">
        <v>26</v>
      </c>
      <c r="F31" s="103">
        <v>17</v>
      </c>
      <c r="G31" s="103">
        <v>1</v>
      </c>
      <c r="H31" s="103">
        <v>1</v>
      </c>
      <c r="I31" s="103">
        <v>2</v>
      </c>
      <c r="J31" s="103">
        <v>2</v>
      </c>
      <c r="K31" s="103">
        <v>6</v>
      </c>
      <c r="L31" s="103">
        <v>2</v>
      </c>
      <c r="M31" s="103">
        <v>4</v>
      </c>
      <c r="N31" s="103">
        <v>9</v>
      </c>
      <c r="O31" s="103">
        <v>4</v>
      </c>
      <c r="P31" s="103">
        <v>6</v>
      </c>
      <c r="Q31" s="103">
        <v>12</v>
      </c>
      <c r="R31" s="103">
        <v>5</v>
      </c>
      <c r="S31" s="103">
        <f t="shared" si="2"/>
        <v>100</v>
      </c>
    </row>
    <row r="32" spans="2:19">
      <c r="B32" s="5" t="s">
        <v>229</v>
      </c>
      <c r="C32" s="103">
        <v>0</v>
      </c>
      <c r="D32" s="103">
        <v>0</v>
      </c>
      <c r="E32" s="103">
        <v>1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>
        <v>0</v>
      </c>
      <c r="S32" s="103">
        <f t="shared" si="2"/>
        <v>1</v>
      </c>
    </row>
    <row r="33" spans="2:19">
      <c r="B33" s="5" t="s">
        <v>230</v>
      </c>
      <c r="C33" s="103">
        <v>0</v>
      </c>
      <c r="D33" s="103">
        <v>1</v>
      </c>
      <c r="E33" s="103">
        <v>2</v>
      </c>
      <c r="F33" s="103">
        <v>0</v>
      </c>
      <c r="G33" s="103"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2</v>
      </c>
      <c r="N33" s="103">
        <v>1</v>
      </c>
      <c r="O33" s="103">
        <v>0</v>
      </c>
      <c r="P33" s="103">
        <v>1</v>
      </c>
      <c r="Q33" s="103">
        <v>0</v>
      </c>
      <c r="R33" s="103">
        <v>0</v>
      </c>
      <c r="S33" s="103">
        <f t="shared" si="2"/>
        <v>7</v>
      </c>
    </row>
    <row r="34" spans="2:19">
      <c r="B34" s="5" t="s">
        <v>239</v>
      </c>
      <c r="C34" s="103">
        <v>0</v>
      </c>
      <c r="D34" s="103">
        <v>0</v>
      </c>
      <c r="E34" s="103">
        <v>1</v>
      </c>
      <c r="F34" s="103">
        <v>0</v>
      </c>
      <c r="G34" s="103">
        <v>0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f t="shared" si="2"/>
        <v>1</v>
      </c>
    </row>
    <row r="35" spans="2:19">
      <c r="B35" s="5" t="s">
        <v>240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v>1</v>
      </c>
      <c r="I35" s="103">
        <v>1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03">
        <v>0</v>
      </c>
      <c r="P35" s="103">
        <v>0</v>
      </c>
      <c r="Q35" s="103">
        <v>0</v>
      </c>
      <c r="R35" s="103">
        <v>0</v>
      </c>
      <c r="S35" s="103">
        <f t="shared" si="2"/>
        <v>2</v>
      </c>
    </row>
    <row r="36" spans="2:19">
      <c r="B36" s="5" t="s">
        <v>160</v>
      </c>
      <c r="C36" s="103">
        <f>SUM(C19:C35)</f>
        <v>5</v>
      </c>
      <c r="D36" s="103">
        <f t="shared" ref="D36:S36" si="3">SUM(D19:D35)</f>
        <v>15</v>
      </c>
      <c r="E36" s="103">
        <f t="shared" si="3"/>
        <v>123</v>
      </c>
      <c r="F36" s="103">
        <f t="shared" si="3"/>
        <v>44</v>
      </c>
      <c r="G36" s="103">
        <f t="shared" si="3"/>
        <v>10</v>
      </c>
      <c r="H36" s="103">
        <f t="shared" si="3"/>
        <v>4</v>
      </c>
      <c r="I36" s="103">
        <f t="shared" si="3"/>
        <v>8</v>
      </c>
      <c r="J36" s="103">
        <f t="shared" si="3"/>
        <v>18</v>
      </c>
      <c r="K36" s="103">
        <f t="shared" si="3"/>
        <v>22</v>
      </c>
      <c r="L36" s="103">
        <f t="shared" si="3"/>
        <v>11</v>
      </c>
      <c r="M36" s="103">
        <f t="shared" si="3"/>
        <v>12</v>
      </c>
      <c r="N36" s="103">
        <f t="shared" si="3"/>
        <v>56</v>
      </c>
      <c r="O36" s="103">
        <f t="shared" si="3"/>
        <v>34</v>
      </c>
      <c r="P36" s="103">
        <f t="shared" si="3"/>
        <v>114</v>
      </c>
      <c r="Q36" s="103">
        <f t="shared" si="3"/>
        <v>92</v>
      </c>
      <c r="R36" s="103">
        <f t="shared" si="3"/>
        <v>26</v>
      </c>
      <c r="S36" s="103">
        <f t="shared" si="3"/>
        <v>594</v>
      </c>
    </row>
  </sheetData>
  <mergeCells count="3">
    <mergeCell ref="F2:M2"/>
    <mergeCell ref="B5:S5"/>
    <mergeCell ref="B17:S17"/>
  </mergeCells>
  <pageMargins left="0.7" right="0.7" top="0.75" bottom="0.75" header="0.3" footer="0.3"/>
  <pageSetup orientation="portrait" horizontalDpi="12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B2:H37"/>
  <sheetViews>
    <sheetView topLeftCell="A4" workbookViewId="0">
      <selection activeCell="D15" sqref="D15:G15"/>
    </sheetView>
  </sheetViews>
  <sheetFormatPr defaultRowHeight="15"/>
  <cols>
    <col min="2" max="2" width="23.7109375" customWidth="1"/>
    <col min="3" max="8" width="14.140625" customWidth="1"/>
  </cols>
  <sheetData>
    <row r="2" spans="2:8">
      <c r="E2" t="s">
        <v>249</v>
      </c>
    </row>
    <row r="3" spans="2:8">
      <c r="E3" t="s">
        <v>250</v>
      </c>
    </row>
    <row r="5" spans="2:8">
      <c r="B5" s="239" t="s">
        <v>251</v>
      </c>
      <c r="C5" s="239"/>
      <c r="D5" s="239"/>
      <c r="E5" s="239"/>
      <c r="F5" s="239"/>
      <c r="G5" s="239"/>
      <c r="H5" s="239"/>
    </row>
    <row r="6" spans="2:8" ht="38.25">
      <c r="B6" s="104" t="s">
        <v>63</v>
      </c>
      <c r="C6" s="99">
        <v>43787</v>
      </c>
      <c r="D6" s="99">
        <v>43817</v>
      </c>
      <c r="E6" s="99">
        <v>43848</v>
      </c>
      <c r="F6" s="99">
        <v>43879</v>
      </c>
      <c r="G6" s="99">
        <v>43908</v>
      </c>
      <c r="H6" s="101" t="s">
        <v>160</v>
      </c>
    </row>
    <row r="7" spans="2:8">
      <c r="B7" s="5" t="s">
        <v>228</v>
      </c>
      <c r="C7" s="103">
        <v>1</v>
      </c>
      <c r="D7" s="103">
        <v>0</v>
      </c>
      <c r="E7" s="103">
        <v>4</v>
      </c>
      <c r="F7" s="103">
        <v>10</v>
      </c>
      <c r="G7" s="103">
        <v>2</v>
      </c>
      <c r="H7" s="103">
        <f t="shared" ref="H7:H14" si="0">SUM(C7:G7)</f>
        <v>17</v>
      </c>
    </row>
    <row r="8" spans="2:8">
      <c r="B8" s="5" t="s">
        <v>4</v>
      </c>
      <c r="C8" s="103">
        <v>1</v>
      </c>
      <c r="D8" s="103">
        <v>5</v>
      </c>
      <c r="E8" s="103">
        <v>6</v>
      </c>
      <c r="F8" s="103">
        <v>7</v>
      </c>
      <c r="G8" s="103">
        <v>2</v>
      </c>
      <c r="H8" s="103">
        <f t="shared" si="0"/>
        <v>21</v>
      </c>
    </row>
    <row r="9" spans="2:8">
      <c r="B9" s="5" t="s">
        <v>179</v>
      </c>
      <c r="C9" s="103">
        <v>0</v>
      </c>
      <c r="D9" s="103">
        <v>1</v>
      </c>
      <c r="E9" s="103">
        <v>1</v>
      </c>
      <c r="F9" s="103">
        <v>2</v>
      </c>
      <c r="G9" s="103">
        <v>0</v>
      </c>
      <c r="H9" s="103">
        <f t="shared" si="0"/>
        <v>4</v>
      </c>
    </row>
    <row r="10" spans="2:8">
      <c r="B10" s="5" t="s">
        <v>180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f t="shared" si="0"/>
        <v>0</v>
      </c>
    </row>
    <row r="11" spans="2:8">
      <c r="B11" s="5" t="s">
        <v>232</v>
      </c>
      <c r="C11" s="103">
        <v>0</v>
      </c>
      <c r="D11" s="103">
        <v>4</v>
      </c>
      <c r="E11" s="103">
        <v>5</v>
      </c>
      <c r="F11" s="103">
        <v>0</v>
      </c>
      <c r="G11" s="103">
        <v>1</v>
      </c>
      <c r="H11" s="103">
        <f t="shared" si="0"/>
        <v>10</v>
      </c>
    </row>
    <row r="12" spans="2:8">
      <c r="B12" s="5" t="s">
        <v>229</v>
      </c>
      <c r="C12" s="103">
        <v>0</v>
      </c>
      <c r="D12" s="103">
        <v>0</v>
      </c>
      <c r="E12" s="103">
        <v>0</v>
      </c>
      <c r="F12" s="103">
        <v>5</v>
      </c>
      <c r="G12" s="103">
        <v>0</v>
      </c>
      <c r="H12" s="103">
        <f t="shared" si="0"/>
        <v>5</v>
      </c>
    </row>
    <row r="13" spans="2:8">
      <c r="B13" s="5" t="s">
        <v>230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103">
        <f t="shared" si="0"/>
        <v>0</v>
      </c>
    </row>
    <row r="14" spans="2:8">
      <c r="B14" s="5" t="s">
        <v>231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f t="shared" si="0"/>
        <v>0</v>
      </c>
    </row>
    <row r="15" spans="2:8">
      <c r="B15" s="5" t="s">
        <v>160</v>
      </c>
      <c r="C15" s="103">
        <f t="shared" ref="C15:H15" si="1">SUM(C7:C14)</f>
        <v>2</v>
      </c>
      <c r="D15" s="103">
        <f t="shared" si="1"/>
        <v>10</v>
      </c>
      <c r="E15" s="103">
        <f t="shared" si="1"/>
        <v>16</v>
      </c>
      <c r="F15" s="103">
        <f t="shared" si="1"/>
        <v>24</v>
      </c>
      <c r="G15" s="103">
        <f t="shared" si="1"/>
        <v>5</v>
      </c>
      <c r="H15" s="109">
        <f t="shared" si="1"/>
        <v>57</v>
      </c>
    </row>
    <row r="17" spans="2:8">
      <c r="B17" s="239" t="s">
        <v>257</v>
      </c>
      <c r="C17" s="239"/>
      <c r="D17" s="239"/>
      <c r="E17" s="239"/>
      <c r="F17" s="239"/>
      <c r="G17" s="239"/>
      <c r="H17" s="239"/>
    </row>
    <row r="18" spans="2:8" ht="38.25">
      <c r="B18" s="104" t="s">
        <v>63</v>
      </c>
      <c r="C18" s="99">
        <v>43787</v>
      </c>
      <c r="D18" s="99">
        <v>43817</v>
      </c>
      <c r="E18" s="99">
        <v>43848</v>
      </c>
      <c r="F18" s="99">
        <v>43879</v>
      </c>
      <c r="G18" s="99">
        <v>43908</v>
      </c>
      <c r="H18" s="101" t="s">
        <v>160</v>
      </c>
    </row>
    <row r="19" spans="2:8">
      <c r="B19" s="5" t="s">
        <v>228</v>
      </c>
      <c r="C19" s="103">
        <v>1</v>
      </c>
      <c r="D19" s="103">
        <v>0</v>
      </c>
      <c r="E19" s="103">
        <v>4</v>
      </c>
      <c r="F19" s="103">
        <v>10</v>
      </c>
      <c r="G19" s="103">
        <v>2</v>
      </c>
      <c r="H19" s="103">
        <f t="shared" ref="H19:H36" si="2">SUM(C19:G19)</f>
        <v>17</v>
      </c>
    </row>
    <row r="20" spans="2:8">
      <c r="B20" s="5" t="s">
        <v>243</v>
      </c>
      <c r="C20" s="103">
        <v>0</v>
      </c>
      <c r="D20" s="103">
        <v>0</v>
      </c>
      <c r="E20" s="103">
        <v>0</v>
      </c>
      <c r="F20" s="103">
        <v>1</v>
      </c>
      <c r="G20" s="103">
        <v>0</v>
      </c>
      <c r="H20" s="103">
        <f t="shared" si="2"/>
        <v>1</v>
      </c>
    </row>
    <row r="21" spans="2:8">
      <c r="B21" s="5" t="s">
        <v>235</v>
      </c>
      <c r="C21" s="103">
        <v>1</v>
      </c>
      <c r="D21" s="103">
        <v>1</v>
      </c>
      <c r="E21" s="103">
        <v>3</v>
      </c>
      <c r="F21" s="103">
        <v>2</v>
      </c>
      <c r="G21" s="103">
        <v>1</v>
      </c>
      <c r="H21" s="103">
        <f t="shared" si="2"/>
        <v>8</v>
      </c>
    </row>
    <row r="22" spans="2:8">
      <c r="B22" s="5" t="s">
        <v>242</v>
      </c>
      <c r="C22" s="103">
        <v>0</v>
      </c>
      <c r="D22" s="103">
        <v>1</v>
      </c>
      <c r="E22" s="103">
        <v>2</v>
      </c>
      <c r="F22" s="103">
        <v>4</v>
      </c>
      <c r="G22" s="103">
        <v>1</v>
      </c>
      <c r="H22" s="103">
        <f t="shared" si="2"/>
        <v>8</v>
      </c>
    </row>
    <row r="23" spans="2:8">
      <c r="B23" s="5" t="s">
        <v>244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f t="shared" si="2"/>
        <v>0</v>
      </c>
    </row>
    <row r="24" spans="2:8">
      <c r="B24" s="5" t="s">
        <v>245</v>
      </c>
      <c r="C24" s="103">
        <v>0</v>
      </c>
      <c r="D24" s="103">
        <v>3</v>
      </c>
      <c r="E24" s="103">
        <v>1</v>
      </c>
      <c r="F24" s="103">
        <v>0</v>
      </c>
      <c r="G24" s="103">
        <v>0</v>
      </c>
      <c r="H24" s="103">
        <f t="shared" si="2"/>
        <v>4</v>
      </c>
    </row>
    <row r="25" spans="2:8">
      <c r="B25" s="5" t="s">
        <v>246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f t="shared" si="2"/>
        <v>0</v>
      </c>
    </row>
    <row r="26" spans="2:8">
      <c r="B26" s="5" t="s">
        <v>247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f t="shared" si="2"/>
        <v>0</v>
      </c>
    </row>
    <row r="27" spans="2:8">
      <c r="B27" s="5" t="s">
        <v>237</v>
      </c>
      <c r="C27" s="103">
        <v>0</v>
      </c>
      <c r="D27" s="103">
        <v>0</v>
      </c>
      <c r="E27" s="103">
        <v>0</v>
      </c>
      <c r="F27" s="103">
        <v>2</v>
      </c>
      <c r="G27" s="103">
        <v>0</v>
      </c>
      <c r="H27" s="103">
        <f t="shared" si="2"/>
        <v>2</v>
      </c>
    </row>
    <row r="28" spans="2:8">
      <c r="B28" s="5" t="s">
        <v>238</v>
      </c>
      <c r="C28" s="103">
        <v>0</v>
      </c>
      <c r="D28" s="103">
        <v>0</v>
      </c>
      <c r="E28" s="103">
        <v>1</v>
      </c>
      <c r="F28" s="103">
        <v>0</v>
      </c>
      <c r="G28" s="103">
        <v>0</v>
      </c>
      <c r="H28" s="103">
        <f t="shared" si="2"/>
        <v>1</v>
      </c>
    </row>
    <row r="29" spans="2:8">
      <c r="B29" s="5" t="s">
        <v>241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f t="shared" si="2"/>
        <v>0</v>
      </c>
    </row>
    <row r="30" spans="2:8">
      <c r="B30" s="5" t="s">
        <v>252</v>
      </c>
      <c r="C30" s="103">
        <v>0</v>
      </c>
      <c r="D30" s="103">
        <v>1</v>
      </c>
      <c r="E30" s="103">
        <v>0</v>
      </c>
      <c r="F30" s="103">
        <v>0</v>
      </c>
      <c r="G30" s="103">
        <v>0</v>
      </c>
      <c r="H30" s="103">
        <f t="shared" si="2"/>
        <v>1</v>
      </c>
    </row>
    <row r="31" spans="2:8">
      <c r="B31" s="5" t="s">
        <v>236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f t="shared" si="2"/>
        <v>0</v>
      </c>
    </row>
    <row r="32" spans="2:8">
      <c r="B32" s="5" t="s">
        <v>232</v>
      </c>
      <c r="C32" s="103">
        <v>0</v>
      </c>
      <c r="D32" s="103">
        <v>4</v>
      </c>
      <c r="E32" s="103">
        <v>5</v>
      </c>
      <c r="F32" s="103">
        <v>5</v>
      </c>
      <c r="G32" s="103">
        <v>1</v>
      </c>
      <c r="H32" s="103">
        <f t="shared" si="2"/>
        <v>15</v>
      </c>
    </row>
    <row r="33" spans="2:8">
      <c r="B33" s="5" t="s">
        <v>229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103">
        <f t="shared" si="2"/>
        <v>0</v>
      </c>
    </row>
    <row r="34" spans="2:8">
      <c r="B34" s="5" t="s">
        <v>230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103">
        <f t="shared" si="2"/>
        <v>0</v>
      </c>
    </row>
    <row r="35" spans="2:8">
      <c r="B35" s="5" t="s">
        <v>239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f t="shared" si="2"/>
        <v>0</v>
      </c>
    </row>
    <row r="36" spans="2:8">
      <c r="B36" s="5" t="s">
        <v>240</v>
      </c>
      <c r="C36" s="103">
        <v>0</v>
      </c>
      <c r="D36" s="103">
        <v>0</v>
      </c>
      <c r="E36" s="103">
        <v>0</v>
      </c>
      <c r="F36" s="103">
        <v>0</v>
      </c>
      <c r="G36" s="103">
        <v>0</v>
      </c>
      <c r="H36" s="103">
        <f t="shared" si="2"/>
        <v>0</v>
      </c>
    </row>
    <row r="37" spans="2:8">
      <c r="B37" s="5" t="s">
        <v>160</v>
      </c>
      <c r="C37" s="103">
        <f t="shared" ref="C37:H37" si="3">SUM(C19:C36)</f>
        <v>2</v>
      </c>
      <c r="D37" s="103">
        <f t="shared" si="3"/>
        <v>10</v>
      </c>
      <c r="E37" s="103">
        <f t="shared" si="3"/>
        <v>16</v>
      </c>
      <c r="F37" s="103">
        <f t="shared" si="3"/>
        <v>24</v>
      </c>
      <c r="G37" s="103">
        <f t="shared" si="3"/>
        <v>5</v>
      </c>
      <c r="H37" s="103">
        <f t="shared" si="3"/>
        <v>57</v>
      </c>
    </row>
  </sheetData>
  <mergeCells count="2">
    <mergeCell ref="B5:H5"/>
    <mergeCell ref="B17:H17"/>
  </mergeCells>
  <pageMargins left="0.7" right="0.7" top="0.75" bottom="0.75" header="0.3" footer="0.3"/>
  <pageSetup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7:K21"/>
  <sheetViews>
    <sheetView workbookViewId="0">
      <selection activeCell="O18" sqref="O18"/>
    </sheetView>
  </sheetViews>
  <sheetFormatPr defaultRowHeight="15"/>
  <cols>
    <col min="3" max="3" width="17.85546875" customWidth="1"/>
    <col min="4" max="4" width="12" customWidth="1"/>
    <col min="8" max="8" width="26" bestFit="1" customWidth="1"/>
    <col min="9" max="9" width="10.28515625" bestFit="1" customWidth="1"/>
    <col min="10" max="10" width="12.140625" customWidth="1"/>
    <col min="11" max="11" width="13.42578125" customWidth="1"/>
  </cols>
  <sheetData>
    <row r="7" spans="3:11">
      <c r="C7" t="s">
        <v>0</v>
      </c>
      <c r="D7">
        <f>743+971+698+348+127</f>
        <v>2887</v>
      </c>
    </row>
    <row r="8" spans="3:11">
      <c r="C8" t="s">
        <v>1</v>
      </c>
      <c r="D8">
        <f>463+479+276+142+70</f>
        <v>1430</v>
      </c>
    </row>
    <row r="9" spans="3:11" ht="15.75" thickBot="1">
      <c r="C9" t="s">
        <v>2</v>
      </c>
      <c r="D9">
        <f>394+385+279+142+63</f>
        <v>1263</v>
      </c>
    </row>
    <row r="10" spans="3:11" ht="15.75" thickBot="1">
      <c r="C10" t="s">
        <v>3</v>
      </c>
      <c r="D10">
        <f>196+184+116+54+20</f>
        <v>570</v>
      </c>
      <c r="H10" s="203" t="s">
        <v>14</v>
      </c>
      <c r="I10" s="204"/>
      <c r="J10" s="204"/>
      <c r="K10" s="205"/>
    </row>
    <row r="11" spans="3:11" ht="30">
      <c r="C11" t="s">
        <v>4</v>
      </c>
      <c r="D11">
        <f>79+41+51+37+8</f>
        <v>216</v>
      </c>
      <c r="H11" s="1" t="s">
        <v>9</v>
      </c>
      <c r="I11" s="2" t="s">
        <v>10</v>
      </c>
      <c r="J11" s="3" t="s">
        <v>11</v>
      </c>
      <c r="K11" s="2" t="s">
        <v>12</v>
      </c>
    </row>
    <row r="12" spans="3:11">
      <c r="C12" t="s">
        <v>5</v>
      </c>
      <c r="D12">
        <f>66+77+57</f>
        <v>200</v>
      </c>
      <c r="H12" s="5" t="s">
        <v>0</v>
      </c>
      <c r="I12" s="7">
        <f>743+971+698+348+127</f>
        <v>2887</v>
      </c>
      <c r="J12" s="4">
        <f>I12</f>
        <v>2887</v>
      </c>
      <c r="K12" s="8">
        <f>J12/I21*100</f>
        <v>42.399765016889411</v>
      </c>
    </row>
    <row r="13" spans="3:11">
      <c r="C13" t="s">
        <v>6</v>
      </c>
      <c r="D13">
        <v>122</v>
      </c>
      <c r="H13" s="5" t="s">
        <v>1</v>
      </c>
      <c r="I13" s="7">
        <f>463+479+276+142+70</f>
        <v>1430</v>
      </c>
      <c r="J13" s="4">
        <f t="shared" ref="J13:J20" si="0">J12+I13</f>
        <v>4317</v>
      </c>
      <c r="K13" s="8">
        <f>J13/I21*100</f>
        <v>63.401380525774712</v>
      </c>
    </row>
    <row r="14" spans="3:11">
      <c r="C14" t="s">
        <v>8</v>
      </c>
      <c r="D14">
        <f>45+21</f>
        <v>66</v>
      </c>
      <c r="H14" s="5" t="s">
        <v>2</v>
      </c>
      <c r="I14" s="7">
        <f>394+385+279+142+63</f>
        <v>1263</v>
      </c>
      <c r="J14" s="4">
        <f t="shared" si="0"/>
        <v>5580</v>
      </c>
      <c r="K14" s="8">
        <f>J14/I21*100</f>
        <v>81.950359817888085</v>
      </c>
    </row>
    <row r="15" spans="3:11">
      <c r="C15" t="s">
        <v>7</v>
      </c>
      <c r="D15">
        <v>55</v>
      </c>
      <c r="H15" s="5" t="s">
        <v>3</v>
      </c>
      <c r="I15" s="7">
        <f>196+184+116+54+20</f>
        <v>570</v>
      </c>
      <c r="J15" s="4">
        <f t="shared" si="0"/>
        <v>6150</v>
      </c>
      <c r="K15" s="8">
        <f>J15/I21*100</f>
        <v>90.321633132618601</v>
      </c>
    </row>
    <row r="16" spans="3:11">
      <c r="H16" s="5" t="s">
        <v>4</v>
      </c>
      <c r="I16" s="7">
        <f>79+41+51+37+8</f>
        <v>216</v>
      </c>
      <c r="J16" s="4">
        <f t="shared" si="0"/>
        <v>6366</v>
      </c>
      <c r="K16" s="8">
        <f>J16/I21*100</f>
        <v>93.4939051255691</v>
      </c>
    </row>
    <row r="17" spans="8:11">
      <c r="H17" s="5" t="s">
        <v>5</v>
      </c>
      <c r="I17" s="7">
        <f>66+77+57</f>
        <v>200</v>
      </c>
      <c r="J17" s="4">
        <f t="shared" si="0"/>
        <v>6566</v>
      </c>
      <c r="K17" s="8">
        <f>J17/I21*100</f>
        <v>96.431194007930671</v>
      </c>
    </row>
    <row r="18" spans="8:11">
      <c r="H18" s="5" t="s">
        <v>6</v>
      </c>
      <c r="I18" s="7">
        <v>122</v>
      </c>
      <c r="J18" s="7">
        <f t="shared" si="0"/>
        <v>6688</v>
      </c>
      <c r="K18" s="9">
        <f>J18/I21*100</f>
        <v>98.222940226171247</v>
      </c>
    </row>
    <row r="19" spans="8:11">
      <c r="H19" s="5" t="s">
        <v>8</v>
      </c>
      <c r="I19" s="7">
        <f>45+21</f>
        <v>66</v>
      </c>
      <c r="J19" s="7">
        <f t="shared" si="0"/>
        <v>6754</v>
      </c>
      <c r="K19" s="9">
        <f>J19/I21*100</f>
        <v>99.19224555735056</v>
      </c>
    </row>
    <row r="20" spans="8:11">
      <c r="H20" s="5" t="s">
        <v>7</v>
      </c>
      <c r="I20" s="7">
        <v>55</v>
      </c>
      <c r="J20" s="7">
        <f t="shared" si="0"/>
        <v>6809</v>
      </c>
      <c r="K20" s="9">
        <f>J20/I21*100</f>
        <v>100</v>
      </c>
    </row>
    <row r="21" spans="8:11">
      <c r="I21" s="6">
        <v>6809</v>
      </c>
    </row>
  </sheetData>
  <mergeCells count="1">
    <mergeCell ref="H10:K10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4:G25"/>
  <sheetViews>
    <sheetView topLeftCell="A4" workbookViewId="0">
      <selection activeCell="T23" sqref="T23"/>
    </sheetView>
  </sheetViews>
  <sheetFormatPr defaultRowHeight="15"/>
  <cols>
    <col min="2" max="2" width="12.7109375" customWidth="1"/>
    <col min="3" max="3" width="13.7109375" customWidth="1"/>
    <col min="4" max="4" width="13.42578125" customWidth="1"/>
    <col min="5" max="6" width="11.5703125" customWidth="1"/>
    <col min="7" max="7" width="13.5703125" customWidth="1"/>
  </cols>
  <sheetData>
    <row r="4" spans="2:7" ht="15.75" thickBot="1"/>
    <row r="5" spans="2:7" ht="15.75" thickBot="1">
      <c r="B5" s="206" t="s">
        <v>25</v>
      </c>
      <c r="C5" s="207"/>
      <c r="D5" s="207"/>
      <c r="E5" s="207"/>
      <c r="F5" s="207"/>
      <c r="G5" s="208"/>
    </row>
    <row r="6" spans="2:7" ht="30">
      <c r="B6" s="14" t="s">
        <v>26</v>
      </c>
      <c r="C6" s="14" t="s">
        <v>27</v>
      </c>
      <c r="D6" s="14" t="s">
        <v>28</v>
      </c>
      <c r="E6" s="14" t="s">
        <v>29</v>
      </c>
      <c r="F6" s="21" t="s">
        <v>47</v>
      </c>
      <c r="G6" s="14" t="s">
        <v>30</v>
      </c>
    </row>
    <row r="7" spans="2:7">
      <c r="B7" s="16" t="s">
        <v>31</v>
      </c>
      <c r="C7" s="15">
        <v>6388</v>
      </c>
      <c r="D7" s="15">
        <f t="shared" ref="D7:D12" si="0">C7-E7</f>
        <v>4855</v>
      </c>
      <c r="E7" s="15">
        <v>1533</v>
      </c>
      <c r="F7" s="15">
        <v>12</v>
      </c>
      <c r="G7" s="22">
        <f t="shared" ref="G7:G12" si="1">E7/C7*100</f>
        <v>23.99812147777082</v>
      </c>
    </row>
    <row r="8" spans="2:7">
      <c r="B8" s="16" t="s">
        <v>32</v>
      </c>
      <c r="C8" s="15">
        <v>12305</v>
      </c>
      <c r="D8" s="15">
        <f t="shared" si="0"/>
        <v>9905</v>
      </c>
      <c r="E8" s="15">
        <v>2400</v>
      </c>
      <c r="F8" s="15">
        <v>12</v>
      </c>
      <c r="G8" s="22">
        <f t="shared" si="1"/>
        <v>19.504266558309631</v>
      </c>
    </row>
    <row r="9" spans="2:7">
      <c r="B9" s="16" t="s">
        <v>33</v>
      </c>
      <c r="C9" s="15">
        <v>11940</v>
      </c>
      <c r="D9" s="15">
        <f t="shared" si="0"/>
        <v>9910</v>
      </c>
      <c r="E9" s="15">
        <v>2030</v>
      </c>
      <c r="F9" s="15">
        <v>12</v>
      </c>
      <c r="G9" s="22">
        <f t="shared" si="1"/>
        <v>17.001675041876048</v>
      </c>
    </row>
    <row r="10" spans="2:7">
      <c r="B10" s="16" t="s">
        <v>34</v>
      </c>
      <c r="C10" s="15">
        <v>7015</v>
      </c>
      <c r="D10" s="15">
        <f t="shared" si="0"/>
        <v>6103</v>
      </c>
      <c r="E10" s="15">
        <v>912</v>
      </c>
      <c r="F10" s="15">
        <v>12</v>
      </c>
      <c r="G10" s="22">
        <f t="shared" si="1"/>
        <v>13.00071275837491</v>
      </c>
    </row>
    <row r="11" spans="2:7">
      <c r="B11" s="16" t="s">
        <v>35</v>
      </c>
      <c r="C11" s="15">
        <v>10501</v>
      </c>
      <c r="D11" s="15">
        <f t="shared" si="0"/>
        <v>9083</v>
      </c>
      <c r="E11" s="15">
        <v>1418</v>
      </c>
      <c r="F11" s="15">
        <v>12</v>
      </c>
      <c r="G11" s="22">
        <f t="shared" si="1"/>
        <v>13.503475859441957</v>
      </c>
    </row>
    <row r="12" spans="2:7">
      <c r="B12" s="16" t="s">
        <v>36</v>
      </c>
      <c r="C12" s="15">
        <v>1221</v>
      </c>
      <c r="D12" s="15">
        <f t="shared" si="0"/>
        <v>1062</v>
      </c>
      <c r="E12" s="15">
        <v>159</v>
      </c>
      <c r="F12" s="15">
        <v>12</v>
      </c>
      <c r="G12" s="22">
        <f t="shared" si="1"/>
        <v>13.022113022113022</v>
      </c>
    </row>
    <row r="13" spans="2:7">
      <c r="B13" s="16" t="s">
        <v>37</v>
      </c>
      <c r="C13" s="15">
        <v>3118</v>
      </c>
      <c r="D13" s="15">
        <v>2720</v>
      </c>
      <c r="E13" s="15">
        <f t="shared" ref="E13:E23" si="2">C13-D13</f>
        <v>398</v>
      </c>
      <c r="F13" s="15">
        <v>6</v>
      </c>
      <c r="G13" s="22">
        <v>12.76</v>
      </c>
    </row>
    <row r="14" spans="2:7">
      <c r="B14" s="16" t="s">
        <v>38</v>
      </c>
      <c r="C14" s="15">
        <v>7196</v>
      </c>
      <c r="D14" s="15">
        <f>C14-E14</f>
        <v>6526</v>
      </c>
      <c r="E14" s="15">
        <v>670</v>
      </c>
      <c r="F14" s="15">
        <v>6</v>
      </c>
      <c r="G14" s="22">
        <v>12.76</v>
      </c>
    </row>
    <row r="15" spans="2:7">
      <c r="B15" s="16" t="s">
        <v>39</v>
      </c>
      <c r="C15" s="15">
        <v>13978</v>
      </c>
      <c r="D15" s="15">
        <f>C15-E15</f>
        <v>13000</v>
      </c>
      <c r="E15" s="15">
        <v>978</v>
      </c>
      <c r="F15" s="15">
        <v>6</v>
      </c>
      <c r="G15" s="22">
        <f>E15/C15*100</f>
        <v>6.9967091143225062</v>
      </c>
    </row>
    <row r="16" spans="2:7">
      <c r="B16" s="16" t="s">
        <v>40</v>
      </c>
      <c r="C16" s="15">
        <v>18478</v>
      </c>
      <c r="D16" s="15">
        <f>C16-E16</f>
        <v>17185</v>
      </c>
      <c r="E16" s="15">
        <v>1293</v>
      </c>
      <c r="F16" s="15">
        <v>6</v>
      </c>
      <c r="G16" s="22">
        <f>E16/C16*100</f>
        <v>6.9975105530901613</v>
      </c>
    </row>
    <row r="17" spans="2:7">
      <c r="B17" s="17" t="s">
        <v>41</v>
      </c>
      <c r="C17" s="19">
        <v>20489</v>
      </c>
      <c r="D17" s="15">
        <f>C17-E17</f>
        <v>19157</v>
      </c>
      <c r="E17" s="19">
        <v>1332</v>
      </c>
      <c r="F17" s="19">
        <v>6</v>
      </c>
      <c r="G17" s="22">
        <f>E17/C17*100</f>
        <v>6.5010493435501973</v>
      </c>
    </row>
    <row r="18" spans="2:7">
      <c r="B18" s="18" t="s">
        <v>42</v>
      </c>
      <c r="C18" s="20">
        <v>15412</v>
      </c>
      <c r="D18" s="20">
        <v>11289</v>
      </c>
      <c r="E18" s="20">
        <v>1542</v>
      </c>
      <c r="F18" s="20">
        <v>6</v>
      </c>
      <c r="G18" s="24">
        <f t="shared" ref="G18:G23" si="3">E18/C18*100</f>
        <v>10.005190760446405</v>
      </c>
    </row>
    <row r="19" spans="2:7">
      <c r="B19" s="18" t="s">
        <v>45</v>
      </c>
      <c r="C19" s="20">
        <v>22561</v>
      </c>
      <c r="D19" s="20">
        <v>16160</v>
      </c>
      <c r="E19" s="20">
        <v>1354</v>
      </c>
      <c r="F19" s="20">
        <v>6</v>
      </c>
      <c r="G19" s="24">
        <f t="shared" si="3"/>
        <v>6.0015070253978102</v>
      </c>
    </row>
    <row r="20" spans="2:7">
      <c r="B20" s="18" t="s">
        <v>43</v>
      </c>
      <c r="C20" s="20">
        <v>20470</v>
      </c>
      <c r="D20" s="20">
        <f>C20-E20</f>
        <v>19140</v>
      </c>
      <c r="E20" s="20">
        <v>1330</v>
      </c>
      <c r="F20" s="20">
        <v>6</v>
      </c>
      <c r="G20" s="24">
        <f t="shared" si="3"/>
        <v>6.497313141182218</v>
      </c>
    </row>
    <row r="21" spans="2:7">
      <c r="B21" s="18" t="s">
        <v>44</v>
      </c>
      <c r="C21" s="20">
        <v>13279</v>
      </c>
      <c r="D21" s="20">
        <f>C21-E21</f>
        <v>12615</v>
      </c>
      <c r="E21" s="20">
        <v>664</v>
      </c>
      <c r="F21" s="20">
        <v>6</v>
      </c>
      <c r="G21" s="24">
        <f t="shared" si="3"/>
        <v>5.0003765343775886</v>
      </c>
    </row>
    <row r="22" spans="2:7">
      <c r="B22" s="18" t="s">
        <v>46</v>
      </c>
      <c r="C22" s="20">
        <v>2651</v>
      </c>
      <c r="D22" s="20">
        <v>2518</v>
      </c>
      <c r="E22" s="20">
        <f t="shared" si="2"/>
        <v>133</v>
      </c>
      <c r="F22" s="20">
        <v>6</v>
      </c>
      <c r="G22" s="24">
        <f t="shared" si="3"/>
        <v>5.0169747265182956</v>
      </c>
    </row>
    <row r="23" spans="2:7">
      <c r="B23" s="18" t="s">
        <v>253</v>
      </c>
      <c r="C23" s="20">
        <v>6505</v>
      </c>
      <c r="D23" s="20">
        <v>6344</v>
      </c>
      <c r="E23" s="20">
        <f t="shared" si="2"/>
        <v>161</v>
      </c>
      <c r="F23" s="20">
        <v>6</v>
      </c>
      <c r="G23" s="24">
        <f t="shared" si="3"/>
        <v>2.475019215987702</v>
      </c>
    </row>
    <row r="24" spans="2:7">
      <c r="B24" s="18" t="s">
        <v>307</v>
      </c>
      <c r="C24" s="20">
        <v>15677</v>
      </c>
      <c r="D24" s="20">
        <v>15361</v>
      </c>
      <c r="E24" s="20">
        <v>316</v>
      </c>
      <c r="F24" s="20">
        <v>6</v>
      </c>
      <c r="G24" s="24">
        <v>2</v>
      </c>
    </row>
    <row r="25" spans="2:7">
      <c r="B25" s="18" t="s">
        <v>279</v>
      </c>
      <c r="C25" s="20">
        <v>18594</v>
      </c>
      <c r="D25" s="20">
        <v>18122</v>
      </c>
      <c r="E25" s="20">
        <v>472</v>
      </c>
      <c r="F25" s="20">
        <v>6</v>
      </c>
      <c r="G25" s="24">
        <v>3</v>
      </c>
    </row>
  </sheetData>
  <mergeCells count="1">
    <mergeCell ref="B5:G5"/>
  </mergeCells>
  <pageMargins left="0.7" right="0.7" top="0.75" bottom="0.75" header="0.3" footer="0.3"/>
  <pageSetup orientation="portrait" horizontalDpi="120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B9:T20"/>
  <sheetViews>
    <sheetView workbookViewId="0">
      <selection activeCell="C23" sqref="C23"/>
    </sheetView>
  </sheetViews>
  <sheetFormatPr defaultRowHeight="15"/>
  <cols>
    <col min="3" max="3" width="13.5703125" bestFit="1" customWidth="1"/>
    <col min="8" max="8" width="19.28515625" customWidth="1"/>
    <col min="9" max="9" width="13.85546875" customWidth="1"/>
    <col min="10" max="10" width="22.85546875" customWidth="1"/>
    <col min="11" max="11" width="19.5703125" customWidth="1"/>
    <col min="14" max="14" width="16.140625" bestFit="1" customWidth="1"/>
    <col min="19" max="19" width="30.42578125" bestFit="1" customWidth="1"/>
  </cols>
  <sheetData>
    <row r="9" spans="2:11">
      <c r="G9" t="s">
        <v>254</v>
      </c>
      <c r="H9" t="s">
        <v>63</v>
      </c>
      <c r="I9" t="s">
        <v>10</v>
      </c>
      <c r="J9" t="s">
        <v>11</v>
      </c>
      <c r="K9" t="s">
        <v>255</v>
      </c>
    </row>
    <row r="10" spans="2:11">
      <c r="G10">
        <v>1</v>
      </c>
      <c r="H10" t="s">
        <v>4</v>
      </c>
      <c r="I10">
        <v>156</v>
      </c>
      <c r="J10">
        <f>I10</f>
        <v>156</v>
      </c>
      <c r="K10" s="158">
        <f>J10/I14</f>
        <v>0.53793103448275859</v>
      </c>
    </row>
    <row r="11" spans="2:11">
      <c r="G11">
        <v>2</v>
      </c>
      <c r="H11" t="s">
        <v>324</v>
      </c>
      <c r="I11">
        <v>102</v>
      </c>
      <c r="J11">
        <f>J10+I11</f>
        <v>258</v>
      </c>
      <c r="K11" s="158">
        <f>J11/I14</f>
        <v>0.8896551724137931</v>
      </c>
    </row>
    <row r="12" spans="2:11">
      <c r="G12">
        <v>3</v>
      </c>
      <c r="H12" t="s">
        <v>179</v>
      </c>
      <c r="I12">
        <v>25</v>
      </c>
      <c r="J12">
        <f>J11+I12</f>
        <v>283</v>
      </c>
      <c r="K12" s="158">
        <f>J12/I14</f>
        <v>0.97586206896551719</v>
      </c>
    </row>
    <row r="13" spans="2:11">
      <c r="G13">
        <v>4</v>
      </c>
      <c r="H13" t="s">
        <v>429</v>
      </c>
      <c r="I13">
        <v>7</v>
      </c>
      <c r="J13">
        <f>J12+I13</f>
        <v>290</v>
      </c>
      <c r="K13" s="158">
        <f>J13/I14</f>
        <v>1</v>
      </c>
    </row>
    <row r="14" spans="2:11">
      <c r="B14">
        <v>1</v>
      </c>
      <c r="C14" t="s">
        <v>179</v>
      </c>
      <c r="D14">
        <v>16</v>
      </c>
      <c r="I14">
        <f>SUM(I10:I13)</f>
        <v>290</v>
      </c>
    </row>
    <row r="15" spans="2:11">
      <c r="B15">
        <v>2</v>
      </c>
      <c r="C15" t="s">
        <v>270</v>
      </c>
      <c r="D15">
        <v>9</v>
      </c>
    </row>
    <row r="17" spans="13:20">
      <c r="M17">
        <v>1</v>
      </c>
      <c r="N17" t="s">
        <v>430</v>
      </c>
      <c r="O17">
        <v>83</v>
      </c>
      <c r="R17">
        <v>1</v>
      </c>
      <c r="S17" t="s">
        <v>354</v>
      </c>
      <c r="T17">
        <v>46</v>
      </c>
    </row>
    <row r="18" spans="13:20">
      <c r="M18">
        <v>2</v>
      </c>
      <c r="N18" t="s">
        <v>324</v>
      </c>
      <c r="O18">
        <v>64</v>
      </c>
      <c r="R18">
        <v>2</v>
      </c>
      <c r="S18" t="s">
        <v>430</v>
      </c>
      <c r="T18">
        <v>38</v>
      </c>
    </row>
    <row r="19" spans="13:20">
      <c r="M19">
        <v>3</v>
      </c>
      <c r="N19" t="s">
        <v>4</v>
      </c>
      <c r="O19">
        <v>9</v>
      </c>
      <c r="R19">
        <v>2</v>
      </c>
      <c r="S19" t="s">
        <v>431</v>
      </c>
      <c r="T19">
        <v>12</v>
      </c>
    </row>
    <row r="20" spans="13:20">
      <c r="R20">
        <v>3</v>
      </c>
      <c r="S20" t="s">
        <v>432</v>
      </c>
      <c r="T20">
        <v>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G9:K14"/>
  <sheetViews>
    <sheetView topLeftCell="A4" workbookViewId="0">
      <selection activeCell="C11" sqref="C11"/>
    </sheetView>
  </sheetViews>
  <sheetFormatPr defaultRowHeight="15"/>
  <cols>
    <col min="8" max="8" width="19.28515625" customWidth="1"/>
    <col min="9" max="9" width="13.85546875" customWidth="1"/>
    <col min="10" max="10" width="22.85546875" customWidth="1"/>
    <col min="11" max="11" width="19.5703125" customWidth="1"/>
  </cols>
  <sheetData>
    <row r="9" spans="7:11">
      <c r="G9" t="s">
        <v>254</v>
      </c>
      <c r="H9" t="s">
        <v>63</v>
      </c>
      <c r="I9" t="s">
        <v>10</v>
      </c>
      <c r="J9" t="s">
        <v>11</v>
      </c>
      <c r="K9" t="s">
        <v>255</v>
      </c>
    </row>
    <row r="10" spans="7:11">
      <c r="G10">
        <v>1</v>
      </c>
      <c r="H10" t="s">
        <v>4</v>
      </c>
      <c r="I10">
        <v>156</v>
      </c>
      <c r="J10">
        <f>I10</f>
        <v>156</v>
      </c>
      <c r="K10" s="158">
        <f>J10/I14</f>
        <v>0.53793103448275859</v>
      </c>
    </row>
    <row r="11" spans="7:11">
      <c r="G11">
        <v>2</v>
      </c>
      <c r="H11" t="s">
        <v>324</v>
      </c>
      <c r="I11">
        <v>102</v>
      </c>
      <c r="J11">
        <f>J10+I11</f>
        <v>258</v>
      </c>
      <c r="K11" s="158">
        <f>J11/I14</f>
        <v>0.8896551724137931</v>
      </c>
    </row>
    <row r="12" spans="7:11">
      <c r="G12">
        <v>3</v>
      </c>
      <c r="H12" t="s">
        <v>179</v>
      </c>
      <c r="I12">
        <v>25</v>
      </c>
      <c r="J12">
        <f>J11+I12</f>
        <v>283</v>
      </c>
      <c r="K12" s="158">
        <f>J12/I14</f>
        <v>0.97586206896551719</v>
      </c>
    </row>
    <row r="13" spans="7:11">
      <c r="G13">
        <v>4</v>
      </c>
      <c r="H13" t="s">
        <v>429</v>
      </c>
      <c r="I13">
        <v>7</v>
      </c>
      <c r="J13">
        <f>J12+I13</f>
        <v>290</v>
      </c>
      <c r="K13" s="158">
        <f>J13/I14</f>
        <v>1</v>
      </c>
    </row>
    <row r="14" spans="7:11">
      <c r="I14">
        <f>SUM(I10:I13)</f>
        <v>290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C6:O34"/>
  <sheetViews>
    <sheetView topLeftCell="E19" workbookViewId="0">
      <selection activeCell="N16" sqref="N16"/>
    </sheetView>
  </sheetViews>
  <sheetFormatPr defaultRowHeight="15"/>
  <cols>
    <col min="4" max="4" width="24.140625" customWidth="1"/>
    <col min="5" max="5" width="15.7109375" customWidth="1"/>
    <col min="6" max="6" width="22.85546875" customWidth="1"/>
    <col min="7" max="7" width="18.5703125" customWidth="1"/>
    <col min="12" max="12" width="17.5703125" bestFit="1" customWidth="1"/>
    <col min="14" max="14" width="21.140625" bestFit="1" customWidth="1"/>
    <col min="15" max="15" width="12.7109375" bestFit="1" customWidth="1"/>
  </cols>
  <sheetData>
    <row r="6" spans="3:15">
      <c r="C6" t="s">
        <v>254</v>
      </c>
      <c r="D6" t="s">
        <v>63</v>
      </c>
      <c r="E6" t="s">
        <v>10</v>
      </c>
      <c r="F6" t="s">
        <v>11</v>
      </c>
      <c r="G6" t="s">
        <v>255</v>
      </c>
      <c r="K6" t="s">
        <v>254</v>
      </c>
      <c r="L6" t="s">
        <v>63</v>
      </c>
      <c r="M6" t="s">
        <v>10</v>
      </c>
      <c r="N6" t="s">
        <v>11</v>
      </c>
      <c r="O6" t="s">
        <v>255</v>
      </c>
    </row>
    <row r="7" spans="3:15">
      <c r="C7">
        <v>1</v>
      </c>
      <c r="D7" t="s">
        <v>256</v>
      </c>
      <c r="E7" s="105">
        <v>297</v>
      </c>
      <c r="G7" s="106"/>
      <c r="K7" s="156">
        <v>1</v>
      </c>
      <c r="L7" t="s">
        <v>353</v>
      </c>
      <c r="M7" s="105">
        <v>83</v>
      </c>
      <c r="N7">
        <f>83</f>
        <v>83</v>
      </c>
      <c r="O7" s="158">
        <f>N7/M10</f>
        <v>5.1875</v>
      </c>
    </row>
    <row r="8" spans="3:15">
      <c r="C8">
        <v>2</v>
      </c>
      <c r="D8" t="s">
        <v>258</v>
      </c>
      <c r="E8" s="105">
        <v>83</v>
      </c>
      <c r="G8" s="106"/>
      <c r="K8" s="156">
        <v>2</v>
      </c>
      <c r="L8" t="s">
        <v>354</v>
      </c>
      <c r="M8" s="105">
        <v>64</v>
      </c>
      <c r="N8">
        <f>83+64</f>
        <v>147</v>
      </c>
      <c r="O8" s="158">
        <f>N8/M10</f>
        <v>9.1875</v>
      </c>
    </row>
    <row r="9" spans="3:15">
      <c r="C9">
        <v>3</v>
      </c>
      <c r="D9" t="s">
        <v>259</v>
      </c>
      <c r="E9" s="105">
        <v>50</v>
      </c>
      <c r="G9" s="106"/>
      <c r="K9" s="156">
        <v>3</v>
      </c>
      <c r="L9" t="s">
        <v>355</v>
      </c>
      <c r="M9" s="105">
        <v>9</v>
      </c>
      <c r="N9">
        <f>147+9</f>
        <v>156</v>
      </c>
      <c r="O9" s="158">
        <f>N9/M10</f>
        <v>9.75</v>
      </c>
    </row>
    <row r="10" spans="3:15">
      <c r="C10">
        <v>4</v>
      </c>
      <c r="D10" t="s">
        <v>260</v>
      </c>
      <c r="E10" s="105">
        <v>9</v>
      </c>
      <c r="G10" s="106"/>
      <c r="K10" s="156">
        <v>4</v>
      </c>
      <c r="L10" t="s">
        <v>179</v>
      </c>
      <c r="M10" s="105">
        <v>16</v>
      </c>
      <c r="O10" s="106"/>
    </row>
    <row r="11" spans="3:15">
      <c r="C11">
        <v>5</v>
      </c>
      <c r="D11" t="s">
        <v>261</v>
      </c>
      <c r="E11" s="105">
        <v>16</v>
      </c>
      <c r="G11" s="105"/>
      <c r="K11" s="156">
        <v>5</v>
      </c>
      <c r="L11" t="s">
        <v>270</v>
      </c>
      <c r="M11" s="105">
        <v>9</v>
      </c>
      <c r="O11" s="105"/>
    </row>
    <row r="12" spans="3:15">
      <c r="C12">
        <v>6</v>
      </c>
      <c r="D12" t="s">
        <v>262</v>
      </c>
      <c r="E12" s="105">
        <v>9</v>
      </c>
      <c r="K12" s="156"/>
      <c r="M12" s="105"/>
    </row>
    <row r="13" spans="3:15">
      <c r="C13">
        <v>7</v>
      </c>
      <c r="D13" t="s">
        <v>232</v>
      </c>
      <c r="E13" s="105">
        <v>100</v>
      </c>
      <c r="K13" s="156"/>
      <c r="M13" s="105"/>
    </row>
    <row r="19" spans="3:7">
      <c r="C19" t="s">
        <v>254</v>
      </c>
      <c r="D19" t="s">
        <v>63</v>
      </c>
      <c r="E19" t="s">
        <v>10</v>
      </c>
      <c r="F19" t="s">
        <v>11</v>
      </c>
      <c r="G19" t="s">
        <v>255</v>
      </c>
    </row>
    <row r="20" spans="3:7">
      <c r="C20" s="102">
        <v>1</v>
      </c>
      <c r="D20" t="s">
        <v>256</v>
      </c>
      <c r="E20" s="105">
        <v>297</v>
      </c>
      <c r="F20" s="105">
        <f>297</f>
        <v>297</v>
      </c>
      <c r="G20" s="106">
        <f>F20/E27*100</f>
        <v>52.659574468085104</v>
      </c>
    </row>
    <row r="21" spans="3:7">
      <c r="C21" s="102">
        <v>7</v>
      </c>
      <c r="D21" t="s">
        <v>232</v>
      </c>
      <c r="E21" s="105">
        <v>100</v>
      </c>
      <c r="F21" s="105">
        <f>F20+E21</f>
        <v>397</v>
      </c>
      <c r="G21" s="106">
        <f>F21/E27*100</f>
        <v>70.39007092198581</v>
      </c>
    </row>
    <row r="22" spans="3:7">
      <c r="C22" s="102">
        <v>2</v>
      </c>
      <c r="D22" t="s">
        <v>258</v>
      </c>
      <c r="E22" s="105">
        <v>83</v>
      </c>
      <c r="F22" s="105">
        <f t="shared" ref="F22:F26" si="0">F21+E22</f>
        <v>480</v>
      </c>
      <c r="G22" s="106">
        <f>F22/E27*100</f>
        <v>85.106382978723403</v>
      </c>
    </row>
    <row r="23" spans="3:7">
      <c r="C23" s="102">
        <v>3</v>
      </c>
      <c r="D23" t="s">
        <v>259</v>
      </c>
      <c r="E23" s="105">
        <v>50</v>
      </c>
      <c r="F23" s="105">
        <f t="shared" si="0"/>
        <v>530</v>
      </c>
      <c r="G23" s="106">
        <f>F23/E27*100</f>
        <v>93.971631205673759</v>
      </c>
    </row>
    <row r="24" spans="3:7">
      <c r="C24" s="102">
        <v>5</v>
      </c>
      <c r="D24" t="s">
        <v>261</v>
      </c>
      <c r="E24" s="105">
        <v>16</v>
      </c>
      <c r="F24" s="105">
        <f t="shared" si="0"/>
        <v>546</v>
      </c>
      <c r="G24" s="106">
        <f>F24/E27*100</f>
        <v>96.808510638297875</v>
      </c>
    </row>
    <row r="25" spans="3:7">
      <c r="C25" s="102">
        <v>4</v>
      </c>
      <c r="D25" t="s">
        <v>260</v>
      </c>
      <c r="E25" s="105">
        <v>9</v>
      </c>
      <c r="F25" s="105">
        <f t="shared" si="0"/>
        <v>555</v>
      </c>
      <c r="G25" s="106">
        <f>F25/E27*100</f>
        <v>98.40425531914893</v>
      </c>
    </row>
    <row r="26" spans="3:7">
      <c r="C26" s="102">
        <v>6</v>
      </c>
      <c r="D26" t="s">
        <v>262</v>
      </c>
      <c r="E26" s="105">
        <v>9</v>
      </c>
      <c r="F26" s="105">
        <f t="shared" si="0"/>
        <v>564</v>
      </c>
      <c r="G26" s="105">
        <f>F26/E27*100</f>
        <v>100</v>
      </c>
    </row>
    <row r="27" spans="3:7">
      <c r="E27" s="105">
        <v>564</v>
      </c>
    </row>
    <row r="32" spans="3:7">
      <c r="D32" s="5" t="s">
        <v>263</v>
      </c>
    </row>
    <row r="33" spans="4:4">
      <c r="D33" s="5" t="s">
        <v>264</v>
      </c>
    </row>
    <row r="34" spans="4:4">
      <c r="D34" s="5" t="s">
        <v>265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C7:G34"/>
  <sheetViews>
    <sheetView workbookViewId="0">
      <selection activeCell="A27" sqref="A27"/>
    </sheetView>
  </sheetViews>
  <sheetFormatPr defaultRowHeight="15"/>
  <cols>
    <col min="4" max="4" width="21.85546875" customWidth="1"/>
    <col min="5" max="5" width="18.85546875" customWidth="1"/>
    <col min="6" max="7" width="21.5703125" customWidth="1"/>
  </cols>
  <sheetData>
    <row r="7" spans="3:7">
      <c r="C7" t="s">
        <v>254</v>
      </c>
      <c r="D7" t="s">
        <v>63</v>
      </c>
      <c r="E7" t="s">
        <v>10</v>
      </c>
      <c r="F7" t="s">
        <v>11</v>
      </c>
      <c r="G7" t="s">
        <v>255</v>
      </c>
    </row>
    <row r="8" spans="3:7">
      <c r="C8">
        <v>1</v>
      </c>
      <c r="D8" t="s">
        <v>4</v>
      </c>
      <c r="E8" s="105">
        <v>21</v>
      </c>
      <c r="F8" s="105">
        <v>21</v>
      </c>
      <c r="G8" s="106">
        <f>F8/E13*100</f>
        <v>36.84210526315789</v>
      </c>
    </row>
    <row r="9" spans="3:7">
      <c r="C9">
        <v>2</v>
      </c>
      <c r="D9" t="s">
        <v>266</v>
      </c>
      <c r="E9" s="105">
        <v>17</v>
      </c>
      <c r="F9" s="105">
        <v>38</v>
      </c>
      <c r="G9" s="106">
        <f>F9/E13*100</f>
        <v>66.666666666666657</v>
      </c>
    </row>
    <row r="10" spans="3:7">
      <c r="C10">
        <v>3</v>
      </c>
      <c r="D10" t="s">
        <v>232</v>
      </c>
      <c r="E10" s="105">
        <v>10</v>
      </c>
      <c r="F10" s="105">
        <v>48</v>
      </c>
      <c r="G10" s="106">
        <f>F10/E13*100</f>
        <v>84.210526315789465</v>
      </c>
    </row>
    <row r="11" spans="3:7">
      <c r="C11">
        <v>4</v>
      </c>
      <c r="D11" t="s">
        <v>267</v>
      </c>
      <c r="E11" s="105">
        <v>5</v>
      </c>
      <c r="F11" s="105">
        <v>53</v>
      </c>
      <c r="G11" s="106">
        <f>F11/E13*100</f>
        <v>92.982456140350877</v>
      </c>
    </row>
    <row r="12" spans="3:7">
      <c r="C12">
        <v>5</v>
      </c>
      <c r="D12" t="s">
        <v>261</v>
      </c>
      <c r="E12" s="105">
        <v>4</v>
      </c>
      <c r="F12" s="105">
        <v>57</v>
      </c>
      <c r="G12" s="105">
        <f>F12/E13*100</f>
        <v>100</v>
      </c>
    </row>
    <row r="13" spans="3:7">
      <c r="E13" s="105">
        <v>57</v>
      </c>
    </row>
    <row r="14" spans="3:7">
      <c r="E14" s="105"/>
    </row>
    <row r="16" spans="3:7">
      <c r="D16" t="s">
        <v>63</v>
      </c>
      <c r="E16" t="s">
        <v>10</v>
      </c>
      <c r="F16" t="s">
        <v>11</v>
      </c>
      <c r="G16" t="s">
        <v>255</v>
      </c>
    </row>
    <row r="17" spans="4:7">
      <c r="D17" t="s">
        <v>256</v>
      </c>
      <c r="E17">
        <v>17</v>
      </c>
      <c r="F17">
        <v>17</v>
      </c>
      <c r="G17" s="106">
        <f>F17/E26*100</f>
        <v>29.82456140350877</v>
      </c>
    </row>
    <row r="18" spans="4:7">
      <c r="D18" t="s">
        <v>232</v>
      </c>
      <c r="E18">
        <v>10</v>
      </c>
      <c r="F18">
        <v>27</v>
      </c>
      <c r="G18" s="106">
        <f>F18/E26*100</f>
        <v>47.368421052631575</v>
      </c>
    </row>
    <row r="19" spans="4:7">
      <c r="D19" t="s">
        <v>259</v>
      </c>
      <c r="E19">
        <v>8</v>
      </c>
      <c r="F19">
        <v>35</v>
      </c>
      <c r="G19" s="106">
        <f>F19/E26*100</f>
        <v>61.403508771929829</v>
      </c>
    </row>
    <row r="20" spans="4:7">
      <c r="D20" t="s">
        <v>269</v>
      </c>
      <c r="E20">
        <v>8</v>
      </c>
      <c r="F20">
        <v>43</v>
      </c>
      <c r="G20" s="106">
        <f>F20/E26*100</f>
        <v>75.438596491228068</v>
      </c>
    </row>
    <row r="21" spans="4:7">
      <c r="D21" t="s">
        <v>267</v>
      </c>
      <c r="E21">
        <v>5</v>
      </c>
      <c r="F21">
        <v>48</v>
      </c>
      <c r="G21" s="106">
        <f>F21/E26*100</f>
        <v>84.210526315789465</v>
      </c>
    </row>
    <row r="22" spans="4:7">
      <c r="D22" t="s">
        <v>268</v>
      </c>
      <c r="E22">
        <v>4</v>
      </c>
      <c r="F22">
        <v>52</v>
      </c>
      <c r="G22" s="106">
        <f>F22/E26*100</f>
        <v>91.228070175438589</v>
      </c>
    </row>
    <row r="23" spans="4:7">
      <c r="D23" t="s">
        <v>270</v>
      </c>
      <c r="E23">
        <v>3</v>
      </c>
      <c r="F23">
        <v>55</v>
      </c>
      <c r="G23" s="106">
        <f>F23/E26*100</f>
        <v>96.491228070175438</v>
      </c>
    </row>
    <row r="24" spans="4:7">
      <c r="D24" t="s">
        <v>179</v>
      </c>
      <c r="E24">
        <v>1</v>
      </c>
      <c r="F24">
        <v>56</v>
      </c>
      <c r="G24" s="106">
        <f>F24/E26*100</f>
        <v>98.245614035087712</v>
      </c>
    </row>
    <row r="25" spans="4:7">
      <c r="D25" t="s">
        <v>269</v>
      </c>
      <c r="E25">
        <v>1</v>
      </c>
      <c r="F25">
        <v>57</v>
      </c>
      <c r="G25" s="105">
        <f>F25/E26*100</f>
        <v>100</v>
      </c>
    </row>
    <row r="26" spans="4:7">
      <c r="E26">
        <v>57</v>
      </c>
    </row>
    <row r="31" spans="4:7">
      <c r="D31" s="5" t="s">
        <v>263</v>
      </c>
    </row>
    <row r="32" spans="4:7">
      <c r="D32" s="5" t="s">
        <v>264</v>
      </c>
    </row>
    <row r="33" spans="4:4">
      <c r="D33" s="5" t="s">
        <v>265</v>
      </c>
    </row>
    <row r="34" spans="4:4">
      <c r="D34" s="107" t="s">
        <v>271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B2:AE38"/>
  <sheetViews>
    <sheetView tabSelected="1" topLeftCell="O1" zoomScale="90" zoomScaleNormal="90" workbookViewId="0">
      <selection activeCell="AG14" sqref="AG14"/>
    </sheetView>
  </sheetViews>
  <sheetFormatPr defaultRowHeight="15"/>
  <cols>
    <col min="2" max="2" width="26.85546875" customWidth="1"/>
    <col min="3" max="14" width="5.140625" customWidth="1"/>
    <col min="15" max="15" width="5.5703125" bestFit="1" customWidth="1"/>
    <col min="19" max="19" width="18.85546875" bestFit="1" customWidth="1"/>
    <col min="20" max="20" width="10.28515625" bestFit="1" customWidth="1"/>
    <col min="21" max="21" width="21.140625" bestFit="1" customWidth="1"/>
    <col min="22" max="22" width="12.7109375" bestFit="1" customWidth="1"/>
    <col min="28" max="28" width="20" bestFit="1" customWidth="1"/>
    <col min="29" max="29" width="10.28515625" bestFit="1" customWidth="1"/>
    <col min="30" max="30" width="21.140625" bestFit="1" customWidth="1"/>
    <col min="31" max="31" width="12.7109375" bestFit="1" customWidth="1"/>
  </cols>
  <sheetData>
    <row r="2" spans="2:31">
      <c r="E2" s="236"/>
      <c r="F2" s="236"/>
      <c r="G2" s="236"/>
      <c r="H2" s="236"/>
      <c r="I2" s="236"/>
      <c r="J2" s="236"/>
      <c r="K2" s="236"/>
      <c r="L2" s="236"/>
    </row>
    <row r="3" spans="2:31">
      <c r="B3" t="s">
        <v>275</v>
      </c>
    </row>
    <row r="4" spans="2:31">
      <c r="B4" t="s">
        <v>276</v>
      </c>
    </row>
    <row r="5" spans="2:31">
      <c r="B5" s="225" t="s">
        <v>308</v>
      </c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</row>
    <row r="6" spans="2:31" ht="39">
      <c r="B6" s="100" t="s">
        <v>63</v>
      </c>
      <c r="C6" s="99">
        <v>43939</v>
      </c>
      <c r="D6" s="99">
        <v>43969</v>
      </c>
      <c r="E6" s="99">
        <v>44000</v>
      </c>
      <c r="F6" s="99">
        <v>44030</v>
      </c>
      <c r="G6" s="99">
        <v>44061</v>
      </c>
      <c r="H6" s="99">
        <v>44092</v>
      </c>
      <c r="I6" s="99">
        <v>44122</v>
      </c>
      <c r="J6" s="99">
        <v>44153</v>
      </c>
      <c r="K6" s="99">
        <v>44183</v>
      </c>
      <c r="L6" s="99">
        <v>44214</v>
      </c>
      <c r="M6" s="99">
        <v>44245</v>
      </c>
      <c r="N6" s="99">
        <v>44273</v>
      </c>
      <c r="O6" s="101" t="s">
        <v>160</v>
      </c>
    </row>
    <row r="7" spans="2:31">
      <c r="B7" s="5" t="s">
        <v>228</v>
      </c>
      <c r="C7" s="112">
        <v>0</v>
      </c>
      <c r="D7" s="152">
        <v>7</v>
      </c>
      <c r="E7" s="152">
        <v>14</v>
      </c>
      <c r="F7" s="152">
        <v>18</v>
      </c>
      <c r="G7" s="152">
        <v>47</v>
      </c>
      <c r="H7" s="152">
        <v>54</v>
      </c>
      <c r="I7" s="152">
        <v>29</v>
      </c>
      <c r="J7" s="152">
        <v>24</v>
      </c>
      <c r="K7" s="172">
        <v>42</v>
      </c>
      <c r="L7" s="152">
        <v>79</v>
      </c>
      <c r="M7" s="152">
        <v>121</v>
      </c>
      <c r="N7" s="152">
        <v>45</v>
      </c>
      <c r="O7" s="112">
        <f t="shared" ref="O7:O14" si="0">SUM(C7:N7)</f>
        <v>480</v>
      </c>
    </row>
    <row r="8" spans="2:31">
      <c r="B8" s="5" t="s">
        <v>4</v>
      </c>
      <c r="C8" s="112">
        <v>0</v>
      </c>
      <c r="D8" s="152">
        <v>5</v>
      </c>
      <c r="E8" s="152">
        <v>8</v>
      </c>
      <c r="F8" s="152">
        <v>11</v>
      </c>
      <c r="G8" s="152">
        <v>40</v>
      </c>
      <c r="H8" s="152">
        <v>26</v>
      </c>
      <c r="I8" s="152">
        <v>40</v>
      </c>
      <c r="J8" s="152">
        <v>42</v>
      </c>
      <c r="K8" s="172">
        <v>64</v>
      </c>
      <c r="L8" s="152">
        <v>164</v>
      </c>
      <c r="M8" s="152">
        <v>133</v>
      </c>
      <c r="N8" s="152">
        <v>68</v>
      </c>
      <c r="O8" s="112">
        <f t="shared" si="0"/>
        <v>601</v>
      </c>
      <c r="S8" t="s">
        <v>63</v>
      </c>
      <c r="T8" t="s">
        <v>10</v>
      </c>
      <c r="U8" t="s">
        <v>11</v>
      </c>
      <c r="V8" t="s">
        <v>255</v>
      </c>
      <c r="AB8" t="s">
        <v>258</v>
      </c>
    </row>
    <row r="9" spans="2:31">
      <c r="B9" s="5" t="s">
        <v>179</v>
      </c>
      <c r="C9" s="112">
        <v>0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72">
        <v>0</v>
      </c>
      <c r="L9" s="152">
        <v>3</v>
      </c>
      <c r="M9" s="152">
        <v>3</v>
      </c>
      <c r="N9" s="152">
        <v>6</v>
      </c>
      <c r="O9" s="112">
        <f t="shared" si="0"/>
        <v>12</v>
      </c>
      <c r="S9" s="155" t="s">
        <v>4</v>
      </c>
      <c r="T9">
        <f>O8</f>
        <v>601</v>
      </c>
      <c r="U9">
        <f>T9</f>
        <v>601</v>
      </c>
      <c r="V9" s="106">
        <f>U9/T12*100</f>
        <v>42.413549752999295</v>
      </c>
    </row>
    <row r="10" spans="2:31">
      <c r="B10" s="5" t="s">
        <v>180</v>
      </c>
      <c r="C10" s="112">
        <v>0</v>
      </c>
      <c r="D10" s="152">
        <v>0</v>
      </c>
      <c r="E10" s="152">
        <v>0</v>
      </c>
      <c r="F10" s="152">
        <v>0</v>
      </c>
      <c r="G10" s="152">
        <v>0</v>
      </c>
      <c r="H10" s="152">
        <v>2</v>
      </c>
      <c r="I10" s="152">
        <v>1</v>
      </c>
      <c r="J10" s="152">
        <v>0</v>
      </c>
      <c r="K10" s="172">
        <v>0</v>
      </c>
      <c r="L10" s="152">
        <v>5</v>
      </c>
      <c r="M10" s="152">
        <v>3</v>
      </c>
      <c r="N10" s="152">
        <v>1</v>
      </c>
      <c r="O10" s="112">
        <f t="shared" si="0"/>
        <v>12</v>
      </c>
      <c r="S10" t="s">
        <v>256</v>
      </c>
      <c r="T10">
        <f>O7</f>
        <v>480</v>
      </c>
      <c r="U10">
        <f>U9+T10</f>
        <v>1081</v>
      </c>
      <c r="V10" s="106">
        <f>U10/T12*100</f>
        <v>76.287932251235006</v>
      </c>
    </row>
    <row r="11" spans="2:31">
      <c r="B11" s="5" t="s">
        <v>232</v>
      </c>
      <c r="C11" s="112">
        <v>0</v>
      </c>
      <c r="D11" s="152">
        <v>16</v>
      </c>
      <c r="E11" s="152">
        <v>22</v>
      </c>
      <c r="F11" s="152">
        <v>11</v>
      </c>
      <c r="G11" s="152">
        <v>17</v>
      </c>
      <c r="H11" s="152">
        <v>42</v>
      </c>
      <c r="I11" s="152">
        <v>37</v>
      </c>
      <c r="J11" s="152">
        <v>38</v>
      </c>
      <c r="K11" s="172">
        <v>26</v>
      </c>
      <c r="L11" s="152">
        <v>43</v>
      </c>
      <c r="M11" s="152">
        <v>48</v>
      </c>
      <c r="N11" s="152">
        <v>36</v>
      </c>
      <c r="O11" s="112">
        <f t="shared" si="0"/>
        <v>336</v>
      </c>
      <c r="S11" t="s">
        <v>311</v>
      </c>
      <c r="T11">
        <f>O11</f>
        <v>336</v>
      </c>
      <c r="U11">
        <f>U10+T11</f>
        <v>1417</v>
      </c>
      <c r="V11" s="106">
        <f>U11/T12*100</f>
        <v>100</v>
      </c>
      <c r="AB11" t="s">
        <v>63</v>
      </c>
      <c r="AC11" t="s">
        <v>10</v>
      </c>
      <c r="AD11" t="s">
        <v>11</v>
      </c>
      <c r="AE11" t="s">
        <v>255</v>
      </c>
    </row>
    <row r="12" spans="2:31">
      <c r="B12" s="5" t="s">
        <v>229</v>
      </c>
      <c r="C12" s="112">
        <v>0</v>
      </c>
      <c r="D12" s="152">
        <v>0</v>
      </c>
      <c r="E12" s="152">
        <v>0</v>
      </c>
      <c r="F12" s="152">
        <v>0</v>
      </c>
      <c r="G12" s="152">
        <v>0</v>
      </c>
      <c r="H12" s="152">
        <v>0</v>
      </c>
      <c r="I12" s="152">
        <v>2</v>
      </c>
      <c r="J12" s="152">
        <v>0</v>
      </c>
      <c r="K12" s="172">
        <v>0</v>
      </c>
      <c r="L12" s="152">
        <v>0</v>
      </c>
      <c r="M12" s="152">
        <v>0</v>
      </c>
      <c r="N12" s="152">
        <v>0</v>
      </c>
      <c r="O12" s="112">
        <f t="shared" si="0"/>
        <v>2</v>
      </c>
      <c r="T12">
        <f>SUM(T9:T11)</f>
        <v>1417</v>
      </c>
      <c r="V12" s="106"/>
      <c r="AA12" s="111"/>
      <c r="AB12" t="s">
        <v>256</v>
      </c>
      <c r="AC12" s="105">
        <f>O19</f>
        <v>697</v>
      </c>
      <c r="AD12" s="105">
        <f>AC12</f>
        <v>697</v>
      </c>
      <c r="AE12" s="106">
        <f>AD12/AC18*100</f>
        <v>49.362606232294617</v>
      </c>
    </row>
    <row r="13" spans="2:31">
      <c r="B13" s="5" t="s">
        <v>230</v>
      </c>
      <c r="C13" s="112">
        <v>0</v>
      </c>
      <c r="D13" s="152">
        <v>0</v>
      </c>
      <c r="E13" s="152">
        <v>0</v>
      </c>
      <c r="F13" s="152">
        <v>0</v>
      </c>
      <c r="G13" s="152">
        <v>0</v>
      </c>
      <c r="H13" s="152">
        <v>0</v>
      </c>
      <c r="I13" s="152">
        <v>0</v>
      </c>
      <c r="J13" s="152">
        <v>0</v>
      </c>
      <c r="K13" s="172">
        <v>0</v>
      </c>
      <c r="L13" s="152">
        <v>0</v>
      </c>
      <c r="M13" s="152">
        <v>0</v>
      </c>
      <c r="N13" s="152">
        <v>0</v>
      </c>
      <c r="O13" s="112">
        <f t="shared" si="0"/>
        <v>0</v>
      </c>
      <c r="V13" s="106"/>
      <c r="AA13" s="111"/>
      <c r="AB13" t="s">
        <v>258</v>
      </c>
      <c r="AC13" s="105">
        <f>O21</f>
        <v>403</v>
      </c>
      <c r="AD13" s="105">
        <f>AD12+AC13</f>
        <v>1100</v>
      </c>
      <c r="AE13" s="106">
        <f>AD13/AC18*100</f>
        <v>77.903682719546737</v>
      </c>
    </row>
    <row r="14" spans="2:31">
      <c r="B14" s="5" t="s">
        <v>231</v>
      </c>
      <c r="C14" s="112">
        <v>0</v>
      </c>
      <c r="D14" s="152">
        <v>0</v>
      </c>
      <c r="E14" s="152">
        <v>0</v>
      </c>
      <c r="F14" s="152">
        <v>0</v>
      </c>
      <c r="G14" s="152">
        <v>1</v>
      </c>
      <c r="H14" s="152">
        <v>2</v>
      </c>
      <c r="I14" s="152">
        <v>0</v>
      </c>
      <c r="J14" s="152">
        <v>1</v>
      </c>
      <c r="K14" s="172">
        <v>1</v>
      </c>
      <c r="L14" s="152">
        <v>2</v>
      </c>
      <c r="M14" s="152">
        <v>2</v>
      </c>
      <c r="N14" s="152">
        <v>1</v>
      </c>
      <c r="O14" s="112">
        <f t="shared" si="0"/>
        <v>10</v>
      </c>
      <c r="V14" s="106"/>
      <c r="AA14" s="111"/>
      <c r="AB14" s="5" t="s">
        <v>229</v>
      </c>
      <c r="AC14" s="105">
        <f>O33</f>
        <v>117</v>
      </c>
      <c r="AD14" s="105">
        <f>AD13+AC14</f>
        <v>1217</v>
      </c>
      <c r="AE14" s="106">
        <f>AD14/AC18*100</f>
        <v>86.18980169971671</v>
      </c>
    </row>
    <row r="15" spans="2:31">
      <c r="B15" s="5" t="s">
        <v>160</v>
      </c>
      <c r="C15" s="112">
        <f t="shared" ref="C15:O15" si="1">SUM(C7:C14)</f>
        <v>0</v>
      </c>
      <c r="D15" s="112">
        <f t="shared" si="1"/>
        <v>28</v>
      </c>
      <c r="E15" s="112">
        <f t="shared" si="1"/>
        <v>44</v>
      </c>
      <c r="F15" s="112">
        <f t="shared" si="1"/>
        <v>40</v>
      </c>
      <c r="G15" s="112">
        <f t="shared" si="1"/>
        <v>105</v>
      </c>
      <c r="H15" s="112">
        <f t="shared" si="1"/>
        <v>126</v>
      </c>
      <c r="I15" s="112">
        <f t="shared" si="1"/>
        <v>109</v>
      </c>
      <c r="J15" s="112">
        <f t="shared" si="1"/>
        <v>105</v>
      </c>
      <c r="K15" s="112">
        <f t="shared" si="1"/>
        <v>133</v>
      </c>
      <c r="L15" s="112">
        <f t="shared" si="1"/>
        <v>296</v>
      </c>
      <c r="M15" s="112">
        <f t="shared" si="1"/>
        <v>310</v>
      </c>
      <c r="N15" s="112">
        <f t="shared" si="1"/>
        <v>157</v>
      </c>
      <c r="O15" s="112">
        <f t="shared" si="1"/>
        <v>1453</v>
      </c>
      <c r="V15" s="106"/>
      <c r="AA15" s="111"/>
      <c r="AB15" t="s">
        <v>260</v>
      </c>
      <c r="AC15" s="105">
        <f>O20</f>
        <v>85</v>
      </c>
      <c r="AD15" s="105">
        <f>AD14+AC15</f>
        <v>1302</v>
      </c>
      <c r="AE15" s="106">
        <f>AD15/AC18*100</f>
        <v>92.209631728045323</v>
      </c>
    </row>
    <row r="16" spans="2:31">
      <c r="V16" s="106"/>
      <c r="AA16" s="111"/>
      <c r="AB16" t="s">
        <v>352</v>
      </c>
      <c r="AC16" s="105">
        <f>O22</f>
        <v>81</v>
      </c>
      <c r="AD16" s="105">
        <f>AD15+AC16</f>
        <v>1383</v>
      </c>
      <c r="AE16" s="106">
        <f>AD16/AC18*100</f>
        <v>97.946175637393779</v>
      </c>
    </row>
    <row r="17" spans="2:31" ht="17.25" customHeight="1">
      <c r="B17" s="225" t="s">
        <v>234</v>
      </c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  <c r="V17" s="105"/>
      <c r="AA17" s="111"/>
      <c r="AB17" s="12" t="s">
        <v>245</v>
      </c>
      <c r="AC17" s="105">
        <f>O24</f>
        <v>29</v>
      </c>
      <c r="AD17" s="105">
        <f>AD16+AC17</f>
        <v>1412</v>
      </c>
      <c r="AE17" s="106">
        <f>AD17/AC18*100</f>
        <v>100</v>
      </c>
    </row>
    <row r="18" spans="2:31" ht="39">
      <c r="B18" s="100" t="s">
        <v>63</v>
      </c>
      <c r="C18" s="99">
        <v>43939</v>
      </c>
      <c r="D18" s="99">
        <v>43969</v>
      </c>
      <c r="E18" s="99">
        <v>44000</v>
      </c>
      <c r="F18" s="99">
        <v>44030</v>
      </c>
      <c r="G18" s="99">
        <v>44061</v>
      </c>
      <c r="H18" s="99">
        <v>44092</v>
      </c>
      <c r="I18" s="99">
        <v>44122</v>
      </c>
      <c r="J18" s="99">
        <v>44153</v>
      </c>
      <c r="K18" s="99">
        <v>44183</v>
      </c>
      <c r="L18" s="99">
        <v>44214</v>
      </c>
      <c r="M18" s="99">
        <v>44245</v>
      </c>
      <c r="N18" s="99">
        <v>44273</v>
      </c>
      <c r="O18" s="101" t="s">
        <v>160</v>
      </c>
      <c r="AA18" s="111"/>
      <c r="AC18" s="105">
        <f>SUM(AC12:AC17)</f>
        <v>1412</v>
      </c>
      <c r="AD18" s="105"/>
      <c r="AE18" s="105"/>
    </row>
    <row r="19" spans="2:31">
      <c r="B19" s="5" t="s">
        <v>228</v>
      </c>
      <c r="C19" s="112">
        <v>0</v>
      </c>
      <c r="D19" s="154">
        <v>7</v>
      </c>
      <c r="E19" s="154">
        <v>14</v>
      </c>
      <c r="F19" s="154">
        <v>18</v>
      </c>
      <c r="G19" s="154">
        <v>48</v>
      </c>
      <c r="H19" s="154">
        <v>57</v>
      </c>
      <c r="I19" s="154">
        <v>65</v>
      </c>
      <c r="J19" s="154">
        <v>60</v>
      </c>
      <c r="K19" s="172">
        <v>65</v>
      </c>
      <c r="L19" s="152">
        <v>116</v>
      </c>
      <c r="M19" s="152">
        <v>167</v>
      </c>
      <c r="N19" s="152">
        <v>80</v>
      </c>
      <c r="O19" s="112">
        <f t="shared" ref="O19:O37" si="2">SUM(C19:N19)</f>
        <v>697</v>
      </c>
      <c r="AC19" s="105"/>
    </row>
    <row r="20" spans="2:31">
      <c r="B20" s="5" t="s">
        <v>243</v>
      </c>
      <c r="C20" s="112">
        <v>0</v>
      </c>
      <c r="D20" s="152">
        <v>0</v>
      </c>
      <c r="E20" s="152">
        <v>0</v>
      </c>
      <c r="F20" s="152">
        <v>2</v>
      </c>
      <c r="G20" s="152">
        <v>3</v>
      </c>
      <c r="H20" s="152">
        <v>5</v>
      </c>
      <c r="I20" s="152">
        <v>7</v>
      </c>
      <c r="J20" s="152">
        <v>6</v>
      </c>
      <c r="K20" s="172">
        <v>11</v>
      </c>
      <c r="L20" s="152">
        <v>31</v>
      </c>
      <c r="M20" s="152">
        <v>14</v>
      </c>
      <c r="N20" s="152">
        <v>6</v>
      </c>
      <c r="O20" s="112">
        <f t="shared" si="2"/>
        <v>85</v>
      </c>
    </row>
    <row r="21" spans="2:31">
      <c r="B21" s="5" t="s">
        <v>235</v>
      </c>
      <c r="C21" s="112">
        <v>0</v>
      </c>
      <c r="D21" s="152">
        <v>3</v>
      </c>
      <c r="E21" s="152">
        <v>5</v>
      </c>
      <c r="F21" s="152">
        <v>5</v>
      </c>
      <c r="G21" s="152">
        <v>25</v>
      </c>
      <c r="H21" s="152">
        <v>23</v>
      </c>
      <c r="I21" s="152">
        <v>22</v>
      </c>
      <c r="J21" s="152">
        <v>26</v>
      </c>
      <c r="K21" s="172">
        <v>42</v>
      </c>
      <c r="L21" s="152">
        <v>105</v>
      </c>
      <c r="M21" s="152">
        <v>93</v>
      </c>
      <c r="N21" s="152">
        <v>54</v>
      </c>
      <c r="O21" s="112">
        <f t="shared" si="2"/>
        <v>403</v>
      </c>
    </row>
    <row r="22" spans="2:31">
      <c r="B22" s="5" t="s">
        <v>242</v>
      </c>
      <c r="C22" s="112">
        <v>0</v>
      </c>
      <c r="D22" s="152">
        <v>2</v>
      </c>
      <c r="E22" s="152">
        <v>3</v>
      </c>
      <c r="F22" s="152">
        <v>3</v>
      </c>
      <c r="G22" s="152">
        <v>7</v>
      </c>
      <c r="H22" s="152">
        <v>3</v>
      </c>
      <c r="I22" s="152">
        <v>5</v>
      </c>
      <c r="J22" s="152">
        <v>9</v>
      </c>
      <c r="K22" s="172">
        <v>9</v>
      </c>
      <c r="L22" s="152">
        <v>19</v>
      </c>
      <c r="M22" s="152">
        <v>17</v>
      </c>
      <c r="N22" s="152">
        <v>4</v>
      </c>
      <c r="O22" s="112">
        <f t="shared" si="2"/>
        <v>81</v>
      </c>
    </row>
    <row r="23" spans="2:31">
      <c r="B23" s="5" t="s">
        <v>244</v>
      </c>
      <c r="C23" s="112">
        <v>0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72">
        <v>0</v>
      </c>
      <c r="L23" s="152">
        <v>0</v>
      </c>
      <c r="M23" s="152">
        <v>1</v>
      </c>
      <c r="N23" s="152">
        <v>0</v>
      </c>
      <c r="O23" s="112">
        <f t="shared" si="2"/>
        <v>1</v>
      </c>
    </row>
    <row r="24" spans="2:31">
      <c r="B24" s="5" t="s">
        <v>245</v>
      </c>
      <c r="C24" s="112">
        <v>0</v>
      </c>
      <c r="D24" s="152">
        <v>0</v>
      </c>
      <c r="E24" s="152">
        <v>0</v>
      </c>
      <c r="F24" s="152">
        <v>0</v>
      </c>
      <c r="G24" s="152">
        <v>4</v>
      </c>
      <c r="H24" s="152">
        <v>1</v>
      </c>
      <c r="I24" s="152">
        <v>0</v>
      </c>
      <c r="J24" s="152">
        <v>1</v>
      </c>
      <c r="K24" s="172">
        <v>1</v>
      </c>
      <c r="L24" s="152">
        <v>10</v>
      </c>
      <c r="M24" s="152">
        <v>8</v>
      </c>
      <c r="N24" s="152">
        <v>4</v>
      </c>
      <c r="O24" s="112">
        <f t="shared" si="2"/>
        <v>29</v>
      </c>
    </row>
    <row r="25" spans="2:31">
      <c r="B25" s="5" t="s">
        <v>246</v>
      </c>
      <c r="C25" s="112">
        <v>0</v>
      </c>
      <c r="D25" s="152">
        <v>0</v>
      </c>
      <c r="E25" s="152">
        <v>0</v>
      </c>
      <c r="F25" s="152">
        <v>0</v>
      </c>
      <c r="G25" s="152">
        <v>0</v>
      </c>
      <c r="H25" s="152">
        <v>0</v>
      </c>
      <c r="I25" s="152">
        <v>0</v>
      </c>
      <c r="J25" s="152">
        <v>0</v>
      </c>
      <c r="K25" s="172">
        <v>0</v>
      </c>
      <c r="L25" s="152">
        <v>0</v>
      </c>
      <c r="M25" s="152">
        <v>0</v>
      </c>
      <c r="N25" s="152">
        <v>0</v>
      </c>
      <c r="O25" s="112">
        <f t="shared" si="2"/>
        <v>0</v>
      </c>
    </row>
    <row r="26" spans="2:31">
      <c r="B26" s="5" t="s">
        <v>247</v>
      </c>
      <c r="C26" s="112">
        <v>0</v>
      </c>
      <c r="D26" s="152">
        <v>0</v>
      </c>
      <c r="E26" s="152">
        <v>0</v>
      </c>
      <c r="F26" s="152">
        <v>0</v>
      </c>
      <c r="G26" s="152">
        <v>0</v>
      </c>
      <c r="H26" s="152">
        <v>0</v>
      </c>
      <c r="I26" s="152">
        <v>0</v>
      </c>
      <c r="J26" s="152">
        <v>0</v>
      </c>
      <c r="K26" s="172">
        <v>0</v>
      </c>
      <c r="L26" s="152">
        <v>1</v>
      </c>
      <c r="M26" s="152">
        <v>0</v>
      </c>
      <c r="N26" s="152">
        <v>0</v>
      </c>
      <c r="O26" s="112">
        <f t="shared" si="2"/>
        <v>1</v>
      </c>
    </row>
    <row r="27" spans="2:31">
      <c r="B27" s="5" t="s">
        <v>237</v>
      </c>
      <c r="C27" s="112">
        <v>0</v>
      </c>
      <c r="D27" s="152">
        <v>0</v>
      </c>
      <c r="E27" s="152">
        <v>0</v>
      </c>
      <c r="F27" s="152">
        <v>0</v>
      </c>
      <c r="G27" s="152">
        <v>0</v>
      </c>
      <c r="H27" s="152">
        <v>0</v>
      </c>
      <c r="I27" s="152">
        <v>0</v>
      </c>
      <c r="J27" s="152">
        <v>0</v>
      </c>
      <c r="K27" s="172">
        <v>0</v>
      </c>
      <c r="L27" s="152">
        <v>3</v>
      </c>
      <c r="M27" s="152">
        <v>3</v>
      </c>
      <c r="N27" s="152">
        <v>5</v>
      </c>
      <c r="O27" s="112">
        <f t="shared" si="2"/>
        <v>11</v>
      </c>
    </row>
    <row r="28" spans="2:31">
      <c r="B28" s="5" t="s">
        <v>238</v>
      </c>
      <c r="C28" s="112">
        <v>0</v>
      </c>
      <c r="D28" s="152">
        <v>0</v>
      </c>
      <c r="E28" s="152">
        <v>0</v>
      </c>
      <c r="F28" s="152">
        <v>0</v>
      </c>
      <c r="G28" s="152">
        <v>0</v>
      </c>
      <c r="H28" s="152">
        <v>0</v>
      </c>
      <c r="I28" s="152">
        <v>0</v>
      </c>
      <c r="J28" s="152">
        <v>0</v>
      </c>
      <c r="K28" s="172">
        <v>1</v>
      </c>
      <c r="L28" s="152">
        <v>0</v>
      </c>
      <c r="M28" s="152">
        <v>0</v>
      </c>
      <c r="N28" s="152">
        <v>0</v>
      </c>
      <c r="O28" s="112">
        <f t="shared" si="2"/>
        <v>1</v>
      </c>
    </row>
    <row r="29" spans="2:31">
      <c r="B29" s="5" t="s">
        <v>241</v>
      </c>
      <c r="C29" s="112">
        <v>0</v>
      </c>
      <c r="D29" s="152">
        <v>0</v>
      </c>
      <c r="E29" s="152">
        <v>0</v>
      </c>
      <c r="F29" s="152">
        <v>0</v>
      </c>
      <c r="G29" s="152">
        <v>0</v>
      </c>
      <c r="H29" s="152">
        <v>0</v>
      </c>
      <c r="I29" s="152">
        <v>0</v>
      </c>
      <c r="J29" s="152">
        <v>0</v>
      </c>
      <c r="K29" s="172">
        <v>0</v>
      </c>
      <c r="L29" s="152">
        <v>0</v>
      </c>
      <c r="M29" s="152">
        <v>0</v>
      </c>
      <c r="N29" s="152">
        <v>1</v>
      </c>
      <c r="O29" s="112">
        <f t="shared" si="2"/>
        <v>1</v>
      </c>
    </row>
    <row r="30" spans="2:31">
      <c r="B30" s="5" t="s">
        <v>236</v>
      </c>
      <c r="C30" s="112">
        <v>0</v>
      </c>
      <c r="D30" s="152">
        <v>0</v>
      </c>
      <c r="E30" s="152">
        <v>0</v>
      </c>
      <c r="F30" s="152">
        <v>0</v>
      </c>
      <c r="G30" s="152">
        <v>0</v>
      </c>
      <c r="H30" s="152">
        <v>0</v>
      </c>
      <c r="I30" s="152">
        <v>0</v>
      </c>
      <c r="J30" s="152">
        <v>0</v>
      </c>
      <c r="K30" s="172">
        <v>0</v>
      </c>
      <c r="L30" s="152">
        <v>5</v>
      </c>
      <c r="M30" s="152">
        <v>1</v>
      </c>
      <c r="N30" s="152">
        <v>1</v>
      </c>
      <c r="O30" s="112">
        <f t="shared" si="2"/>
        <v>7</v>
      </c>
    </row>
    <row r="31" spans="2:31">
      <c r="B31" s="5" t="s">
        <v>434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  <c r="H31" s="202">
        <v>0</v>
      </c>
      <c r="I31" s="202">
        <v>0</v>
      </c>
      <c r="J31" s="202">
        <v>0</v>
      </c>
      <c r="K31" s="202">
        <v>0</v>
      </c>
      <c r="L31" s="202">
        <v>0</v>
      </c>
      <c r="M31" s="202">
        <v>2</v>
      </c>
      <c r="N31" s="202">
        <v>0</v>
      </c>
      <c r="O31" s="202">
        <f>SUM(C31:N31)</f>
        <v>2</v>
      </c>
    </row>
    <row r="32" spans="2:31">
      <c r="B32" s="5" t="s">
        <v>232</v>
      </c>
      <c r="C32" s="112">
        <v>0</v>
      </c>
      <c r="D32" s="152">
        <v>0</v>
      </c>
      <c r="E32" s="152">
        <v>0</v>
      </c>
      <c r="F32" s="152">
        <v>0</v>
      </c>
      <c r="G32" s="152">
        <v>0</v>
      </c>
      <c r="H32" s="152">
        <v>0</v>
      </c>
      <c r="I32" s="152">
        <v>0</v>
      </c>
      <c r="J32" s="152">
        <v>0</v>
      </c>
      <c r="K32" s="172">
        <v>0</v>
      </c>
      <c r="L32" s="152">
        <v>0</v>
      </c>
      <c r="M32" s="152">
        <v>0</v>
      </c>
      <c r="N32" s="152">
        <v>0</v>
      </c>
      <c r="O32" s="112">
        <f t="shared" si="2"/>
        <v>0</v>
      </c>
    </row>
    <row r="33" spans="2:15">
      <c r="B33" s="5" t="s">
        <v>229</v>
      </c>
      <c r="C33" s="112">
        <v>0</v>
      </c>
      <c r="D33" s="154">
        <v>16</v>
      </c>
      <c r="E33" s="154">
        <v>22</v>
      </c>
      <c r="F33" s="154">
        <v>11</v>
      </c>
      <c r="G33" s="154">
        <v>17</v>
      </c>
      <c r="H33" s="154">
        <v>36</v>
      </c>
      <c r="I33" s="154">
        <v>6</v>
      </c>
      <c r="J33" s="154">
        <v>1</v>
      </c>
      <c r="K33" s="172">
        <v>1</v>
      </c>
      <c r="L33" s="152">
        <v>4</v>
      </c>
      <c r="M33" s="152">
        <v>2</v>
      </c>
      <c r="N33" s="152">
        <v>1</v>
      </c>
      <c r="O33" s="112">
        <f t="shared" si="2"/>
        <v>117</v>
      </c>
    </row>
    <row r="34" spans="2:15">
      <c r="B34" s="5" t="s">
        <v>230</v>
      </c>
      <c r="C34" s="112">
        <v>0</v>
      </c>
      <c r="D34" s="152">
        <v>0</v>
      </c>
      <c r="E34" s="152">
        <v>0</v>
      </c>
      <c r="F34" s="152">
        <v>0</v>
      </c>
      <c r="G34" s="152">
        <v>0</v>
      </c>
      <c r="H34" s="152">
        <v>0</v>
      </c>
      <c r="I34" s="152">
        <v>2</v>
      </c>
      <c r="J34" s="152">
        <v>0</v>
      </c>
      <c r="K34" s="172">
        <v>0</v>
      </c>
      <c r="L34" s="152">
        <v>0</v>
      </c>
      <c r="M34" s="152">
        <v>0</v>
      </c>
      <c r="N34" s="152">
        <v>0</v>
      </c>
      <c r="O34" s="112">
        <f t="shared" si="2"/>
        <v>2</v>
      </c>
    </row>
    <row r="35" spans="2:15">
      <c r="B35" s="5" t="s">
        <v>239</v>
      </c>
      <c r="C35" s="112">
        <v>0</v>
      </c>
      <c r="D35" s="152">
        <v>0</v>
      </c>
      <c r="E35" s="152">
        <v>0</v>
      </c>
      <c r="F35" s="152">
        <v>0</v>
      </c>
      <c r="G35" s="152">
        <v>0</v>
      </c>
      <c r="H35" s="152">
        <v>1</v>
      </c>
      <c r="I35" s="152">
        <v>0</v>
      </c>
      <c r="J35" s="152">
        <v>0</v>
      </c>
      <c r="K35" s="172">
        <v>0</v>
      </c>
      <c r="L35" s="152">
        <v>2</v>
      </c>
      <c r="M35" s="152">
        <v>1</v>
      </c>
      <c r="N35" s="152">
        <v>0</v>
      </c>
      <c r="O35" s="112">
        <f t="shared" si="2"/>
        <v>4</v>
      </c>
    </row>
    <row r="36" spans="2:15">
      <c r="B36" s="5" t="s">
        <v>309</v>
      </c>
      <c r="C36" s="121">
        <v>0</v>
      </c>
      <c r="D36" s="152">
        <v>0</v>
      </c>
      <c r="E36" s="152">
        <v>0</v>
      </c>
      <c r="F36" s="152">
        <v>0</v>
      </c>
      <c r="G36" s="152">
        <v>0</v>
      </c>
      <c r="H36" s="152">
        <v>0</v>
      </c>
      <c r="I36" s="152">
        <v>0</v>
      </c>
      <c r="J36" s="152">
        <v>0</v>
      </c>
      <c r="K36" s="172">
        <v>0</v>
      </c>
      <c r="L36" s="152">
        <v>0</v>
      </c>
      <c r="M36" s="152">
        <v>1</v>
      </c>
      <c r="N36" s="152">
        <v>1</v>
      </c>
      <c r="O36" s="121">
        <f t="shared" si="2"/>
        <v>2</v>
      </c>
    </row>
    <row r="37" spans="2:15">
      <c r="B37" s="5" t="s">
        <v>240</v>
      </c>
      <c r="C37" s="112">
        <v>0</v>
      </c>
      <c r="D37" s="152">
        <v>0</v>
      </c>
      <c r="E37" s="152">
        <v>0</v>
      </c>
      <c r="F37" s="152">
        <v>1</v>
      </c>
      <c r="G37" s="152">
        <v>1</v>
      </c>
      <c r="H37" s="152">
        <v>0</v>
      </c>
      <c r="I37" s="152">
        <v>2</v>
      </c>
      <c r="J37" s="152">
        <v>2</v>
      </c>
      <c r="K37" s="172">
        <v>3</v>
      </c>
      <c r="L37" s="152">
        <v>0</v>
      </c>
      <c r="M37" s="152">
        <v>0</v>
      </c>
      <c r="N37" s="152">
        <v>0</v>
      </c>
      <c r="O37" s="112">
        <f t="shared" si="2"/>
        <v>9</v>
      </c>
    </row>
    <row r="38" spans="2:15">
      <c r="B38" s="5" t="s">
        <v>160</v>
      </c>
      <c r="C38" s="112">
        <f t="shared" ref="C38:O38" si="3">SUM(C19:C37)</f>
        <v>0</v>
      </c>
      <c r="D38" s="112">
        <f t="shared" si="3"/>
        <v>28</v>
      </c>
      <c r="E38" s="112">
        <f t="shared" si="3"/>
        <v>44</v>
      </c>
      <c r="F38" s="112">
        <f t="shared" si="3"/>
        <v>40</v>
      </c>
      <c r="G38" s="112">
        <f t="shared" si="3"/>
        <v>105</v>
      </c>
      <c r="H38" s="112">
        <f t="shared" si="3"/>
        <v>126</v>
      </c>
      <c r="I38" s="112">
        <f t="shared" si="3"/>
        <v>109</v>
      </c>
      <c r="J38" s="112">
        <f t="shared" si="3"/>
        <v>105</v>
      </c>
      <c r="K38" s="112">
        <f t="shared" si="3"/>
        <v>133</v>
      </c>
      <c r="L38" s="112">
        <f t="shared" si="3"/>
        <v>296</v>
      </c>
      <c r="M38" s="112">
        <f t="shared" si="3"/>
        <v>310</v>
      </c>
      <c r="N38" s="112">
        <f t="shared" si="3"/>
        <v>157</v>
      </c>
      <c r="O38" s="112">
        <f t="shared" si="3"/>
        <v>1453</v>
      </c>
    </row>
  </sheetData>
  <mergeCells count="3">
    <mergeCell ref="E2:L2"/>
    <mergeCell ref="B5:O5"/>
    <mergeCell ref="B17:O17"/>
  </mergeCells>
  <pageMargins left="0.7" right="0.7" top="0.75" bottom="0.75" header="0.3" footer="0.3"/>
  <pageSetup orientation="landscape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dimension ref="B3:AC38"/>
  <sheetViews>
    <sheetView topLeftCell="G7" zoomScale="90" zoomScaleNormal="90" workbookViewId="0">
      <selection activeCell="AB15" sqref="AB15"/>
    </sheetView>
  </sheetViews>
  <sheetFormatPr defaultRowHeight="15"/>
  <cols>
    <col min="2" max="2" width="30.42578125" customWidth="1"/>
    <col min="3" max="15" width="6.28515625" customWidth="1"/>
    <col min="18" max="18" width="18.85546875" bestFit="1" customWidth="1"/>
    <col min="19" max="19" width="10.28515625" customWidth="1"/>
    <col min="20" max="20" width="21.140625" customWidth="1"/>
    <col min="21" max="21" width="12.7109375" customWidth="1"/>
    <col min="22" max="23" width="9.140625" customWidth="1"/>
    <col min="26" max="26" width="20" bestFit="1" customWidth="1"/>
    <col min="27" max="27" width="10.28515625" bestFit="1" customWidth="1"/>
    <col min="28" max="28" width="21.140625" bestFit="1" customWidth="1"/>
    <col min="29" max="29" width="12.7109375" bestFit="1" customWidth="1"/>
  </cols>
  <sheetData>
    <row r="3" spans="2:29">
      <c r="B3" t="s">
        <v>310</v>
      </c>
    </row>
    <row r="4" spans="2:29">
      <c r="B4" t="s">
        <v>276</v>
      </c>
      <c r="R4" t="s">
        <v>232</v>
      </c>
    </row>
    <row r="5" spans="2:29">
      <c r="B5" s="225" t="s">
        <v>251</v>
      </c>
      <c r="C5" s="225"/>
      <c r="D5" s="225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Z5" t="s">
        <v>232</v>
      </c>
    </row>
    <row r="6" spans="2:29" ht="39">
      <c r="B6" s="113" t="s">
        <v>63</v>
      </c>
      <c r="C6" s="99">
        <v>43939</v>
      </c>
      <c r="D6" s="99">
        <v>43969</v>
      </c>
      <c r="E6" s="99">
        <v>44000</v>
      </c>
      <c r="F6" s="99">
        <v>44030</v>
      </c>
      <c r="G6" s="99">
        <v>44061</v>
      </c>
      <c r="H6" s="99">
        <v>44092</v>
      </c>
      <c r="I6" s="99">
        <v>44122</v>
      </c>
      <c r="J6" s="99">
        <v>44153</v>
      </c>
      <c r="K6" s="99">
        <v>44183</v>
      </c>
      <c r="L6" s="99">
        <v>44214</v>
      </c>
      <c r="M6" s="99">
        <v>44245</v>
      </c>
      <c r="N6" s="99">
        <v>44273</v>
      </c>
      <c r="O6" s="101" t="s">
        <v>160</v>
      </c>
      <c r="R6" t="s">
        <v>256</v>
      </c>
    </row>
    <row r="7" spans="2:29">
      <c r="B7" s="5" t="s">
        <v>277</v>
      </c>
      <c r="C7" s="112">
        <v>0</v>
      </c>
      <c r="D7" s="112">
        <v>2</v>
      </c>
      <c r="E7" s="112">
        <v>4</v>
      </c>
      <c r="F7" s="112">
        <v>2</v>
      </c>
      <c r="G7" s="112">
        <v>11</v>
      </c>
      <c r="H7" s="112">
        <v>19</v>
      </c>
      <c r="I7" s="112">
        <v>205</v>
      </c>
      <c r="J7" s="112">
        <v>13</v>
      </c>
      <c r="K7" s="112">
        <v>29</v>
      </c>
      <c r="L7" s="112">
        <v>56</v>
      </c>
      <c r="M7" s="112">
        <v>50</v>
      </c>
      <c r="N7" s="112">
        <v>29</v>
      </c>
      <c r="O7" s="112">
        <f t="shared" ref="O7:O14" si="0">SUM(C7:N7)</f>
        <v>420</v>
      </c>
    </row>
    <row r="8" spans="2:29">
      <c r="B8" s="5" t="s">
        <v>4</v>
      </c>
      <c r="C8" s="112">
        <v>0</v>
      </c>
      <c r="D8" s="112">
        <v>1</v>
      </c>
      <c r="E8" s="112">
        <v>1</v>
      </c>
      <c r="F8" s="112">
        <v>1</v>
      </c>
      <c r="G8" s="112">
        <v>7</v>
      </c>
      <c r="H8" s="112">
        <v>10</v>
      </c>
      <c r="I8" s="112">
        <v>9</v>
      </c>
      <c r="J8" s="112">
        <v>8</v>
      </c>
      <c r="K8" s="112">
        <v>5</v>
      </c>
      <c r="L8" s="112">
        <v>47</v>
      </c>
      <c r="M8" s="112">
        <v>32</v>
      </c>
      <c r="N8" s="112">
        <v>10</v>
      </c>
      <c r="O8" s="112">
        <f t="shared" si="0"/>
        <v>131</v>
      </c>
      <c r="R8" t="s">
        <v>63</v>
      </c>
      <c r="S8" t="s">
        <v>10</v>
      </c>
      <c r="T8" t="s">
        <v>11</v>
      </c>
      <c r="U8" t="s">
        <v>255</v>
      </c>
      <c r="Y8" t="s">
        <v>254</v>
      </c>
      <c r="Z8" t="s">
        <v>63</v>
      </c>
      <c r="AA8" t="s">
        <v>10</v>
      </c>
      <c r="AB8" t="s">
        <v>11</v>
      </c>
      <c r="AC8" t="s">
        <v>255</v>
      </c>
    </row>
    <row r="9" spans="2:29">
      <c r="B9" s="5" t="s">
        <v>179</v>
      </c>
      <c r="C9" s="112">
        <v>0</v>
      </c>
      <c r="D9" s="112">
        <v>0</v>
      </c>
      <c r="E9" s="152">
        <v>0</v>
      </c>
      <c r="F9" s="112">
        <v>0</v>
      </c>
      <c r="G9" s="112">
        <v>0</v>
      </c>
      <c r="H9" s="112">
        <v>0</v>
      </c>
      <c r="I9" s="112">
        <v>0</v>
      </c>
      <c r="J9" s="152">
        <v>0</v>
      </c>
      <c r="K9" s="112">
        <v>0</v>
      </c>
      <c r="L9" s="112">
        <v>0</v>
      </c>
      <c r="M9" s="112">
        <v>0</v>
      </c>
      <c r="N9" s="112">
        <v>1</v>
      </c>
      <c r="O9" s="112">
        <f t="shared" si="0"/>
        <v>1</v>
      </c>
      <c r="R9" t="s">
        <v>256</v>
      </c>
      <c r="S9">
        <f>O7</f>
        <v>420</v>
      </c>
      <c r="T9">
        <f>S9</f>
        <v>420</v>
      </c>
      <c r="U9" s="158">
        <f>T9/S12</f>
        <v>0.60171919770773641</v>
      </c>
      <c r="Y9" s="111">
        <v>1</v>
      </c>
      <c r="Z9" t="s">
        <v>256</v>
      </c>
      <c r="AA9" s="105">
        <f>O19</f>
        <v>539</v>
      </c>
      <c r="AB9" s="105">
        <f>AA9</f>
        <v>539</v>
      </c>
      <c r="AC9" s="106">
        <f>AB9/AA15*100</f>
        <v>71.770972037283627</v>
      </c>
    </row>
    <row r="10" spans="2:29" ht="15.75" customHeight="1">
      <c r="B10" s="5" t="s">
        <v>180</v>
      </c>
      <c r="C10" s="112">
        <v>0</v>
      </c>
      <c r="D10" s="112">
        <v>0</v>
      </c>
      <c r="E10" s="152">
        <v>0</v>
      </c>
      <c r="F10" s="112">
        <v>0</v>
      </c>
      <c r="G10" s="112">
        <v>0</v>
      </c>
      <c r="H10" s="112">
        <v>0</v>
      </c>
      <c r="I10" s="112">
        <v>0</v>
      </c>
      <c r="J10" s="152">
        <v>0</v>
      </c>
      <c r="K10" s="112">
        <v>0</v>
      </c>
      <c r="L10" s="112">
        <v>0</v>
      </c>
      <c r="M10" s="202">
        <v>0</v>
      </c>
      <c r="N10" s="202">
        <v>0</v>
      </c>
      <c r="O10" s="202" t="s">
        <v>331</v>
      </c>
      <c r="R10" t="s">
        <v>232</v>
      </c>
      <c r="S10">
        <f>O11</f>
        <v>147</v>
      </c>
      <c r="T10">
        <f>T9+S10</f>
        <v>567</v>
      </c>
      <c r="U10" s="158">
        <f>T10/S12</f>
        <v>0.81232091690544417</v>
      </c>
      <c r="Y10" s="153">
        <v>2</v>
      </c>
      <c r="Z10" t="s">
        <v>258</v>
      </c>
      <c r="AA10" s="105">
        <f>O21</f>
        <v>109</v>
      </c>
      <c r="AB10" s="105">
        <f>AB9+AA10</f>
        <v>648</v>
      </c>
      <c r="AC10" s="106">
        <f>AB10/AA15*100</f>
        <v>86.284953395472712</v>
      </c>
    </row>
    <row r="11" spans="2:29">
      <c r="B11" s="5" t="s">
        <v>232</v>
      </c>
      <c r="C11" s="112">
        <v>0</v>
      </c>
      <c r="D11" s="112">
        <v>11</v>
      </c>
      <c r="E11" s="112">
        <v>5</v>
      </c>
      <c r="F11" s="112">
        <v>3</v>
      </c>
      <c r="G11" s="112">
        <v>3</v>
      </c>
      <c r="H11" s="112">
        <v>14</v>
      </c>
      <c r="I11" s="112">
        <v>7</v>
      </c>
      <c r="J11" s="112">
        <v>11</v>
      </c>
      <c r="K11" s="112">
        <v>15</v>
      </c>
      <c r="L11" s="112">
        <v>32</v>
      </c>
      <c r="M11" s="112">
        <v>23</v>
      </c>
      <c r="N11" s="112">
        <v>23</v>
      </c>
      <c r="O11" s="112">
        <f t="shared" si="0"/>
        <v>147</v>
      </c>
      <c r="R11" t="s">
        <v>4</v>
      </c>
      <c r="S11">
        <f>O8</f>
        <v>131</v>
      </c>
      <c r="T11">
        <f>T10+S11</f>
        <v>698</v>
      </c>
      <c r="U11" s="158">
        <f>T11/S12</f>
        <v>1</v>
      </c>
      <c r="Y11" s="153">
        <v>3</v>
      </c>
      <c r="Z11" t="s">
        <v>239</v>
      </c>
      <c r="AA11" s="105">
        <v>67</v>
      </c>
      <c r="AB11" s="105">
        <f>AB10+AA11</f>
        <v>715</v>
      </c>
      <c r="AC11" s="106">
        <f>AB11/AA15*100</f>
        <v>95.206391478029289</v>
      </c>
    </row>
    <row r="12" spans="2:29">
      <c r="B12" s="5" t="s">
        <v>229</v>
      </c>
      <c r="C12" s="112">
        <v>0</v>
      </c>
      <c r="D12" s="112">
        <v>0</v>
      </c>
      <c r="E12" s="152">
        <v>0</v>
      </c>
      <c r="F12" s="112">
        <v>0</v>
      </c>
      <c r="G12" s="112">
        <v>0</v>
      </c>
      <c r="H12" s="112">
        <v>1</v>
      </c>
      <c r="I12" s="112">
        <v>0</v>
      </c>
      <c r="J12" s="15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f t="shared" si="0"/>
        <v>1</v>
      </c>
      <c r="S12">
        <f>SUM(S8:S11)</f>
        <v>698</v>
      </c>
      <c r="U12" s="158"/>
      <c r="Y12" s="153">
        <v>4</v>
      </c>
      <c r="Z12" t="s">
        <v>232</v>
      </c>
      <c r="AA12" s="105">
        <v>22</v>
      </c>
      <c r="AB12" s="105">
        <f>AB11+AA12</f>
        <v>737</v>
      </c>
      <c r="AC12" s="106">
        <f>AB12/AA15*100</f>
        <v>98.135818908122502</v>
      </c>
    </row>
    <row r="13" spans="2:29">
      <c r="B13" s="5" t="s">
        <v>230</v>
      </c>
      <c r="C13" s="112">
        <v>0</v>
      </c>
      <c r="D13" s="112">
        <v>0</v>
      </c>
      <c r="E13" s="152">
        <v>0</v>
      </c>
      <c r="F13" s="112">
        <v>0</v>
      </c>
      <c r="G13" s="112">
        <v>0</v>
      </c>
      <c r="H13" s="112">
        <v>0</v>
      </c>
      <c r="I13" s="112">
        <v>0</v>
      </c>
      <c r="J13" s="15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f t="shared" si="0"/>
        <v>0</v>
      </c>
      <c r="Y13" s="153">
        <v>6</v>
      </c>
      <c r="Z13" t="s">
        <v>352</v>
      </c>
      <c r="AA13" s="105">
        <v>14</v>
      </c>
      <c r="AB13" s="105">
        <f>AB12+AA13</f>
        <v>751</v>
      </c>
      <c r="AC13" s="106">
        <f>AB13/AA15*100</f>
        <v>100</v>
      </c>
    </row>
    <row r="14" spans="2:29">
      <c r="B14" s="5" t="s">
        <v>231</v>
      </c>
      <c r="C14" s="112">
        <v>0</v>
      </c>
      <c r="D14" s="112">
        <v>0</v>
      </c>
      <c r="E14" s="152">
        <v>0</v>
      </c>
      <c r="F14" s="112">
        <v>0</v>
      </c>
      <c r="G14" s="112">
        <v>0</v>
      </c>
      <c r="H14" s="112">
        <v>0</v>
      </c>
      <c r="I14" s="112">
        <v>0</v>
      </c>
      <c r="J14" s="152">
        <v>1</v>
      </c>
      <c r="K14" s="112">
        <v>0</v>
      </c>
      <c r="L14" s="112">
        <v>0</v>
      </c>
      <c r="M14" s="112">
        <v>66</v>
      </c>
      <c r="N14" s="112">
        <v>1</v>
      </c>
      <c r="O14" s="112">
        <f t="shared" si="0"/>
        <v>68</v>
      </c>
      <c r="Y14" s="153"/>
      <c r="AA14" s="105"/>
      <c r="AB14" s="105"/>
      <c r="AC14" s="106"/>
    </row>
    <row r="15" spans="2:29">
      <c r="B15" s="5" t="s">
        <v>160</v>
      </c>
      <c r="C15" s="112">
        <f t="shared" ref="C15:O15" si="1">SUM(C7:C14)</f>
        <v>0</v>
      </c>
      <c r="D15" s="112">
        <f t="shared" si="1"/>
        <v>14</v>
      </c>
      <c r="E15" s="112">
        <f t="shared" si="1"/>
        <v>10</v>
      </c>
      <c r="F15" s="112">
        <f t="shared" si="1"/>
        <v>6</v>
      </c>
      <c r="G15" s="112">
        <f t="shared" si="1"/>
        <v>21</v>
      </c>
      <c r="H15" s="112">
        <f t="shared" si="1"/>
        <v>44</v>
      </c>
      <c r="I15" s="112">
        <f t="shared" si="1"/>
        <v>221</v>
      </c>
      <c r="J15" s="152">
        <f t="shared" ref="J15" si="2">SUM(J7:J14)</f>
        <v>33</v>
      </c>
      <c r="K15" s="112">
        <f t="shared" si="1"/>
        <v>49</v>
      </c>
      <c r="L15" s="112">
        <f t="shared" si="1"/>
        <v>135</v>
      </c>
      <c r="M15" s="112">
        <f t="shared" si="1"/>
        <v>171</v>
      </c>
      <c r="N15" s="112">
        <f t="shared" si="1"/>
        <v>64</v>
      </c>
      <c r="O15" s="112">
        <f t="shared" si="1"/>
        <v>768</v>
      </c>
      <c r="Y15" s="153"/>
      <c r="AA15" s="105">
        <f>SUM(AA9:AA14)</f>
        <v>751</v>
      </c>
      <c r="AB15" s="105"/>
      <c r="AC15" s="105"/>
    </row>
    <row r="17" spans="2:19">
      <c r="B17" s="225" t="s">
        <v>257</v>
      </c>
      <c r="C17" s="225"/>
      <c r="D17" s="225"/>
      <c r="E17" s="225"/>
      <c r="F17" s="225"/>
      <c r="G17" s="225"/>
      <c r="H17" s="225"/>
      <c r="I17" s="225"/>
      <c r="J17" s="225"/>
      <c r="K17" s="225"/>
      <c r="L17" s="225"/>
      <c r="M17" s="225"/>
      <c r="N17" s="225"/>
      <c r="O17" s="225"/>
    </row>
    <row r="18" spans="2:19" ht="50.25" customHeight="1">
      <c r="B18" s="113" t="s">
        <v>63</v>
      </c>
      <c r="C18" s="99">
        <v>43939</v>
      </c>
      <c r="D18" s="99">
        <v>43969</v>
      </c>
      <c r="E18" s="99">
        <v>44000</v>
      </c>
      <c r="F18" s="99">
        <v>44030</v>
      </c>
      <c r="G18" s="99">
        <v>44061</v>
      </c>
      <c r="H18" s="99">
        <v>44092</v>
      </c>
      <c r="I18" s="99">
        <v>44122</v>
      </c>
      <c r="J18" s="99">
        <v>44153</v>
      </c>
      <c r="K18" s="99">
        <v>44183</v>
      </c>
      <c r="L18" s="99">
        <v>44214</v>
      </c>
      <c r="M18" s="99">
        <v>44245</v>
      </c>
      <c r="N18" s="99">
        <v>44273</v>
      </c>
      <c r="O18" s="101" t="s">
        <v>160</v>
      </c>
    </row>
    <row r="19" spans="2:19">
      <c r="B19" s="5" t="s">
        <v>228</v>
      </c>
      <c r="C19" s="154">
        <v>0</v>
      </c>
      <c r="D19" s="154">
        <v>2</v>
      </c>
      <c r="E19" s="154">
        <v>4</v>
      </c>
      <c r="F19" s="154">
        <v>2</v>
      </c>
      <c r="G19" s="154">
        <v>10</v>
      </c>
      <c r="H19" s="154">
        <v>35</v>
      </c>
      <c r="I19" s="154">
        <v>212</v>
      </c>
      <c r="J19" s="154">
        <v>24</v>
      </c>
      <c r="K19" s="154">
        <v>44</v>
      </c>
      <c r="L19" s="112">
        <v>86</v>
      </c>
      <c r="M19" s="112">
        <v>72</v>
      </c>
      <c r="N19" s="112">
        <v>48</v>
      </c>
      <c r="O19" s="112">
        <f t="shared" ref="O19:O36" si="3">SUM(C19:N19)</f>
        <v>539</v>
      </c>
    </row>
    <row r="20" spans="2:19">
      <c r="B20" s="5" t="s">
        <v>243</v>
      </c>
      <c r="C20" s="112">
        <v>0</v>
      </c>
      <c r="D20" s="112">
        <v>1</v>
      </c>
      <c r="E20" s="112">
        <v>0</v>
      </c>
      <c r="F20" s="112">
        <v>0</v>
      </c>
      <c r="G20" s="152">
        <v>0</v>
      </c>
      <c r="H20" s="112">
        <v>1</v>
      </c>
      <c r="I20" s="112">
        <v>1</v>
      </c>
      <c r="J20" s="152">
        <v>0</v>
      </c>
      <c r="K20" s="112">
        <v>0</v>
      </c>
      <c r="L20" s="112">
        <v>1</v>
      </c>
      <c r="M20" s="112">
        <v>1</v>
      </c>
      <c r="N20" s="112">
        <v>0</v>
      </c>
      <c r="O20" s="112">
        <f t="shared" si="3"/>
        <v>5</v>
      </c>
    </row>
    <row r="21" spans="2:19">
      <c r="B21" s="5" t="s">
        <v>235</v>
      </c>
      <c r="C21" s="112">
        <v>0</v>
      </c>
      <c r="D21" s="152">
        <v>0</v>
      </c>
      <c r="E21" s="112">
        <v>1</v>
      </c>
      <c r="F21" s="112">
        <v>0</v>
      </c>
      <c r="G21" s="112">
        <v>7</v>
      </c>
      <c r="H21" s="112">
        <v>7</v>
      </c>
      <c r="I21" s="112">
        <v>7</v>
      </c>
      <c r="J21" s="112">
        <v>5</v>
      </c>
      <c r="K21" s="152">
        <v>5</v>
      </c>
      <c r="L21" s="112">
        <v>38</v>
      </c>
      <c r="M21" s="112">
        <v>30</v>
      </c>
      <c r="N21" s="112">
        <v>9</v>
      </c>
      <c r="O21" s="112">
        <f t="shared" si="3"/>
        <v>109</v>
      </c>
    </row>
    <row r="22" spans="2:19">
      <c r="B22" s="5" t="s">
        <v>242</v>
      </c>
      <c r="C22" s="112">
        <v>0</v>
      </c>
      <c r="D22" s="152">
        <v>0</v>
      </c>
      <c r="E22" s="152">
        <v>0</v>
      </c>
      <c r="F22" s="112">
        <v>1</v>
      </c>
      <c r="G22" s="152">
        <v>0</v>
      </c>
      <c r="H22" s="112">
        <v>1</v>
      </c>
      <c r="I22" s="112">
        <v>1</v>
      </c>
      <c r="J22" s="112">
        <v>2</v>
      </c>
      <c r="K22" s="112">
        <v>0</v>
      </c>
      <c r="L22" s="112">
        <v>7</v>
      </c>
      <c r="M22" s="112">
        <v>1</v>
      </c>
      <c r="N22" s="112">
        <v>1</v>
      </c>
      <c r="O22" s="112">
        <f t="shared" si="3"/>
        <v>14</v>
      </c>
    </row>
    <row r="23" spans="2:19">
      <c r="B23" s="5" t="s">
        <v>244</v>
      </c>
      <c r="C23" s="112">
        <v>0</v>
      </c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12">
        <v>0</v>
      </c>
      <c r="J23" s="152">
        <v>0</v>
      </c>
      <c r="K23" s="112">
        <v>0</v>
      </c>
      <c r="L23" s="112">
        <v>1</v>
      </c>
      <c r="M23" s="112">
        <v>0</v>
      </c>
      <c r="N23" s="112">
        <v>0</v>
      </c>
      <c r="O23" s="112">
        <f t="shared" si="3"/>
        <v>1</v>
      </c>
    </row>
    <row r="24" spans="2:19">
      <c r="B24" s="5" t="s">
        <v>245</v>
      </c>
      <c r="C24" s="112">
        <v>0</v>
      </c>
      <c r="D24" s="152">
        <v>0</v>
      </c>
      <c r="E24" s="152">
        <v>0</v>
      </c>
      <c r="F24" s="152">
        <v>0</v>
      </c>
      <c r="G24" s="152">
        <v>0</v>
      </c>
      <c r="H24" s="152">
        <v>0</v>
      </c>
      <c r="I24" s="112">
        <v>0</v>
      </c>
      <c r="J24" s="152">
        <v>1</v>
      </c>
      <c r="K24" s="112">
        <v>0</v>
      </c>
      <c r="L24" s="112">
        <v>0</v>
      </c>
      <c r="M24" s="112">
        <v>0</v>
      </c>
      <c r="N24" s="112">
        <v>0</v>
      </c>
      <c r="O24" s="112">
        <f t="shared" si="3"/>
        <v>1</v>
      </c>
    </row>
    <row r="25" spans="2:19" ht="9.75" hidden="1">
      <c r="B25" s="5" t="s">
        <v>246</v>
      </c>
      <c r="C25" s="112">
        <v>0</v>
      </c>
      <c r="D25" s="152">
        <v>0</v>
      </c>
      <c r="E25" s="152">
        <v>0</v>
      </c>
      <c r="F25" s="152">
        <v>0</v>
      </c>
      <c r="G25" s="152">
        <v>0</v>
      </c>
      <c r="H25" s="152">
        <v>0</v>
      </c>
      <c r="I25" s="112">
        <v>0</v>
      </c>
      <c r="J25" s="152">
        <v>0</v>
      </c>
      <c r="K25" s="112"/>
      <c r="L25" s="112"/>
      <c r="M25" s="112"/>
      <c r="N25" s="112"/>
      <c r="O25" s="112">
        <f t="shared" si="3"/>
        <v>0</v>
      </c>
    </row>
    <row r="26" spans="2:19" ht="9.75" hidden="1">
      <c r="B26" s="5" t="s">
        <v>247</v>
      </c>
      <c r="C26" s="112">
        <v>0</v>
      </c>
      <c r="D26" s="152">
        <v>0</v>
      </c>
      <c r="E26" s="152">
        <v>0</v>
      </c>
      <c r="F26" s="152">
        <v>0</v>
      </c>
      <c r="G26" s="152">
        <v>0</v>
      </c>
      <c r="H26" s="152">
        <v>0</v>
      </c>
      <c r="I26" s="112">
        <v>0</v>
      </c>
      <c r="J26" s="152">
        <v>0</v>
      </c>
      <c r="K26" s="112"/>
      <c r="L26" s="112"/>
      <c r="M26" s="112"/>
      <c r="N26" s="112"/>
      <c r="O26" s="112">
        <f t="shared" si="3"/>
        <v>0</v>
      </c>
    </row>
    <row r="27" spans="2:19" ht="9.75" hidden="1">
      <c r="B27" s="5" t="s">
        <v>237</v>
      </c>
      <c r="C27" s="112">
        <v>0</v>
      </c>
      <c r="D27" s="152">
        <v>0</v>
      </c>
      <c r="E27" s="152">
        <v>0</v>
      </c>
      <c r="F27" s="152">
        <v>0</v>
      </c>
      <c r="G27" s="152">
        <v>0</v>
      </c>
      <c r="H27" s="152">
        <v>0</v>
      </c>
      <c r="I27" s="112">
        <v>0</v>
      </c>
      <c r="J27" s="152">
        <v>0</v>
      </c>
      <c r="K27" s="112"/>
      <c r="L27" s="112"/>
      <c r="M27" s="112"/>
      <c r="N27" s="112"/>
      <c r="O27" s="112">
        <f t="shared" si="3"/>
        <v>0</v>
      </c>
    </row>
    <row r="28" spans="2:19" ht="9.75" hidden="1">
      <c r="B28" s="5" t="s">
        <v>238</v>
      </c>
      <c r="C28" s="112">
        <v>0</v>
      </c>
      <c r="D28" s="152">
        <v>0</v>
      </c>
      <c r="E28" s="152">
        <v>0</v>
      </c>
      <c r="F28" s="152">
        <v>0</v>
      </c>
      <c r="G28" s="152">
        <v>0</v>
      </c>
      <c r="H28" s="152">
        <v>0</v>
      </c>
      <c r="I28" s="112">
        <v>0</v>
      </c>
      <c r="J28" s="152">
        <v>0</v>
      </c>
      <c r="K28" s="112"/>
      <c r="L28" s="112"/>
      <c r="M28" s="112"/>
      <c r="N28" s="112"/>
      <c r="O28" s="112">
        <f t="shared" si="3"/>
        <v>0</v>
      </c>
    </row>
    <row r="29" spans="2:19" ht="9.75" hidden="1">
      <c r="B29" s="5" t="s">
        <v>241</v>
      </c>
      <c r="C29" s="112">
        <v>0</v>
      </c>
      <c r="D29" s="152">
        <v>0</v>
      </c>
      <c r="E29" s="152">
        <v>0</v>
      </c>
      <c r="F29" s="152">
        <v>0</v>
      </c>
      <c r="G29" s="152">
        <v>0</v>
      </c>
      <c r="H29" s="152">
        <v>0</v>
      </c>
      <c r="I29" s="112">
        <v>0</v>
      </c>
      <c r="J29" s="152">
        <v>0</v>
      </c>
      <c r="K29" s="112"/>
      <c r="L29" s="112"/>
      <c r="M29" s="112"/>
      <c r="N29" s="112"/>
      <c r="O29" s="112">
        <f t="shared" si="3"/>
        <v>0</v>
      </c>
    </row>
    <row r="30" spans="2:19" ht="9.75" hidden="1">
      <c r="B30" s="5" t="s">
        <v>252</v>
      </c>
      <c r="C30" s="112">
        <v>0</v>
      </c>
      <c r="D30" s="152">
        <v>0</v>
      </c>
      <c r="E30" s="152">
        <v>0</v>
      </c>
      <c r="F30" s="152">
        <v>0</v>
      </c>
      <c r="G30" s="152">
        <v>0</v>
      </c>
      <c r="H30" s="152">
        <v>0</v>
      </c>
      <c r="I30" s="112">
        <v>0</v>
      </c>
      <c r="J30" s="152">
        <v>0</v>
      </c>
      <c r="K30" s="112"/>
      <c r="L30" s="112"/>
      <c r="M30" s="112"/>
      <c r="N30" s="112"/>
      <c r="O30" s="112">
        <f t="shared" si="3"/>
        <v>0</v>
      </c>
      <c r="R30" t="s">
        <v>350</v>
      </c>
      <c r="S30" t="s">
        <v>351</v>
      </c>
    </row>
    <row r="31" spans="2:19" ht="9.75" hidden="1">
      <c r="B31" s="5" t="s">
        <v>236</v>
      </c>
      <c r="C31" s="112">
        <v>0</v>
      </c>
      <c r="D31" s="152">
        <v>0</v>
      </c>
      <c r="E31" s="152">
        <v>0</v>
      </c>
      <c r="F31" s="152">
        <v>0</v>
      </c>
      <c r="G31" s="152">
        <v>0</v>
      </c>
      <c r="H31" s="152">
        <v>0</v>
      </c>
      <c r="I31" s="112">
        <v>0</v>
      </c>
      <c r="J31" s="152">
        <v>0</v>
      </c>
      <c r="K31" s="112"/>
      <c r="L31" s="112"/>
      <c r="M31" s="112"/>
      <c r="N31" s="112"/>
      <c r="O31" s="112">
        <f t="shared" si="3"/>
        <v>0</v>
      </c>
    </row>
    <row r="32" spans="2:19">
      <c r="B32" s="5" t="s">
        <v>232</v>
      </c>
      <c r="C32" s="154">
        <v>0</v>
      </c>
      <c r="D32" s="154">
        <v>11</v>
      </c>
      <c r="E32" s="154">
        <v>5</v>
      </c>
      <c r="F32" s="154">
        <v>3</v>
      </c>
      <c r="G32" s="154">
        <v>3</v>
      </c>
      <c r="H32" s="154">
        <v>0</v>
      </c>
      <c r="I32" s="154">
        <v>0</v>
      </c>
      <c r="J32" s="154">
        <v>0</v>
      </c>
      <c r="K32" s="154">
        <v>0</v>
      </c>
      <c r="L32" s="112">
        <v>0</v>
      </c>
      <c r="M32" s="112">
        <v>0</v>
      </c>
      <c r="N32" s="112">
        <v>0</v>
      </c>
      <c r="O32" s="112">
        <f t="shared" si="3"/>
        <v>22</v>
      </c>
    </row>
    <row r="33" spans="2:22">
      <c r="B33" s="5" t="s">
        <v>229</v>
      </c>
      <c r="C33" s="112">
        <v>0</v>
      </c>
      <c r="D33" s="152">
        <v>0</v>
      </c>
      <c r="E33" s="152">
        <v>0</v>
      </c>
      <c r="F33" s="152">
        <v>0</v>
      </c>
      <c r="G33" s="152">
        <v>0</v>
      </c>
      <c r="H33" s="152">
        <v>0</v>
      </c>
      <c r="I33" s="112">
        <v>0</v>
      </c>
      <c r="J33" s="152">
        <v>0</v>
      </c>
      <c r="K33" s="112">
        <v>0</v>
      </c>
      <c r="L33" s="112">
        <v>2</v>
      </c>
      <c r="M33" s="112">
        <v>1</v>
      </c>
      <c r="N33" s="112">
        <v>4</v>
      </c>
      <c r="O33" s="112">
        <f t="shared" si="3"/>
        <v>7</v>
      </c>
    </row>
    <row r="34" spans="2:22">
      <c r="B34" s="5" t="s">
        <v>230</v>
      </c>
      <c r="C34" s="112">
        <v>0</v>
      </c>
      <c r="D34" s="152">
        <v>0</v>
      </c>
      <c r="E34" s="152">
        <v>0</v>
      </c>
      <c r="F34" s="152">
        <v>0</v>
      </c>
      <c r="G34" s="152">
        <v>0</v>
      </c>
      <c r="H34" s="152">
        <v>0</v>
      </c>
      <c r="I34" s="112">
        <v>0</v>
      </c>
      <c r="J34" s="152">
        <v>0</v>
      </c>
      <c r="K34" s="112">
        <v>0</v>
      </c>
      <c r="L34" s="112">
        <v>0</v>
      </c>
      <c r="M34" s="112">
        <v>2</v>
      </c>
      <c r="N34" s="112">
        <v>0</v>
      </c>
      <c r="O34" s="112">
        <f t="shared" si="3"/>
        <v>2</v>
      </c>
      <c r="R34" s="153"/>
      <c r="S34" s="105"/>
      <c r="T34" s="105"/>
      <c r="U34" s="105"/>
      <c r="V34" s="106"/>
    </row>
    <row r="35" spans="2:22">
      <c r="B35" s="5" t="s">
        <v>239</v>
      </c>
      <c r="C35" s="112">
        <v>0</v>
      </c>
      <c r="D35" s="152">
        <v>0</v>
      </c>
      <c r="E35" s="152">
        <v>0</v>
      </c>
      <c r="F35" s="152">
        <v>0</v>
      </c>
      <c r="G35" s="152">
        <v>0</v>
      </c>
      <c r="H35" s="152">
        <v>0</v>
      </c>
      <c r="I35" s="112">
        <v>0</v>
      </c>
      <c r="J35" s="152">
        <v>1</v>
      </c>
      <c r="K35" s="112">
        <v>0</v>
      </c>
      <c r="L35" s="112">
        <v>0</v>
      </c>
      <c r="M35" s="112">
        <v>64</v>
      </c>
      <c r="N35" s="112">
        <v>2</v>
      </c>
      <c r="O35" s="112">
        <f t="shared" si="3"/>
        <v>67</v>
      </c>
      <c r="R35" s="153"/>
      <c r="S35" s="105"/>
      <c r="T35" s="105"/>
      <c r="U35" s="105"/>
      <c r="V35" s="106"/>
    </row>
    <row r="36" spans="2:22">
      <c r="B36" s="5" t="s">
        <v>240</v>
      </c>
      <c r="C36" s="112">
        <v>0</v>
      </c>
      <c r="D36" s="152">
        <v>0</v>
      </c>
      <c r="E36" s="152">
        <v>0</v>
      </c>
      <c r="F36" s="152">
        <v>0</v>
      </c>
      <c r="G36" s="152">
        <v>1</v>
      </c>
      <c r="H36" s="152">
        <v>0</v>
      </c>
      <c r="I36" s="112">
        <v>0</v>
      </c>
      <c r="J36" s="152">
        <v>0</v>
      </c>
      <c r="K36" s="112">
        <v>0</v>
      </c>
      <c r="L36" s="112">
        <v>0</v>
      </c>
      <c r="M36" s="112">
        <v>0</v>
      </c>
      <c r="N36" s="112">
        <v>0</v>
      </c>
      <c r="O36" s="112">
        <f t="shared" si="3"/>
        <v>1</v>
      </c>
      <c r="R36" s="153"/>
      <c r="T36" s="105"/>
      <c r="U36" s="105"/>
      <c r="V36" s="106"/>
    </row>
    <row r="37" spans="2:22">
      <c r="B37" s="5" t="s">
        <v>160</v>
      </c>
      <c r="C37" s="112">
        <f t="shared" ref="C37:O37" si="4">SUM(C19:C36)</f>
        <v>0</v>
      </c>
      <c r="D37" s="112">
        <f t="shared" si="4"/>
        <v>14</v>
      </c>
      <c r="E37" s="112">
        <f t="shared" si="4"/>
        <v>10</v>
      </c>
      <c r="F37" s="112">
        <f t="shared" si="4"/>
        <v>6</v>
      </c>
      <c r="G37" s="112">
        <f t="shared" si="4"/>
        <v>21</v>
      </c>
      <c r="H37" s="112">
        <f t="shared" si="4"/>
        <v>44</v>
      </c>
      <c r="I37" s="112">
        <f t="shared" si="4"/>
        <v>221</v>
      </c>
      <c r="J37" s="112">
        <f t="shared" si="4"/>
        <v>33</v>
      </c>
      <c r="K37" s="112">
        <f t="shared" si="4"/>
        <v>49</v>
      </c>
      <c r="L37" s="112">
        <f t="shared" si="4"/>
        <v>135</v>
      </c>
      <c r="M37" s="112">
        <f t="shared" si="4"/>
        <v>171</v>
      </c>
      <c r="N37" s="112">
        <f t="shared" si="4"/>
        <v>64</v>
      </c>
      <c r="O37" s="112">
        <f t="shared" si="4"/>
        <v>768</v>
      </c>
      <c r="R37" s="153"/>
      <c r="T37" s="105"/>
      <c r="U37" s="105"/>
      <c r="V37" s="106"/>
    </row>
    <row r="38" spans="2:22">
      <c r="R38" s="153"/>
      <c r="T38" s="105"/>
      <c r="U38" s="105"/>
      <c r="V38" s="106"/>
    </row>
  </sheetData>
  <mergeCells count="2">
    <mergeCell ref="B5:O5"/>
    <mergeCell ref="B17:O1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B4:S86"/>
  <sheetViews>
    <sheetView workbookViewId="0">
      <pane xSplit="3" ySplit="6" topLeftCell="D13" activePane="bottomRight" state="frozen"/>
      <selection pane="topRight" activeCell="D1" sqref="D1"/>
      <selection pane="bottomLeft" activeCell="A7" sqref="A7"/>
      <selection pane="bottomRight" activeCell="C28" sqref="C28:R28"/>
    </sheetView>
  </sheetViews>
  <sheetFormatPr defaultRowHeight="15"/>
  <cols>
    <col min="3" max="3" width="9.140625" customWidth="1"/>
  </cols>
  <sheetData>
    <row r="4" spans="2:18" ht="15" customHeight="1">
      <c r="B4" s="240" t="s">
        <v>143</v>
      </c>
      <c r="C4" s="240" t="s">
        <v>26</v>
      </c>
      <c r="D4" s="243" t="s">
        <v>280</v>
      </c>
      <c r="E4" s="244"/>
      <c r="F4" s="244"/>
      <c r="G4" s="245"/>
      <c r="H4" s="240" t="s">
        <v>281</v>
      </c>
      <c r="I4" s="243" t="s">
        <v>282</v>
      </c>
      <c r="J4" s="244"/>
      <c r="K4" s="244"/>
      <c r="L4" s="245"/>
      <c r="M4" s="240" t="s">
        <v>283</v>
      </c>
      <c r="N4" s="240" t="s">
        <v>284</v>
      </c>
      <c r="O4" s="240" t="s">
        <v>285</v>
      </c>
      <c r="P4" s="243" t="s">
        <v>286</v>
      </c>
      <c r="Q4" s="244"/>
      <c r="R4" s="245"/>
    </row>
    <row r="5" spans="2:18">
      <c r="B5" s="241"/>
      <c r="C5" s="241"/>
      <c r="D5" s="243" t="s">
        <v>287</v>
      </c>
      <c r="E5" s="245"/>
      <c r="F5" s="243" t="s">
        <v>288</v>
      </c>
      <c r="G5" s="245"/>
      <c r="H5" s="241"/>
      <c r="I5" s="243" t="s">
        <v>287</v>
      </c>
      <c r="J5" s="245"/>
      <c r="K5" s="243" t="s">
        <v>288</v>
      </c>
      <c r="L5" s="245"/>
      <c r="M5" s="241"/>
      <c r="N5" s="241"/>
      <c r="O5" s="241"/>
      <c r="P5" s="114"/>
      <c r="Q5" s="114"/>
      <c r="R5" s="114"/>
    </row>
    <row r="6" spans="2:18" ht="22.5">
      <c r="B6" s="242"/>
      <c r="C6" s="242"/>
      <c r="D6" s="114" t="s">
        <v>289</v>
      </c>
      <c r="E6" s="114" t="s">
        <v>290</v>
      </c>
      <c r="F6" s="114" t="s">
        <v>289</v>
      </c>
      <c r="G6" s="114" t="s">
        <v>290</v>
      </c>
      <c r="H6" s="242"/>
      <c r="I6" s="114" t="s">
        <v>289</v>
      </c>
      <c r="J6" s="114" t="s">
        <v>290</v>
      </c>
      <c r="K6" s="114" t="s">
        <v>289</v>
      </c>
      <c r="L6" s="114" t="s">
        <v>290</v>
      </c>
      <c r="M6" s="242"/>
      <c r="N6" s="242"/>
      <c r="O6" s="242"/>
      <c r="P6" s="114" t="s">
        <v>291</v>
      </c>
      <c r="Q6" s="114" t="s">
        <v>292</v>
      </c>
      <c r="R6" s="114" t="s">
        <v>293</v>
      </c>
    </row>
    <row r="7" spans="2:18">
      <c r="B7" s="115">
        <v>1</v>
      </c>
      <c r="C7" s="116">
        <v>43940</v>
      </c>
      <c r="D7" s="115">
        <v>0</v>
      </c>
      <c r="E7" s="115">
        <v>0</v>
      </c>
      <c r="F7" s="115">
        <v>0</v>
      </c>
      <c r="G7" s="115">
        <v>0</v>
      </c>
      <c r="H7" s="115">
        <f>SUM(D7:G7)</f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 t="e">
        <f>M7/H7*100</f>
        <v>#DIV/0!</v>
      </c>
      <c r="P7" s="115">
        <v>0</v>
      </c>
      <c r="Q7" s="115">
        <v>0</v>
      </c>
      <c r="R7" s="115">
        <v>0</v>
      </c>
    </row>
    <row r="8" spans="2:18">
      <c r="B8" s="115">
        <v>2</v>
      </c>
      <c r="C8" s="116">
        <v>43970</v>
      </c>
      <c r="D8" s="115">
        <v>0</v>
      </c>
      <c r="E8" s="115">
        <v>0</v>
      </c>
      <c r="F8" s="115">
        <v>23</v>
      </c>
      <c r="G8" s="115">
        <v>0</v>
      </c>
      <c r="H8" s="115">
        <f t="shared" ref="H8:H28" si="0">SUM(D8:G8)</f>
        <v>23</v>
      </c>
      <c r="I8" s="115">
        <v>0</v>
      </c>
      <c r="J8" s="115">
        <v>0</v>
      </c>
      <c r="K8" s="115">
        <v>1</v>
      </c>
      <c r="L8" s="115">
        <v>0</v>
      </c>
      <c r="M8" s="115">
        <v>1</v>
      </c>
      <c r="N8" s="115">
        <v>22</v>
      </c>
      <c r="O8" s="117">
        <f t="shared" ref="O8:O28" si="1">M8/H8*100</f>
        <v>4.3478260869565215</v>
      </c>
      <c r="P8" s="115">
        <v>0</v>
      </c>
      <c r="Q8" s="115">
        <v>0</v>
      </c>
      <c r="R8" s="115">
        <v>1</v>
      </c>
    </row>
    <row r="9" spans="2:18">
      <c r="B9" s="115">
        <v>3</v>
      </c>
      <c r="C9" s="116">
        <v>44001</v>
      </c>
      <c r="D9" s="115">
        <v>0</v>
      </c>
      <c r="E9" s="115">
        <v>1</v>
      </c>
      <c r="F9" s="115">
        <v>9</v>
      </c>
      <c r="G9" s="115">
        <v>7</v>
      </c>
      <c r="H9" s="115">
        <f t="shared" si="0"/>
        <v>17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17</v>
      </c>
      <c r="O9" s="117">
        <f t="shared" si="1"/>
        <v>0</v>
      </c>
      <c r="P9" s="115">
        <v>0</v>
      </c>
      <c r="Q9" s="115">
        <v>0</v>
      </c>
      <c r="R9" s="115">
        <v>0</v>
      </c>
    </row>
    <row r="10" spans="2:18">
      <c r="B10" s="115">
        <v>4</v>
      </c>
      <c r="C10" s="116">
        <v>44031</v>
      </c>
      <c r="D10" s="115">
        <v>0</v>
      </c>
      <c r="E10" s="115">
        <v>6</v>
      </c>
      <c r="F10" s="115">
        <v>19</v>
      </c>
      <c r="G10" s="115">
        <v>27</v>
      </c>
      <c r="H10" s="115">
        <f t="shared" si="0"/>
        <v>52</v>
      </c>
      <c r="I10" s="115">
        <v>0</v>
      </c>
      <c r="J10" s="115">
        <v>2</v>
      </c>
      <c r="K10" s="115">
        <v>0</v>
      </c>
      <c r="L10" s="115">
        <v>1</v>
      </c>
      <c r="M10" s="115">
        <v>3</v>
      </c>
      <c r="N10" s="115">
        <v>49</v>
      </c>
      <c r="O10" s="117">
        <f t="shared" si="1"/>
        <v>5.7692307692307692</v>
      </c>
      <c r="P10" s="115">
        <v>0</v>
      </c>
      <c r="Q10" s="115">
        <v>0</v>
      </c>
      <c r="R10" s="115">
        <v>3</v>
      </c>
    </row>
    <row r="11" spans="2:18">
      <c r="B11" s="115">
        <v>5</v>
      </c>
      <c r="C11" s="116">
        <v>44062</v>
      </c>
      <c r="D11" s="115">
        <v>4</v>
      </c>
      <c r="E11" s="115">
        <v>4</v>
      </c>
      <c r="F11" s="115">
        <v>21</v>
      </c>
      <c r="G11" s="115">
        <v>18</v>
      </c>
      <c r="H11" s="115">
        <f t="shared" si="0"/>
        <v>47</v>
      </c>
      <c r="I11" s="115">
        <v>1</v>
      </c>
      <c r="J11" s="115">
        <v>1</v>
      </c>
      <c r="K11" s="115">
        <v>0</v>
      </c>
      <c r="L11" s="115">
        <v>0</v>
      </c>
      <c r="M11" s="115">
        <v>2</v>
      </c>
      <c r="N11" s="115">
        <v>45</v>
      </c>
      <c r="O11" s="117">
        <f t="shared" si="1"/>
        <v>4.2553191489361701</v>
      </c>
      <c r="P11" s="115">
        <v>0</v>
      </c>
      <c r="Q11" s="115">
        <v>0</v>
      </c>
      <c r="R11" s="115">
        <v>2</v>
      </c>
    </row>
    <row r="12" spans="2:18">
      <c r="B12" s="115">
        <v>6</v>
      </c>
      <c r="C12" s="116">
        <v>44093</v>
      </c>
      <c r="D12" s="115">
        <v>2</v>
      </c>
      <c r="E12" s="115">
        <v>6</v>
      </c>
      <c r="F12" s="115">
        <v>22</v>
      </c>
      <c r="G12" s="115">
        <v>12</v>
      </c>
      <c r="H12" s="115">
        <f t="shared" si="0"/>
        <v>42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5">
        <v>42</v>
      </c>
      <c r="O12" s="117">
        <f t="shared" si="1"/>
        <v>0</v>
      </c>
      <c r="P12" s="115">
        <v>0</v>
      </c>
      <c r="Q12" s="115">
        <v>0</v>
      </c>
      <c r="R12" s="115">
        <v>0</v>
      </c>
    </row>
    <row r="13" spans="2:18">
      <c r="B13" s="115">
        <v>7</v>
      </c>
      <c r="C13" s="116">
        <v>44123</v>
      </c>
      <c r="D13" s="115">
        <v>0</v>
      </c>
      <c r="E13" s="115">
        <v>10</v>
      </c>
      <c r="F13" s="115">
        <v>8</v>
      </c>
      <c r="G13" s="115">
        <v>25</v>
      </c>
      <c r="H13" s="115">
        <f t="shared" si="0"/>
        <v>43</v>
      </c>
      <c r="I13" s="115">
        <v>0</v>
      </c>
      <c r="J13" s="115">
        <v>2</v>
      </c>
      <c r="K13" s="115">
        <v>0</v>
      </c>
      <c r="L13" s="115">
        <v>0</v>
      </c>
      <c r="M13" s="115">
        <v>2</v>
      </c>
      <c r="N13" s="115">
        <v>41</v>
      </c>
      <c r="O13" s="117">
        <f t="shared" si="1"/>
        <v>4.6511627906976747</v>
      </c>
      <c r="P13" s="115">
        <v>0</v>
      </c>
      <c r="Q13" s="115">
        <v>0</v>
      </c>
      <c r="R13" s="115">
        <v>2</v>
      </c>
    </row>
    <row r="14" spans="2:18">
      <c r="B14" s="115">
        <v>8</v>
      </c>
      <c r="C14" s="116">
        <v>44154</v>
      </c>
      <c r="D14" s="115">
        <v>18</v>
      </c>
      <c r="E14" s="115">
        <v>9</v>
      </c>
      <c r="F14" s="115">
        <v>33</v>
      </c>
      <c r="G14" s="115">
        <v>23</v>
      </c>
      <c r="H14" s="115">
        <f t="shared" si="0"/>
        <v>83</v>
      </c>
      <c r="I14" s="115">
        <v>1</v>
      </c>
      <c r="J14" s="115">
        <v>2</v>
      </c>
      <c r="K14" s="115">
        <v>1</v>
      </c>
      <c r="L14" s="115">
        <v>0</v>
      </c>
      <c r="M14" s="115">
        <v>4</v>
      </c>
      <c r="N14" s="115">
        <v>79</v>
      </c>
      <c r="O14" s="117">
        <f t="shared" si="1"/>
        <v>4.8192771084337354</v>
      </c>
      <c r="P14" s="115">
        <v>0</v>
      </c>
      <c r="Q14" s="115">
        <v>0</v>
      </c>
      <c r="R14" s="115">
        <v>4</v>
      </c>
    </row>
    <row r="15" spans="2:18">
      <c r="B15" s="115">
        <v>9</v>
      </c>
      <c r="C15" s="116">
        <v>44184</v>
      </c>
      <c r="D15" s="115">
        <v>23</v>
      </c>
      <c r="E15" s="115">
        <v>17</v>
      </c>
      <c r="F15" s="115">
        <v>30</v>
      </c>
      <c r="G15" s="115">
        <v>29</v>
      </c>
      <c r="H15" s="115">
        <f t="shared" si="0"/>
        <v>99</v>
      </c>
      <c r="I15" s="115">
        <v>0</v>
      </c>
      <c r="J15" s="115">
        <v>0</v>
      </c>
      <c r="K15" s="115">
        <v>2</v>
      </c>
      <c r="L15" s="115">
        <v>1</v>
      </c>
      <c r="M15" s="115">
        <v>3</v>
      </c>
      <c r="N15" s="115">
        <v>96</v>
      </c>
      <c r="O15" s="117">
        <f t="shared" si="1"/>
        <v>3.0303030303030303</v>
      </c>
      <c r="P15" s="115">
        <v>0</v>
      </c>
      <c r="Q15" s="115">
        <v>0</v>
      </c>
      <c r="R15" s="115">
        <v>3</v>
      </c>
    </row>
    <row r="16" spans="2:18">
      <c r="B16" s="115">
        <v>10</v>
      </c>
      <c r="C16" s="116">
        <v>43850</v>
      </c>
      <c r="D16" s="115">
        <v>22</v>
      </c>
      <c r="E16" s="115">
        <v>21</v>
      </c>
      <c r="F16" s="115">
        <v>26</v>
      </c>
      <c r="G16" s="115">
        <v>24</v>
      </c>
      <c r="H16" s="115">
        <f t="shared" si="0"/>
        <v>93</v>
      </c>
      <c r="I16" s="115">
        <v>3</v>
      </c>
      <c r="J16" s="115">
        <v>0</v>
      </c>
      <c r="K16" s="115">
        <v>0</v>
      </c>
      <c r="L16" s="115">
        <v>1</v>
      </c>
      <c r="M16" s="115">
        <v>4</v>
      </c>
      <c r="N16" s="115">
        <v>89</v>
      </c>
      <c r="O16" s="117">
        <f t="shared" si="1"/>
        <v>4.3010752688172049</v>
      </c>
      <c r="P16" s="115">
        <v>0</v>
      </c>
      <c r="Q16" s="115">
        <v>0</v>
      </c>
      <c r="R16" s="115">
        <v>4</v>
      </c>
    </row>
    <row r="17" spans="2:18">
      <c r="B17" s="115">
        <v>11</v>
      </c>
      <c r="C17" s="116">
        <v>43881</v>
      </c>
      <c r="D17" s="115">
        <v>4</v>
      </c>
      <c r="E17" s="115">
        <v>2</v>
      </c>
      <c r="F17" s="115">
        <v>17</v>
      </c>
      <c r="G17" s="115">
        <v>5</v>
      </c>
      <c r="H17" s="115">
        <f t="shared" si="0"/>
        <v>28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28</v>
      </c>
      <c r="O17" s="117">
        <f t="shared" si="1"/>
        <v>0</v>
      </c>
      <c r="P17" s="115">
        <v>0</v>
      </c>
      <c r="Q17" s="115">
        <v>0</v>
      </c>
      <c r="R17" s="115">
        <v>0</v>
      </c>
    </row>
    <row r="18" spans="2:18">
      <c r="B18" s="115">
        <v>12</v>
      </c>
      <c r="C18" s="116">
        <v>43910</v>
      </c>
      <c r="D18" s="115">
        <v>0</v>
      </c>
      <c r="E18" s="115">
        <v>0</v>
      </c>
      <c r="F18" s="115">
        <v>0</v>
      </c>
      <c r="G18" s="115">
        <v>0</v>
      </c>
      <c r="H18" s="115">
        <f t="shared" si="0"/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0</v>
      </c>
      <c r="N18" s="115">
        <v>0</v>
      </c>
      <c r="O18" s="115" t="e">
        <f t="shared" si="1"/>
        <v>#DIV/0!</v>
      </c>
      <c r="P18" s="115">
        <v>0</v>
      </c>
      <c r="Q18" s="115">
        <v>0</v>
      </c>
      <c r="R18" s="115">
        <v>0</v>
      </c>
    </row>
    <row r="19" spans="2:18">
      <c r="B19" s="115">
        <v>13</v>
      </c>
      <c r="C19" s="116">
        <v>44002</v>
      </c>
      <c r="D19" s="115">
        <v>8</v>
      </c>
      <c r="E19" s="115">
        <v>1</v>
      </c>
      <c r="F19" s="115">
        <v>33</v>
      </c>
      <c r="G19" s="115">
        <v>1</v>
      </c>
      <c r="H19" s="115">
        <f t="shared" si="0"/>
        <v>43</v>
      </c>
      <c r="I19" s="115">
        <v>1</v>
      </c>
      <c r="J19" s="115">
        <v>0</v>
      </c>
      <c r="K19" s="115">
        <v>1</v>
      </c>
      <c r="L19" s="115">
        <v>0</v>
      </c>
      <c r="M19" s="115">
        <v>2</v>
      </c>
      <c r="N19" s="115">
        <v>41</v>
      </c>
      <c r="O19" s="117">
        <f t="shared" si="1"/>
        <v>4.6511627906976747</v>
      </c>
      <c r="P19" s="115">
        <v>0</v>
      </c>
      <c r="Q19" s="115">
        <v>0</v>
      </c>
      <c r="R19" s="115">
        <v>2</v>
      </c>
    </row>
    <row r="20" spans="2:18">
      <c r="B20" s="115">
        <v>14</v>
      </c>
      <c r="C20" s="116">
        <v>44032</v>
      </c>
      <c r="D20" s="115">
        <v>25</v>
      </c>
      <c r="E20" s="115">
        <v>1</v>
      </c>
      <c r="F20" s="115">
        <v>48</v>
      </c>
      <c r="G20" s="115">
        <v>1</v>
      </c>
      <c r="H20" s="115">
        <f t="shared" si="0"/>
        <v>75</v>
      </c>
      <c r="I20" s="115">
        <v>0</v>
      </c>
      <c r="J20" s="115">
        <v>1</v>
      </c>
      <c r="K20" s="115">
        <v>1</v>
      </c>
      <c r="L20" s="115">
        <v>0</v>
      </c>
      <c r="M20" s="115">
        <v>2</v>
      </c>
      <c r="N20" s="115">
        <v>73</v>
      </c>
      <c r="O20" s="117">
        <f t="shared" si="1"/>
        <v>2.666666666666667</v>
      </c>
      <c r="P20" s="115">
        <v>0</v>
      </c>
      <c r="Q20" s="115">
        <v>0</v>
      </c>
      <c r="R20" s="115">
        <v>2</v>
      </c>
    </row>
    <row r="21" spans="2:18">
      <c r="B21" s="115">
        <v>15</v>
      </c>
      <c r="C21" s="116">
        <v>44063</v>
      </c>
      <c r="D21" s="115">
        <v>16</v>
      </c>
      <c r="E21" s="115">
        <v>12</v>
      </c>
      <c r="F21" s="115">
        <v>29</v>
      </c>
      <c r="G21" s="115">
        <v>19</v>
      </c>
      <c r="H21" s="115">
        <f t="shared" ref="H21" si="2">SUM(D21:G21)</f>
        <v>76</v>
      </c>
      <c r="I21" s="115">
        <v>0</v>
      </c>
      <c r="J21" s="115">
        <v>1</v>
      </c>
      <c r="K21" s="115">
        <v>1</v>
      </c>
      <c r="L21" s="115">
        <v>0</v>
      </c>
      <c r="M21" s="115">
        <v>2</v>
      </c>
      <c r="N21" s="115">
        <v>74</v>
      </c>
      <c r="O21" s="117">
        <f t="shared" ref="O21" si="3">M21/H21*100</f>
        <v>2.6315789473684208</v>
      </c>
      <c r="P21" s="115">
        <v>0</v>
      </c>
      <c r="Q21" s="115">
        <v>0</v>
      </c>
      <c r="R21" s="115">
        <v>2</v>
      </c>
    </row>
    <row r="22" spans="2:18">
      <c r="B22" s="115">
        <v>16</v>
      </c>
      <c r="C22" s="116">
        <v>44094</v>
      </c>
      <c r="D22" s="115">
        <v>18</v>
      </c>
      <c r="E22" s="115">
        <v>27</v>
      </c>
      <c r="F22" s="115">
        <v>32</v>
      </c>
      <c r="G22" s="115">
        <v>27</v>
      </c>
      <c r="H22" s="115">
        <f t="shared" si="0"/>
        <v>104</v>
      </c>
      <c r="I22" s="115">
        <v>0</v>
      </c>
      <c r="J22" s="115">
        <v>2</v>
      </c>
      <c r="K22" s="115">
        <v>1</v>
      </c>
      <c r="L22" s="115">
        <v>0</v>
      </c>
      <c r="M22" s="115">
        <v>3</v>
      </c>
      <c r="N22" s="115">
        <v>101</v>
      </c>
      <c r="O22" s="117">
        <f t="shared" si="1"/>
        <v>2.8846153846153846</v>
      </c>
      <c r="P22" s="115">
        <v>0</v>
      </c>
      <c r="Q22" s="115">
        <v>1</v>
      </c>
      <c r="R22" s="115">
        <v>2</v>
      </c>
    </row>
    <row r="23" spans="2:18">
      <c r="B23" s="115">
        <v>17</v>
      </c>
      <c r="C23" s="116">
        <v>44124</v>
      </c>
      <c r="D23" s="115">
        <v>27</v>
      </c>
      <c r="E23" s="115">
        <v>16</v>
      </c>
      <c r="F23" s="115">
        <v>26</v>
      </c>
      <c r="G23" s="115">
        <v>47</v>
      </c>
      <c r="H23" s="115">
        <f t="shared" si="0"/>
        <v>116</v>
      </c>
      <c r="I23" s="115">
        <v>0</v>
      </c>
      <c r="J23" s="115">
        <v>2</v>
      </c>
      <c r="K23" s="115">
        <v>0</v>
      </c>
      <c r="L23" s="115">
        <v>0</v>
      </c>
      <c r="M23" s="115">
        <v>2</v>
      </c>
      <c r="N23" s="115">
        <v>114</v>
      </c>
      <c r="O23" s="117">
        <f t="shared" si="1"/>
        <v>1.7241379310344827</v>
      </c>
      <c r="P23" s="115">
        <v>0</v>
      </c>
      <c r="Q23" s="115">
        <v>0</v>
      </c>
      <c r="R23" s="115">
        <v>2</v>
      </c>
    </row>
    <row r="24" spans="2:18">
      <c r="B24" s="115">
        <v>18</v>
      </c>
      <c r="C24" s="116">
        <v>44155</v>
      </c>
      <c r="D24" s="115">
        <v>16</v>
      </c>
      <c r="E24" s="115">
        <v>20</v>
      </c>
      <c r="F24" s="115">
        <v>26</v>
      </c>
      <c r="G24" s="115">
        <v>43</v>
      </c>
      <c r="H24" s="115">
        <f t="shared" si="0"/>
        <v>105</v>
      </c>
      <c r="I24" s="115">
        <v>0</v>
      </c>
      <c r="J24" s="115">
        <v>1</v>
      </c>
      <c r="K24" s="115">
        <v>0</v>
      </c>
      <c r="L24" s="115">
        <v>2</v>
      </c>
      <c r="M24" s="115">
        <v>3</v>
      </c>
      <c r="N24" s="115">
        <v>102</v>
      </c>
      <c r="O24" s="117">
        <f t="shared" si="1"/>
        <v>2.8571428571428572</v>
      </c>
      <c r="P24" s="115">
        <v>2</v>
      </c>
      <c r="Q24" s="115">
        <v>0</v>
      </c>
      <c r="R24" s="115">
        <v>1</v>
      </c>
    </row>
    <row r="25" spans="2:18">
      <c r="B25" s="115">
        <v>19</v>
      </c>
      <c r="C25" s="116">
        <v>44185</v>
      </c>
      <c r="D25" s="115">
        <v>31</v>
      </c>
      <c r="E25" s="115">
        <v>3</v>
      </c>
      <c r="F25" s="115">
        <v>51</v>
      </c>
      <c r="G25" s="115">
        <v>6</v>
      </c>
      <c r="H25" s="115">
        <f t="shared" ref="H25:H26" si="4">SUM(D25:G25)</f>
        <v>91</v>
      </c>
      <c r="I25" s="115">
        <v>1</v>
      </c>
      <c r="J25" s="115">
        <v>0</v>
      </c>
      <c r="K25" s="115">
        <v>0</v>
      </c>
      <c r="L25" s="115">
        <v>0</v>
      </c>
      <c r="M25" s="115">
        <v>1</v>
      </c>
      <c r="N25" s="115">
        <v>90</v>
      </c>
      <c r="O25" s="117">
        <f t="shared" ref="O25:O26" si="5">M25/H25*100</f>
        <v>1.098901098901099</v>
      </c>
      <c r="P25" s="115">
        <v>0</v>
      </c>
      <c r="Q25" s="115">
        <v>0</v>
      </c>
      <c r="R25" s="115">
        <v>1</v>
      </c>
    </row>
    <row r="26" spans="2:18">
      <c r="B26" s="115">
        <v>20</v>
      </c>
      <c r="C26" s="116">
        <v>44217</v>
      </c>
      <c r="D26" s="115">
        <v>15</v>
      </c>
      <c r="E26" s="115">
        <v>5</v>
      </c>
      <c r="F26" s="115">
        <v>28</v>
      </c>
      <c r="G26" s="115">
        <v>12</v>
      </c>
      <c r="H26" s="115">
        <f t="shared" si="4"/>
        <v>60</v>
      </c>
      <c r="I26" s="115">
        <v>0</v>
      </c>
      <c r="J26" s="115">
        <v>0</v>
      </c>
      <c r="K26" s="115">
        <v>0</v>
      </c>
      <c r="L26" s="115">
        <v>0</v>
      </c>
      <c r="M26" s="115">
        <v>0</v>
      </c>
      <c r="N26" s="115">
        <v>60</v>
      </c>
      <c r="O26" s="117">
        <f t="shared" si="5"/>
        <v>0</v>
      </c>
      <c r="P26" s="115">
        <v>0</v>
      </c>
      <c r="Q26" s="115">
        <v>0</v>
      </c>
      <c r="R26" s="115">
        <v>0</v>
      </c>
    </row>
    <row r="27" spans="2:18">
      <c r="B27" s="115">
        <v>21</v>
      </c>
      <c r="C27" s="116">
        <v>44248</v>
      </c>
      <c r="D27" s="115">
        <v>10</v>
      </c>
      <c r="E27" s="115">
        <v>0</v>
      </c>
      <c r="F27" s="115">
        <v>22</v>
      </c>
      <c r="G27" s="115">
        <v>5</v>
      </c>
      <c r="H27" s="115">
        <f t="shared" si="0"/>
        <v>37</v>
      </c>
      <c r="I27" s="115">
        <v>0</v>
      </c>
      <c r="J27" s="115">
        <v>0</v>
      </c>
      <c r="K27" s="115">
        <v>0</v>
      </c>
      <c r="L27" s="115">
        <v>0</v>
      </c>
      <c r="M27" s="115">
        <v>0</v>
      </c>
      <c r="N27" s="115">
        <v>37</v>
      </c>
      <c r="O27" s="117">
        <f t="shared" si="1"/>
        <v>0</v>
      </c>
      <c r="P27" s="115">
        <v>0</v>
      </c>
      <c r="Q27" s="115">
        <v>0</v>
      </c>
      <c r="R27" s="115">
        <v>0</v>
      </c>
    </row>
    <row r="28" spans="2:18">
      <c r="B28" s="200">
        <v>22</v>
      </c>
      <c r="C28" s="116">
        <v>44276</v>
      </c>
      <c r="D28" s="115">
        <v>11</v>
      </c>
      <c r="E28" s="115">
        <v>1</v>
      </c>
      <c r="F28" s="115">
        <v>15</v>
      </c>
      <c r="G28" s="115">
        <v>2</v>
      </c>
      <c r="H28" s="115">
        <f t="shared" si="0"/>
        <v>29</v>
      </c>
      <c r="I28" s="115">
        <v>0</v>
      </c>
      <c r="J28" s="115">
        <v>1</v>
      </c>
      <c r="K28" s="115">
        <v>0</v>
      </c>
      <c r="L28" s="115">
        <v>0</v>
      </c>
      <c r="M28" s="115">
        <v>1</v>
      </c>
      <c r="N28" s="115">
        <v>29</v>
      </c>
      <c r="O28" s="117">
        <f t="shared" si="1"/>
        <v>3.4482758620689653</v>
      </c>
      <c r="P28" s="115">
        <v>0</v>
      </c>
      <c r="Q28" s="115">
        <v>0</v>
      </c>
      <c r="R28" s="115">
        <v>1</v>
      </c>
    </row>
    <row r="29" spans="2:18">
      <c r="B29" s="243" t="s">
        <v>160</v>
      </c>
      <c r="C29" s="245"/>
      <c r="D29" s="114">
        <f t="shared" ref="D29:N29" si="6">SUM(D7:D28)</f>
        <v>250</v>
      </c>
      <c r="E29" s="114">
        <f t="shared" si="6"/>
        <v>162</v>
      </c>
      <c r="F29" s="114">
        <f t="shared" si="6"/>
        <v>518</v>
      </c>
      <c r="G29" s="114">
        <f t="shared" si="6"/>
        <v>333</v>
      </c>
      <c r="H29" s="114">
        <f t="shared" si="6"/>
        <v>1263</v>
      </c>
      <c r="I29" s="114">
        <f t="shared" si="6"/>
        <v>7</v>
      </c>
      <c r="J29" s="114">
        <f t="shared" si="6"/>
        <v>15</v>
      </c>
      <c r="K29" s="114">
        <f t="shared" si="6"/>
        <v>8</v>
      </c>
      <c r="L29" s="114">
        <f t="shared" si="6"/>
        <v>5</v>
      </c>
      <c r="M29" s="114">
        <f t="shared" si="6"/>
        <v>35</v>
      </c>
      <c r="N29" s="114">
        <f t="shared" si="6"/>
        <v>1229</v>
      </c>
      <c r="O29" s="118">
        <f>M29/H29*100</f>
        <v>2.771179730799683</v>
      </c>
      <c r="P29" s="114">
        <f>SUM(P7:P28)</f>
        <v>2</v>
      </c>
      <c r="Q29" s="114">
        <f>SUM(Q7:Q28)</f>
        <v>1</v>
      </c>
      <c r="R29" s="114">
        <f>SUM(R7:R28)</f>
        <v>32</v>
      </c>
    </row>
    <row r="34" spans="15:19">
      <c r="P34" s="246" t="s">
        <v>26</v>
      </c>
      <c r="Q34" s="249" t="s">
        <v>291</v>
      </c>
      <c r="R34" s="249" t="s">
        <v>292</v>
      </c>
      <c r="S34" s="249" t="s">
        <v>293</v>
      </c>
    </row>
    <row r="35" spans="15:19">
      <c r="P35" s="247"/>
      <c r="Q35" s="249"/>
      <c r="R35" s="249"/>
      <c r="S35" s="249"/>
    </row>
    <row r="36" spans="15:19">
      <c r="P36" s="248"/>
      <c r="Q36" s="249"/>
      <c r="R36" s="249"/>
      <c r="S36" s="249"/>
    </row>
    <row r="37" spans="15:19">
      <c r="O37" s="116">
        <v>43940</v>
      </c>
      <c r="P37" s="120" t="s">
        <v>294</v>
      </c>
      <c r="Q37" s="119">
        <v>0</v>
      </c>
      <c r="R37" s="119">
        <v>0</v>
      </c>
      <c r="S37" s="119">
        <v>0</v>
      </c>
    </row>
    <row r="38" spans="15:19">
      <c r="O38" s="116">
        <v>43970</v>
      </c>
      <c r="P38" s="120" t="s">
        <v>295</v>
      </c>
      <c r="Q38" s="115">
        <v>0</v>
      </c>
      <c r="R38" s="115">
        <v>0</v>
      </c>
      <c r="S38" s="115">
        <v>1</v>
      </c>
    </row>
    <row r="39" spans="15:19">
      <c r="O39" s="116">
        <v>44001</v>
      </c>
      <c r="P39" s="120" t="s">
        <v>296</v>
      </c>
      <c r="Q39" s="115">
        <v>0</v>
      </c>
      <c r="R39" s="115">
        <v>0</v>
      </c>
      <c r="S39" s="115">
        <v>0</v>
      </c>
    </row>
    <row r="40" spans="15:19">
      <c r="O40" s="116">
        <v>44031</v>
      </c>
      <c r="P40" s="120" t="s">
        <v>297</v>
      </c>
      <c r="Q40" s="115">
        <v>0</v>
      </c>
      <c r="R40" s="115">
        <v>0</v>
      </c>
      <c r="S40" s="115">
        <v>3</v>
      </c>
    </row>
    <row r="41" spans="15:19">
      <c r="O41" s="116">
        <v>44062</v>
      </c>
      <c r="P41" s="120" t="s">
        <v>298</v>
      </c>
      <c r="Q41" s="115">
        <v>0</v>
      </c>
      <c r="R41" s="115">
        <v>0</v>
      </c>
      <c r="S41" s="115">
        <v>2</v>
      </c>
    </row>
    <row r="42" spans="15:19">
      <c r="O42" s="116">
        <v>44093</v>
      </c>
      <c r="P42" s="120" t="s">
        <v>299</v>
      </c>
      <c r="Q42" s="115">
        <v>0</v>
      </c>
      <c r="R42" s="115">
        <v>0</v>
      </c>
      <c r="S42" s="115">
        <v>0</v>
      </c>
    </row>
    <row r="43" spans="15:19">
      <c r="O43" s="116">
        <v>44123</v>
      </c>
      <c r="P43" s="120" t="s">
        <v>300</v>
      </c>
      <c r="Q43" s="115">
        <v>0</v>
      </c>
      <c r="R43" s="115">
        <v>0</v>
      </c>
      <c r="S43" s="115">
        <v>2</v>
      </c>
    </row>
    <row r="44" spans="15:19">
      <c r="O44" s="116">
        <v>44154</v>
      </c>
      <c r="P44" s="120" t="s">
        <v>301</v>
      </c>
      <c r="Q44" s="115">
        <v>0</v>
      </c>
      <c r="R44" s="115">
        <v>0</v>
      </c>
      <c r="S44" s="115">
        <v>4</v>
      </c>
    </row>
    <row r="45" spans="15:19">
      <c r="O45" s="116">
        <v>44184</v>
      </c>
      <c r="P45" s="120" t="s">
        <v>302</v>
      </c>
      <c r="Q45" s="115">
        <v>0</v>
      </c>
      <c r="R45" s="115">
        <v>0</v>
      </c>
      <c r="S45" s="115">
        <v>3</v>
      </c>
    </row>
    <row r="46" spans="15:19">
      <c r="O46" s="116">
        <v>43850</v>
      </c>
      <c r="P46" s="120" t="s">
        <v>303</v>
      </c>
      <c r="Q46" s="115">
        <v>0</v>
      </c>
      <c r="R46" s="115">
        <v>0</v>
      </c>
      <c r="S46" s="115">
        <v>4</v>
      </c>
    </row>
    <row r="47" spans="15:19">
      <c r="O47" s="116">
        <v>43881</v>
      </c>
      <c r="P47" s="120" t="s">
        <v>304</v>
      </c>
      <c r="Q47" s="115">
        <v>0</v>
      </c>
      <c r="R47" s="115">
        <v>0</v>
      </c>
      <c r="S47" s="115">
        <v>0</v>
      </c>
    </row>
    <row r="48" spans="15:19">
      <c r="O48" s="116">
        <v>43910</v>
      </c>
      <c r="P48" s="120" t="s">
        <v>305</v>
      </c>
      <c r="Q48" s="115">
        <v>0</v>
      </c>
      <c r="R48" s="115">
        <v>0</v>
      </c>
      <c r="S48" s="115">
        <v>0</v>
      </c>
    </row>
    <row r="49" spans="15:19">
      <c r="O49" s="116">
        <v>44002</v>
      </c>
      <c r="P49" s="120" t="s">
        <v>306</v>
      </c>
      <c r="Q49" s="115">
        <v>0</v>
      </c>
      <c r="R49" s="115">
        <v>0</v>
      </c>
      <c r="S49" s="115">
        <v>2</v>
      </c>
    </row>
    <row r="50" spans="15:19">
      <c r="O50" s="116">
        <v>44032</v>
      </c>
      <c r="P50" s="120" t="s">
        <v>274</v>
      </c>
      <c r="Q50" s="115">
        <v>0</v>
      </c>
      <c r="R50" s="115">
        <v>0</v>
      </c>
      <c r="S50" s="115">
        <v>2</v>
      </c>
    </row>
    <row r="51" spans="15:19">
      <c r="O51" s="116">
        <v>44063</v>
      </c>
      <c r="P51" s="120" t="s">
        <v>279</v>
      </c>
      <c r="Q51" s="115">
        <v>0</v>
      </c>
      <c r="R51" s="115">
        <v>0</v>
      </c>
      <c r="S51" s="115">
        <v>2</v>
      </c>
    </row>
    <row r="52" spans="15:19">
      <c r="O52" s="116">
        <v>44094</v>
      </c>
      <c r="P52" s="126" t="s">
        <v>313</v>
      </c>
      <c r="Q52" s="115">
        <v>0</v>
      </c>
      <c r="R52" s="115">
        <v>1</v>
      </c>
      <c r="S52" s="115">
        <v>2</v>
      </c>
    </row>
    <row r="53" spans="15:19">
      <c r="O53" s="116">
        <v>44124</v>
      </c>
      <c r="P53" s="120" t="s">
        <v>347</v>
      </c>
      <c r="Q53" s="115">
        <v>0</v>
      </c>
      <c r="R53" s="115">
        <v>0</v>
      </c>
      <c r="S53" s="115">
        <v>2</v>
      </c>
    </row>
    <row r="54" spans="15:19">
      <c r="O54" s="116">
        <v>44155</v>
      </c>
      <c r="P54" s="120" t="s">
        <v>348</v>
      </c>
      <c r="Q54" s="115">
        <v>2</v>
      </c>
      <c r="R54" s="115">
        <v>0</v>
      </c>
      <c r="S54" s="115">
        <v>1</v>
      </c>
    </row>
    <row r="55" spans="15:19">
      <c r="O55" s="116">
        <v>44185</v>
      </c>
      <c r="P55" s="120" t="s">
        <v>349</v>
      </c>
      <c r="Q55" s="115">
        <v>0</v>
      </c>
      <c r="R55" s="115">
        <v>0</v>
      </c>
      <c r="S55" s="115">
        <v>0</v>
      </c>
    </row>
    <row r="56" spans="15:19">
      <c r="Q56" s="114">
        <f>SUM(Q37:Q55)</f>
        <v>2</v>
      </c>
      <c r="R56" s="114">
        <f>SUM(R37:R55)</f>
        <v>1</v>
      </c>
      <c r="S56" s="114">
        <f>SUM(S37:S55)</f>
        <v>30</v>
      </c>
    </row>
    <row r="66" spans="4:9">
      <c r="D66" s="131" t="s">
        <v>26</v>
      </c>
      <c r="E66" s="130" t="s">
        <v>314</v>
      </c>
      <c r="F66" s="130" t="s">
        <v>315</v>
      </c>
      <c r="G66" s="130" t="s">
        <v>316</v>
      </c>
      <c r="H66" s="130" t="s">
        <v>47</v>
      </c>
      <c r="I66" s="130" t="s">
        <v>317</v>
      </c>
    </row>
    <row r="67" spans="4:9">
      <c r="D67" s="120" t="s">
        <v>295</v>
      </c>
      <c r="E67" s="115">
        <v>23</v>
      </c>
      <c r="F67" s="119">
        <f t="shared" ref="F67:F80" si="7">E67-G67</f>
        <v>22</v>
      </c>
      <c r="G67" s="115">
        <v>1</v>
      </c>
      <c r="H67" s="115">
        <v>1</v>
      </c>
      <c r="I67" s="117">
        <f t="shared" ref="I67:I81" si="8">G67/E67*100</f>
        <v>4.3478260869565215</v>
      </c>
    </row>
    <row r="68" spans="4:9">
      <c r="D68" s="126" t="s">
        <v>323</v>
      </c>
      <c r="E68" s="115">
        <v>17</v>
      </c>
      <c r="F68" s="119">
        <f t="shared" si="7"/>
        <v>17</v>
      </c>
      <c r="G68" s="115">
        <v>0</v>
      </c>
      <c r="H68" s="115">
        <v>1</v>
      </c>
      <c r="I68" s="127">
        <f t="shared" si="8"/>
        <v>0</v>
      </c>
    </row>
    <row r="69" spans="4:9">
      <c r="D69" s="120" t="s">
        <v>297</v>
      </c>
      <c r="E69" s="115">
        <v>52</v>
      </c>
      <c r="F69" s="119">
        <f t="shared" si="7"/>
        <v>49</v>
      </c>
      <c r="G69" s="115">
        <v>3</v>
      </c>
      <c r="H69" s="115">
        <v>1</v>
      </c>
      <c r="I69" s="127">
        <f t="shared" si="8"/>
        <v>5.7692307692307692</v>
      </c>
    </row>
    <row r="70" spans="4:9">
      <c r="D70" s="120" t="s">
        <v>298</v>
      </c>
      <c r="E70" s="115">
        <v>47</v>
      </c>
      <c r="F70" s="119">
        <f t="shared" si="7"/>
        <v>45</v>
      </c>
      <c r="G70" s="115">
        <v>2</v>
      </c>
      <c r="H70" s="115">
        <v>1</v>
      </c>
      <c r="I70" s="127">
        <f t="shared" si="8"/>
        <v>4.2553191489361701</v>
      </c>
    </row>
    <row r="71" spans="4:9">
      <c r="D71" s="120" t="s">
        <v>299</v>
      </c>
      <c r="E71" s="115">
        <v>42</v>
      </c>
      <c r="F71" s="119">
        <f t="shared" si="7"/>
        <v>42</v>
      </c>
      <c r="G71" s="115">
        <v>0</v>
      </c>
      <c r="H71" s="115">
        <v>1</v>
      </c>
      <c r="I71" s="127">
        <f t="shared" si="8"/>
        <v>0</v>
      </c>
    </row>
    <row r="72" spans="4:9">
      <c r="D72" s="120" t="s">
        <v>300</v>
      </c>
      <c r="E72" s="115">
        <v>43</v>
      </c>
      <c r="F72" s="119">
        <f t="shared" si="7"/>
        <v>41</v>
      </c>
      <c r="G72" s="115">
        <v>2</v>
      </c>
      <c r="H72" s="115">
        <v>1</v>
      </c>
      <c r="I72" s="127">
        <f t="shared" si="8"/>
        <v>4.6511627906976747</v>
      </c>
    </row>
    <row r="73" spans="4:9">
      <c r="D73" s="120" t="s">
        <v>301</v>
      </c>
      <c r="E73" s="115">
        <v>83</v>
      </c>
      <c r="F73" s="119">
        <f t="shared" si="7"/>
        <v>79</v>
      </c>
      <c r="G73" s="115">
        <v>4</v>
      </c>
      <c r="H73" s="115">
        <v>1</v>
      </c>
      <c r="I73" s="127">
        <f t="shared" si="8"/>
        <v>4.8192771084337354</v>
      </c>
    </row>
    <row r="74" spans="4:9">
      <c r="D74" s="120" t="s">
        <v>302</v>
      </c>
      <c r="E74" s="115">
        <v>99</v>
      </c>
      <c r="F74" s="119">
        <f t="shared" si="7"/>
        <v>96</v>
      </c>
      <c r="G74" s="115">
        <v>3</v>
      </c>
      <c r="H74" s="115">
        <v>1</v>
      </c>
      <c r="I74" s="127">
        <f t="shared" si="8"/>
        <v>3.0303030303030303</v>
      </c>
    </row>
    <row r="75" spans="4:9">
      <c r="D75" s="120" t="s">
        <v>303</v>
      </c>
      <c r="E75" s="115">
        <v>93</v>
      </c>
      <c r="F75" s="119">
        <f t="shared" si="7"/>
        <v>89</v>
      </c>
      <c r="G75" s="115">
        <v>4</v>
      </c>
      <c r="H75" s="115">
        <v>1</v>
      </c>
      <c r="I75" s="127">
        <f t="shared" si="8"/>
        <v>4.3010752688172049</v>
      </c>
    </row>
    <row r="76" spans="4:9">
      <c r="D76" s="120" t="s">
        <v>304</v>
      </c>
      <c r="E76" s="115">
        <v>28</v>
      </c>
      <c r="F76" s="119">
        <f t="shared" si="7"/>
        <v>28</v>
      </c>
      <c r="G76" s="115">
        <v>0</v>
      </c>
      <c r="H76" s="115">
        <v>1</v>
      </c>
      <c r="I76" s="127">
        <f t="shared" si="8"/>
        <v>0</v>
      </c>
    </row>
    <row r="77" spans="4:9">
      <c r="D77" s="120" t="s">
        <v>306</v>
      </c>
      <c r="E77" s="115">
        <v>43</v>
      </c>
      <c r="F77" s="119">
        <f t="shared" si="7"/>
        <v>41</v>
      </c>
      <c r="G77" s="115">
        <v>2</v>
      </c>
      <c r="H77" s="115">
        <v>1</v>
      </c>
      <c r="I77" s="127">
        <f t="shared" si="8"/>
        <v>4.6511627906976747</v>
      </c>
    </row>
    <row r="78" spans="4:9">
      <c r="D78" s="120" t="s">
        <v>274</v>
      </c>
      <c r="E78" s="115">
        <v>75</v>
      </c>
      <c r="F78" s="119">
        <f t="shared" si="7"/>
        <v>73</v>
      </c>
      <c r="G78" s="115">
        <v>2</v>
      </c>
      <c r="H78" s="115">
        <v>1</v>
      </c>
      <c r="I78" s="127">
        <f t="shared" si="8"/>
        <v>2.666666666666667</v>
      </c>
    </row>
    <row r="79" spans="4:9">
      <c r="D79" s="120" t="s">
        <v>279</v>
      </c>
      <c r="E79" s="115">
        <v>76</v>
      </c>
      <c r="F79" s="119">
        <f t="shared" si="7"/>
        <v>74</v>
      </c>
      <c r="G79" s="115">
        <v>2</v>
      </c>
      <c r="H79" s="115">
        <v>1</v>
      </c>
      <c r="I79" s="127">
        <f t="shared" si="8"/>
        <v>2.6315789473684208</v>
      </c>
    </row>
    <row r="80" spans="4:9">
      <c r="D80" s="126" t="s">
        <v>313</v>
      </c>
      <c r="E80" s="115">
        <v>104</v>
      </c>
      <c r="F80" s="119">
        <f t="shared" si="7"/>
        <v>101</v>
      </c>
      <c r="G80" s="115">
        <v>3</v>
      </c>
      <c r="H80" s="115">
        <v>1</v>
      </c>
      <c r="I80" s="127">
        <f t="shared" si="8"/>
        <v>2.8846153846153846</v>
      </c>
    </row>
    <row r="81" spans="4:9">
      <c r="D81" s="120" t="s">
        <v>347</v>
      </c>
      <c r="E81" s="115">
        <v>116</v>
      </c>
      <c r="F81" s="115">
        <v>114</v>
      </c>
      <c r="G81" s="115">
        <v>2</v>
      </c>
      <c r="H81" s="115">
        <v>1</v>
      </c>
      <c r="I81" s="127">
        <f t="shared" si="8"/>
        <v>1.7241379310344827</v>
      </c>
    </row>
    <row r="82" spans="4:9">
      <c r="D82" s="120" t="s">
        <v>348</v>
      </c>
      <c r="E82" s="115">
        <v>105</v>
      </c>
      <c r="F82" s="115">
        <v>102</v>
      </c>
      <c r="G82" s="115">
        <v>3</v>
      </c>
      <c r="H82" s="115">
        <v>1</v>
      </c>
      <c r="I82" s="127">
        <f t="shared" ref="I82:I86" si="9">G82/E82*100</f>
        <v>2.8571428571428572</v>
      </c>
    </row>
    <row r="83" spans="4:9">
      <c r="D83" s="120" t="s">
        <v>349</v>
      </c>
      <c r="E83" s="165">
        <v>91</v>
      </c>
      <c r="F83" s="165">
        <v>90</v>
      </c>
      <c r="G83" s="165">
        <v>0</v>
      </c>
      <c r="H83" s="165">
        <v>1</v>
      </c>
      <c r="I83" s="127">
        <f t="shared" si="9"/>
        <v>0</v>
      </c>
    </row>
    <row r="84" spans="4:9">
      <c r="D84" s="164" t="s">
        <v>356</v>
      </c>
      <c r="E84" s="166">
        <v>60</v>
      </c>
      <c r="F84" s="166">
        <v>60</v>
      </c>
      <c r="G84" s="166">
        <v>0</v>
      </c>
      <c r="H84" s="165">
        <v>1</v>
      </c>
      <c r="I84" s="127">
        <f t="shared" si="9"/>
        <v>0</v>
      </c>
    </row>
    <row r="85" spans="4:9">
      <c r="D85" s="164" t="s">
        <v>380</v>
      </c>
      <c r="E85" s="166">
        <v>37</v>
      </c>
      <c r="F85" s="166">
        <v>37</v>
      </c>
      <c r="G85" s="166">
        <v>0</v>
      </c>
      <c r="H85" s="165">
        <v>1</v>
      </c>
      <c r="I85" s="127">
        <f t="shared" si="9"/>
        <v>0</v>
      </c>
    </row>
    <row r="86" spans="4:9">
      <c r="D86" s="164" t="s">
        <v>433</v>
      </c>
      <c r="E86" s="166">
        <v>29</v>
      </c>
      <c r="F86" s="166">
        <v>28</v>
      </c>
      <c r="G86" s="166">
        <v>1</v>
      </c>
      <c r="H86" s="201">
        <v>1</v>
      </c>
      <c r="I86" s="127">
        <f t="shared" si="9"/>
        <v>3.4482758620689653</v>
      </c>
    </row>
  </sheetData>
  <mergeCells count="18">
    <mergeCell ref="B29:C29"/>
    <mergeCell ref="P34:P36"/>
    <mergeCell ref="Q34:Q36"/>
    <mergeCell ref="R34:R36"/>
    <mergeCell ref="S34:S36"/>
    <mergeCell ref="N4:N6"/>
    <mergeCell ref="O4:O6"/>
    <mergeCell ref="P4:R4"/>
    <mergeCell ref="D5:E5"/>
    <mergeCell ref="F5:G5"/>
    <mergeCell ref="I5:J5"/>
    <mergeCell ref="K5:L5"/>
    <mergeCell ref="M4:M6"/>
    <mergeCell ref="B4:B6"/>
    <mergeCell ref="C4:C6"/>
    <mergeCell ref="D4:G4"/>
    <mergeCell ref="H4:H6"/>
    <mergeCell ref="I4:L4"/>
  </mergeCells>
  <pageMargins left="0.7" right="0.7" top="0.75" bottom="0.75" header="0.3" footer="0.3"/>
  <pageSetup orientation="portrait" horizontalDpi="120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dimension ref="B3:J68"/>
  <sheetViews>
    <sheetView topLeftCell="A13" workbookViewId="0">
      <selection activeCell="R46" sqref="R46"/>
    </sheetView>
  </sheetViews>
  <sheetFormatPr defaultRowHeight="15"/>
  <cols>
    <col min="2" max="2" width="11.140625" customWidth="1"/>
    <col min="7" max="7" width="11.28515625" customWidth="1"/>
    <col min="10" max="10" width="11.5703125" bestFit="1" customWidth="1"/>
  </cols>
  <sheetData>
    <row r="3" spans="2:10" ht="15.75" thickBot="1"/>
    <row r="4" spans="2:10" ht="21.75" thickBot="1">
      <c r="B4" s="213" t="s">
        <v>57</v>
      </c>
      <c r="C4" s="214"/>
      <c r="D4" s="214"/>
      <c r="E4" s="214"/>
      <c r="F4" s="214"/>
      <c r="G4" s="214"/>
      <c r="H4" s="214"/>
      <c r="I4" s="214"/>
      <c r="J4" s="215"/>
    </row>
    <row r="5" spans="2:10" ht="45.75" thickBot="1">
      <c r="B5" s="56" t="s">
        <v>26</v>
      </c>
      <c r="C5" s="57" t="s">
        <v>27</v>
      </c>
      <c r="D5" s="58" t="s">
        <v>28</v>
      </c>
      <c r="E5" s="58" t="s">
        <v>29</v>
      </c>
      <c r="F5" s="59" t="s">
        <v>58</v>
      </c>
      <c r="G5" s="59" t="s">
        <v>273</v>
      </c>
      <c r="H5" s="56" t="s">
        <v>59</v>
      </c>
      <c r="I5" s="56" t="s">
        <v>47</v>
      </c>
      <c r="J5" s="56" t="s">
        <v>30</v>
      </c>
    </row>
    <row r="6" spans="2:10" ht="15.75" thickBot="1">
      <c r="B6" s="29" t="s">
        <v>31</v>
      </c>
      <c r="C6" s="31">
        <v>5269</v>
      </c>
      <c r="D6" s="42">
        <f>C6-E6</f>
        <v>5087</v>
      </c>
      <c r="E6" s="52">
        <f>F6+H6</f>
        <v>182</v>
      </c>
      <c r="F6" s="35">
        <v>100</v>
      </c>
      <c r="G6" s="35"/>
      <c r="H6" s="27">
        <v>82</v>
      </c>
      <c r="I6" s="27">
        <v>0.5</v>
      </c>
      <c r="J6" s="44">
        <f>E6/C6*100</f>
        <v>3.4541658758777758</v>
      </c>
    </row>
    <row r="7" spans="2:10" ht="15.75" thickBot="1">
      <c r="B7" s="16" t="s">
        <v>32</v>
      </c>
      <c r="C7" s="32">
        <v>9973</v>
      </c>
      <c r="D7" s="40">
        <f t="shared" ref="D7:D20" si="0">C7-E7</f>
        <v>9821</v>
      </c>
      <c r="E7" s="53">
        <f t="shared" ref="E7:E20" si="1">F7+H7</f>
        <v>152</v>
      </c>
      <c r="F7" s="36">
        <v>52</v>
      </c>
      <c r="G7" s="36"/>
      <c r="H7" s="28">
        <v>100</v>
      </c>
      <c r="I7" s="28">
        <v>0.5</v>
      </c>
      <c r="J7" s="44">
        <f t="shared" ref="J7:J22" si="2">E7/C7*100</f>
        <v>1.5241151107991577</v>
      </c>
    </row>
    <row r="8" spans="2:10" ht="15.75" thickBot="1">
      <c r="B8" s="16" t="s">
        <v>33</v>
      </c>
      <c r="C8" s="32">
        <v>9765</v>
      </c>
      <c r="D8" s="40">
        <f t="shared" si="0"/>
        <v>9560</v>
      </c>
      <c r="E8" s="53">
        <f t="shared" si="1"/>
        <v>205</v>
      </c>
      <c r="F8" s="36">
        <v>152</v>
      </c>
      <c r="G8" s="36"/>
      <c r="H8" s="28">
        <v>53</v>
      </c>
      <c r="I8" s="28">
        <v>0.5</v>
      </c>
      <c r="J8" s="44">
        <f t="shared" si="2"/>
        <v>2.0993343573988734</v>
      </c>
    </row>
    <row r="9" spans="2:10" ht="15.75" thickBot="1">
      <c r="B9" s="16" t="s">
        <v>34</v>
      </c>
      <c r="C9" s="32">
        <v>7440</v>
      </c>
      <c r="D9" s="40">
        <f t="shared" si="0"/>
        <v>7386</v>
      </c>
      <c r="E9" s="53">
        <f t="shared" si="1"/>
        <v>54</v>
      </c>
      <c r="F9" s="36">
        <v>37</v>
      </c>
      <c r="G9" s="36"/>
      <c r="H9" s="28">
        <v>17</v>
      </c>
      <c r="I9" s="28">
        <v>0.5</v>
      </c>
      <c r="J9" s="44">
        <f t="shared" si="2"/>
        <v>0.72580645161290325</v>
      </c>
    </row>
    <row r="10" spans="2:10" ht="15.75" thickBot="1">
      <c r="B10" s="16" t="s">
        <v>35</v>
      </c>
      <c r="C10" s="32">
        <v>10511</v>
      </c>
      <c r="D10" s="40">
        <f t="shared" si="0"/>
        <v>10342</v>
      </c>
      <c r="E10" s="53">
        <f t="shared" si="1"/>
        <v>169</v>
      </c>
      <c r="F10" s="36">
        <v>124</v>
      </c>
      <c r="G10" s="36"/>
      <c r="H10" s="28">
        <v>45</v>
      </c>
      <c r="I10" s="28">
        <v>0.5</v>
      </c>
      <c r="J10" s="44">
        <f t="shared" si="2"/>
        <v>1.6078394063362194</v>
      </c>
    </row>
    <row r="11" spans="2:10" ht="15.75" thickBot="1">
      <c r="B11" s="16" t="s">
        <v>37</v>
      </c>
      <c r="C11" s="32">
        <v>3034</v>
      </c>
      <c r="D11" s="40">
        <f t="shared" si="0"/>
        <v>2956</v>
      </c>
      <c r="E11" s="53">
        <f t="shared" si="1"/>
        <v>78</v>
      </c>
      <c r="F11" s="36">
        <v>72</v>
      </c>
      <c r="G11" s="36"/>
      <c r="H11" s="28">
        <v>6</v>
      </c>
      <c r="I11" s="28">
        <v>0.2</v>
      </c>
      <c r="J11" s="44">
        <f t="shared" si="2"/>
        <v>2.5708635464733027</v>
      </c>
    </row>
    <row r="12" spans="2:10" ht="15.75" thickBot="1">
      <c r="B12" s="16" t="s">
        <v>38</v>
      </c>
      <c r="C12" s="32">
        <v>5267</v>
      </c>
      <c r="D12" s="40">
        <f t="shared" si="0"/>
        <v>5168</v>
      </c>
      <c r="E12" s="53">
        <f t="shared" si="1"/>
        <v>99</v>
      </c>
      <c r="F12" s="36">
        <v>83</v>
      </c>
      <c r="G12" s="36"/>
      <c r="H12" s="28">
        <v>16</v>
      </c>
      <c r="I12" s="28">
        <v>0.2</v>
      </c>
      <c r="J12" s="44">
        <f t="shared" si="2"/>
        <v>1.8796278716536927</v>
      </c>
    </row>
    <row r="13" spans="2:10" ht="15.75" thickBot="1">
      <c r="B13" s="16" t="s">
        <v>39</v>
      </c>
      <c r="C13" s="32">
        <v>11822</v>
      </c>
      <c r="D13" s="40">
        <f t="shared" si="0"/>
        <v>11482</v>
      </c>
      <c r="E13" s="53">
        <f t="shared" si="1"/>
        <v>340</v>
      </c>
      <c r="F13" s="36">
        <v>237</v>
      </c>
      <c r="G13" s="36"/>
      <c r="H13" s="28">
        <v>103</v>
      </c>
      <c r="I13" s="28">
        <v>0.2</v>
      </c>
      <c r="J13" s="44">
        <f t="shared" si="2"/>
        <v>2.875993909659956</v>
      </c>
    </row>
    <row r="14" spans="2:10" ht="15.75" thickBot="1">
      <c r="B14" s="16" t="s">
        <v>40</v>
      </c>
      <c r="C14" s="32">
        <v>15901</v>
      </c>
      <c r="D14" s="40">
        <f t="shared" si="0"/>
        <v>15703</v>
      </c>
      <c r="E14" s="53">
        <f t="shared" si="1"/>
        <v>198</v>
      </c>
      <c r="F14" s="36">
        <v>143</v>
      </c>
      <c r="G14" s="36"/>
      <c r="H14" s="28">
        <v>55</v>
      </c>
      <c r="I14" s="28">
        <v>0.2</v>
      </c>
      <c r="J14" s="44">
        <f t="shared" si="2"/>
        <v>1.2452047041066598</v>
      </c>
    </row>
    <row r="15" spans="2:10" ht="15.75" thickBot="1">
      <c r="B15" s="17" t="s">
        <v>41</v>
      </c>
      <c r="C15" s="33">
        <v>14302</v>
      </c>
      <c r="D15" s="40">
        <f t="shared" si="0"/>
        <v>14183</v>
      </c>
      <c r="E15" s="53">
        <f t="shared" si="1"/>
        <v>119</v>
      </c>
      <c r="F15" s="37">
        <v>72</v>
      </c>
      <c r="G15" s="37"/>
      <c r="H15" s="30">
        <v>47</v>
      </c>
      <c r="I15" s="30">
        <v>0.2</v>
      </c>
      <c r="J15" s="44">
        <f t="shared" si="2"/>
        <v>0.83205146133407903</v>
      </c>
    </row>
    <row r="16" spans="2:10" ht="15.75" thickBot="1">
      <c r="B16" s="18" t="s">
        <v>42</v>
      </c>
      <c r="C16" s="34">
        <v>11347</v>
      </c>
      <c r="D16" s="40">
        <f t="shared" si="0"/>
        <v>11275</v>
      </c>
      <c r="E16" s="54">
        <f t="shared" si="1"/>
        <v>72</v>
      </c>
      <c r="F16" s="38">
        <v>53</v>
      </c>
      <c r="G16" s="38"/>
      <c r="H16" s="129">
        <v>19</v>
      </c>
      <c r="I16" s="129">
        <v>0.2</v>
      </c>
      <c r="J16" s="44">
        <f t="shared" si="2"/>
        <v>0.63452895038336121</v>
      </c>
    </row>
    <row r="17" spans="2:10" ht="15.75" thickBot="1">
      <c r="B17" s="18" t="s">
        <v>45</v>
      </c>
      <c r="C17" s="34">
        <v>14888</v>
      </c>
      <c r="D17" s="40">
        <f t="shared" si="0"/>
        <v>14730</v>
      </c>
      <c r="E17" s="54">
        <f t="shared" si="1"/>
        <v>158</v>
      </c>
      <c r="F17" s="38">
        <v>137</v>
      </c>
      <c r="G17" s="38"/>
      <c r="H17" s="129">
        <v>21</v>
      </c>
      <c r="I17" s="129">
        <v>0.2</v>
      </c>
      <c r="J17" s="44">
        <f t="shared" si="2"/>
        <v>1.0612573885008061</v>
      </c>
    </row>
    <row r="18" spans="2:10" ht="15.75" thickBot="1">
      <c r="B18" s="18" t="s">
        <v>43</v>
      </c>
      <c r="C18" s="34">
        <v>17104</v>
      </c>
      <c r="D18" s="40">
        <f t="shared" si="0"/>
        <v>16908</v>
      </c>
      <c r="E18" s="54">
        <f t="shared" si="1"/>
        <v>196</v>
      </c>
      <c r="F18" s="38">
        <v>188</v>
      </c>
      <c r="G18" s="38"/>
      <c r="H18" s="129">
        <v>8</v>
      </c>
      <c r="I18" s="129">
        <v>0.2</v>
      </c>
      <c r="J18" s="44">
        <f t="shared" si="2"/>
        <v>1.1459307764265669</v>
      </c>
    </row>
    <row r="19" spans="2:10" ht="15.75" thickBot="1">
      <c r="B19" s="18" t="s">
        <v>44</v>
      </c>
      <c r="C19" s="34">
        <v>10762</v>
      </c>
      <c r="D19" s="40">
        <f t="shared" si="0"/>
        <v>10563</v>
      </c>
      <c r="E19" s="54">
        <f t="shared" si="1"/>
        <v>199</v>
      </c>
      <c r="F19" s="38">
        <v>186</v>
      </c>
      <c r="G19" s="38"/>
      <c r="H19" s="129">
        <v>13</v>
      </c>
      <c r="I19" s="129">
        <v>0.2</v>
      </c>
      <c r="J19" s="44">
        <f t="shared" si="2"/>
        <v>1.8490986805426501</v>
      </c>
    </row>
    <row r="20" spans="2:10" ht="15.75" thickBot="1">
      <c r="B20" s="18" t="s">
        <v>46</v>
      </c>
      <c r="C20" s="34">
        <v>646</v>
      </c>
      <c r="D20" s="40">
        <f t="shared" si="0"/>
        <v>633</v>
      </c>
      <c r="E20" s="55">
        <f t="shared" si="1"/>
        <v>13</v>
      </c>
      <c r="F20" s="129">
        <v>13</v>
      </c>
      <c r="G20" s="129"/>
      <c r="H20" s="129">
        <v>0</v>
      </c>
      <c r="I20" s="129">
        <v>0.2</v>
      </c>
      <c r="J20" s="44">
        <f t="shared" si="2"/>
        <v>2.0123839009287927</v>
      </c>
    </row>
    <row r="21" spans="2:10" ht="15.75" thickBot="1">
      <c r="B21" s="18" t="s">
        <v>253</v>
      </c>
      <c r="C21" s="34">
        <v>6463</v>
      </c>
      <c r="D21" s="40">
        <v>6414</v>
      </c>
      <c r="E21" s="55">
        <v>49</v>
      </c>
      <c r="F21" s="129">
        <v>3</v>
      </c>
      <c r="G21" s="129">
        <v>44</v>
      </c>
      <c r="H21" s="129">
        <v>2</v>
      </c>
      <c r="I21" s="129">
        <v>0.2</v>
      </c>
      <c r="J21" s="44">
        <f t="shared" si="2"/>
        <v>0.75816184434473155</v>
      </c>
    </row>
    <row r="22" spans="2:10" ht="15.75" thickBot="1">
      <c r="B22" s="18" t="s">
        <v>272</v>
      </c>
      <c r="C22" s="34">
        <v>16195</v>
      </c>
      <c r="D22" s="40">
        <v>16013</v>
      </c>
      <c r="E22" s="55">
        <v>182</v>
      </c>
      <c r="F22" s="129">
        <v>12</v>
      </c>
      <c r="G22" s="129">
        <v>121</v>
      </c>
      <c r="H22" s="129">
        <v>49</v>
      </c>
      <c r="I22" s="129">
        <v>0.2</v>
      </c>
      <c r="J22" s="44">
        <f t="shared" si="2"/>
        <v>1.1238036430997222</v>
      </c>
    </row>
    <row r="23" spans="2:10" ht="15.75" thickBot="1">
      <c r="B23" s="18" t="s">
        <v>279</v>
      </c>
      <c r="C23" s="34">
        <v>19456</v>
      </c>
      <c r="D23" s="40">
        <v>19020</v>
      </c>
      <c r="E23" s="55">
        <v>436</v>
      </c>
      <c r="F23" s="129">
        <v>85</v>
      </c>
      <c r="G23" s="129">
        <v>328</v>
      </c>
      <c r="H23" s="129">
        <v>23</v>
      </c>
      <c r="I23" s="129">
        <v>0.2</v>
      </c>
      <c r="J23" s="44">
        <v>2.2400000000000002</v>
      </c>
    </row>
    <row r="24" spans="2:10">
      <c r="B24" s="18" t="s">
        <v>313</v>
      </c>
      <c r="C24" s="34">
        <v>23622</v>
      </c>
      <c r="D24" s="40">
        <v>23276</v>
      </c>
      <c r="E24" s="55">
        <v>346</v>
      </c>
      <c r="F24" s="129">
        <v>40</v>
      </c>
      <c r="G24" s="129">
        <v>293</v>
      </c>
      <c r="H24" s="129">
        <v>13</v>
      </c>
      <c r="I24" s="129">
        <v>0.2</v>
      </c>
      <c r="J24" s="44">
        <v>1.46</v>
      </c>
    </row>
    <row r="29" spans="2:10">
      <c r="B29" s="221" t="s">
        <v>324</v>
      </c>
      <c r="C29" s="221"/>
      <c r="D29" s="221"/>
      <c r="E29" s="221"/>
      <c r="F29" s="221"/>
      <c r="G29" s="221"/>
      <c r="H29" s="221"/>
      <c r="I29" s="221"/>
      <c r="J29" s="221"/>
    </row>
    <row r="30" spans="2:10" ht="45">
      <c r="B30" s="40" t="s">
        <v>26</v>
      </c>
      <c r="C30" s="40" t="s">
        <v>27</v>
      </c>
      <c r="D30" s="40" t="s">
        <v>28</v>
      </c>
      <c r="E30" s="40" t="s">
        <v>29</v>
      </c>
      <c r="F30" s="40" t="s">
        <v>58</v>
      </c>
      <c r="G30" s="40" t="s">
        <v>273</v>
      </c>
      <c r="H30" s="40" t="s">
        <v>59</v>
      </c>
      <c r="I30" s="40" t="s">
        <v>47</v>
      </c>
      <c r="J30" s="95" t="s">
        <v>30</v>
      </c>
    </row>
    <row r="31" spans="2:10">
      <c r="B31" s="16" t="s">
        <v>37</v>
      </c>
      <c r="C31" s="32">
        <v>3034</v>
      </c>
      <c r="D31" s="40">
        <f t="shared" ref="D31:D40" si="3">C31-E31</f>
        <v>3008</v>
      </c>
      <c r="E31" s="53">
        <f>SUM(F31:H31)</f>
        <v>26</v>
      </c>
      <c r="F31" s="36">
        <v>9</v>
      </c>
      <c r="G31" s="36">
        <v>13</v>
      </c>
      <c r="H31" s="28">
        <v>4</v>
      </c>
      <c r="I31" s="32">
        <v>0.5</v>
      </c>
      <c r="J31" s="132">
        <f t="shared" ref="J31:J42" si="4">E31/C31*100</f>
        <v>0.85695451549110091</v>
      </c>
    </row>
    <row r="32" spans="2:10">
      <c r="B32" s="16" t="s">
        <v>38</v>
      </c>
      <c r="C32" s="32">
        <v>5267</v>
      </c>
      <c r="D32" s="40">
        <f t="shared" si="3"/>
        <v>5233</v>
      </c>
      <c r="E32" s="53">
        <f t="shared" ref="E32:E44" si="5">SUM(F32:H32)</f>
        <v>34</v>
      </c>
      <c r="F32" s="36">
        <v>0</v>
      </c>
      <c r="G32" s="36">
        <v>26</v>
      </c>
      <c r="H32" s="28">
        <v>8</v>
      </c>
      <c r="I32" s="32">
        <v>0.5</v>
      </c>
      <c r="J32" s="132">
        <f t="shared" si="4"/>
        <v>0.64552876400227832</v>
      </c>
    </row>
    <row r="33" spans="2:10">
      <c r="B33" s="16" t="s">
        <v>39</v>
      </c>
      <c r="C33" s="32">
        <v>11822</v>
      </c>
      <c r="D33" s="40">
        <f t="shared" si="3"/>
        <v>11689</v>
      </c>
      <c r="E33" s="53">
        <f t="shared" si="5"/>
        <v>133</v>
      </c>
      <c r="F33" s="36">
        <v>23</v>
      </c>
      <c r="G33" s="36">
        <v>84</v>
      </c>
      <c r="H33" s="28">
        <v>26</v>
      </c>
      <c r="I33" s="32">
        <v>0.5</v>
      </c>
      <c r="J33" s="132">
        <f t="shared" si="4"/>
        <v>1.1250211470140417</v>
      </c>
    </row>
    <row r="34" spans="2:10">
      <c r="B34" s="16" t="s">
        <v>40</v>
      </c>
      <c r="C34" s="32">
        <v>15901</v>
      </c>
      <c r="D34" s="40">
        <f t="shared" si="3"/>
        <v>15703</v>
      </c>
      <c r="E34" s="53">
        <f t="shared" si="5"/>
        <v>198</v>
      </c>
      <c r="F34" s="36">
        <v>12</v>
      </c>
      <c r="G34" s="36">
        <v>131</v>
      </c>
      <c r="H34" s="28">
        <v>55</v>
      </c>
      <c r="I34" s="32">
        <v>0.5</v>
      </c>
      <c r="J34" s="132">
        <f t="shared" si="4"/>
        <v>1.2452047041066598</v>
      </c>
    </row>
    <row r="35" spans="2:10">
      <c r="B35" s="17" t="s">
        <v>41</v>
      </c>
      <c r="C35" s="33">
        <v>14302</v>
      </c>
      <c r="D35" s="40">
        <f t="shared" si="3"/>
        <v>14183</v>
      </c>
      <c r="E35" s="53">
        <f t="shared" si="5"/>
        <v>119</v>
      </c>
      <c r="F35" s="37">
        <v>14</v>
      </c>
      <c r="G35" s="37">
        <v>58</v>
      </c>
      <c r="H35" s="30">
        <v>47</v>
      </c>
      <c r="I35" s="32">
        <v>0.5</v>
      </c>
      <c r="J35" s="132">
        <f t="shared" si="4"/>
        <v>0.83205146133407903</v>
      </c>
    </row>
    <row r="36" spans="2:10">
      <c r="B36" s="18" t="s">
        <v>42</v>
      </c>
      <c r="C36" s="34">
        <v>11347</v>
      </c>
      <c r="D36" s="40">
        <f t="shared" si="3"/>
        <v>11275</v>
      </c>
      <c r="E36" s="53">
        <f t="shared" si="5"/>
        <v>72</v>
      </c>
      <c r="F36" s="38">
        <v>10</v>
      </c>
      <c r="G36" s="38">
        <v>43</v>
      </c>
      <c r="H36" s="129">
        <v>19</v>
      </c>
      <c r="I36" s="32">
        <v>0.5</v>
      </c>
      <c r="J36" s="132">
        <f t="shared" si="4"/>
        <v>0.63452895038336121</v>
      </c>
    </row>
    <row r="37" spans="2:10">
      <c r="B37" s="18" t="s">
        <v>45</v>
      </c>
      <c r="C37" s="34">
        <v>14888</v>
      </c>
      <c r="D37" s="40">
        <f t="shared" si="3"/>
        <v>14740</v>
      </c>
      <c r="E37" s="53">
        <f t="shared" si="5"/>
        <v>148</v>
      </c>
      <c r="F37" s="38">
        <v>5</v>
      </c>
      <c r="G37" s="38">
        <v>132</v>
      </c>
      <c r="H37" s="129">
        <v>11</v>
      </c>
      <c r="I37" s="32">
        <v>0.5</v>
      </c>
      <c r="J37" s="132">
        <f t="shared" si="4"/>
        <v>0.99408919935518536</v>
      </c>
    </row>
    <row r="38" spans="2:10">
      <c r="B38" s="18" t="s">
        <v>43</v>
      </c>
      <c r="C38" s="34">
        <v>17104</v>
      </c>
      <c r="D38" s="40">
        <f t="shared" si="3"/>
        <v>16948</v>
      </c>
      <c r="E38" s="53">
        <f t="shared" si="5"/>
        <v>156</v>
      </c>
      <c r="F38" s="38">
        <v>8</v>
      </c>
      <c r="G38" s="38">
        <v>140</v>
      </c>
      <c r="H38" s="129">
        <v>8</v>
      </c>
      <c r="I38" s="32">
        <v>0.5</v>
      </c>
      <c r="J38" s="132">
        <f t="shared" si="4"/>
        <v>0.912067352666043</v>
      </c>
    </row>
    <row r="39" spans="2:10">
      <c r="B39" s="18" t="s">
        <v>44</v>
      </c>
      <c r="C39" s="34">
        <v>10762</v>
      </c>
      <c r="D39" s="40">
        <f t="shared" si="3"/>
        <v>10641</v>
      </c>
      <c r="E39" s="53">
        <f t="shared" si="5"/>
        <v>121</v>
      </c>
      <c r="F39" s="38">
        <v>10</v>
      </c>
      <c r="G39" s="38">
        <v>102</v>
      </c>
      <c r="H39" s="129">
        <v>9</v>
      </c>
      <c r="I39" s="32">
        <v>0.5</v>
      </c>
      <c r="J39" s="132">
        <f t="shared" si="4"/>
        <v>1.1243263333952798</v>
      </c>
    </row>
    <row r="40" spans="2:10">
      <c r="B40" s="18" t="s">
        <v>46</v>
      </c>
      <c r="C40" s="34">
        <v>646</v>
      </c>
      <c r="D40" s="40">
        <f t="shared" si="3"/>
        <v>640</v>
      </c>
      <c r="E40" s="53">
        <f t="shared" si="5"/>
        <v>6</v>
      </c>
      <c r="F40" s="129">
        <v>0</v>
      </c>
      <c r="G40" s="129">
        <v>6</v>
      </c>
      <c r="H40" s="129">
        <v>0</v>
      </c>
      <c r="I40" s="32">
        <v>0.5</v>
      </c>
      <c r="J40" s="132">
        <f t="shared" si="4"/>
        <v>0.92879256965944268</v>
      </c>
    </row>
    <row r="41" spans="2:10">
      <c r="B41" s="18" t="s">
        <v>253</v>
      </c>
      <c r="C41" s="34">
        <v>6463</v>
      </c>
      <c r="D41" s="40">
        <v>6414</v>
      </c>
      <c r="E41" s="53">
        <f t="shared" si="5"/>
        <v>49</v>
      </c>
      <c r="F41" s="129">
        <v>3</v>
      </c>
      <c r="G41" s="129">
        <v>44</v>
      </c>
      <c r="H41" s="129">
        <v>2</v>
      </c>
      <c r="I41" s="32">
        <v>0.5</v>
      </c>
      <c r="J41" s="132">
        <f t="shared" si="4"/>
        <v>0.75816184434473155</v>
      </c>
    </row>
    <row r="42" spans="2:10">
      <c r="B42" s="18" t="s">
        <v>272</v>
      </c>
      <c r="C42" s="34">
        <v>16195</v>
      </c>
      <c r="D42" s="40">
        <v>16013</v>
      </c>
      <c r="E42" s="53">
        <f t="shared" si="5"/>
        <v>182</v>
      </c>
      <c r="F42" s="129">
        <v>12</v>
      </c>
      <c r="G42" s="129">
        <v>121</v>
      </c>
      <c r="H42" s="129">
        <v>49</v>
      </c>
      <c r="I42" s="32">
        <v>0.5</v>
      </c>
      <c r="J42" s="132">
        <f t="shared" si="4"/>
        <v>1.1238036430997222</v>
      </c>
    </row>
    <row r="43" spans="2:10">
      <c r="B43" s="18" t="s">
        <v>279</v>
      </c>
      <c r="C43" s="34">
        <v>19456</v>
      </c>
      <c r="D43" s="40">
        <v>19020</v>
      </c>
      <c r="E43" s="53">
        <f t="shared" si="5"/>
        <v>436</v>
      </c>
      <c r="F43" s="129">
        <v>85</v>
      </c>
      <c r="G43" s="129">
        <v>328</v>
      </c>
      <c r="H43" s="129">
        <v>23</v>
      </c>
      <c r="I43" s="32">
        <v>0.5</v>
      </c>
      <c r="J43" s="132">
        <v>2.2400000000000002</v>
      </c>
    </row>
    <row r="44" spans="2:10">
      <c r="B44" s="18" t="s">
        <v>313</v>
      </c>
      <c r="C44" s="34">
        <v>23622</v>
      </c>
      <c r="D44" s="40">
        <v>23276</v>
      </c>
      <c r="E44" s="53">
        <f t="shared" si="5"/>
        <v>346</v>
      </c>
      <c r="F44" s="129">
        <v>40</v>
      </c>
      <c r="G44" s="129">
        <v>293</v>
      </c>
      <c r="H44" s="129">
        <v>13</v>
      </c>
      <c r="I44" s="32">
        <v>0.5</v>
      </c>
      <c r="J44" s="132">
        <v>1.46</v>
      </c>
    </row>
    <row r="52" spans="2:8">
      <c r="B52" s="216" t="s">
        <v>318</v>
      </c>
      <c r="C52" s="218" t="s">
        <v>319</v>
      </c>
      <c r="D52" s="218"/>
      <c r="E52" s="218"/>
      <c r="F52" s="219" t="s">
        <v>160</v>
      </c>
      <c r="G52" s="217"/>
    </row>
    <row r="53" spans="2:8">
      <c r="B53" s="216"/>
      <c r="C53" s="128" t="s">
        <v>59</v>
      </c>
      <c r="D53" s="128" t="s">
        <v>58</v>
      </c>
      <c r="E53" s="128" t="s">
        <v>322</v>
      </c>
      <c r="F53" s="220"/>
      <c r="G53" s="217"/>
    </row>
    <row r="54" spans="2:8">
      <c r="B54" s="5" t="s">
        <v>320</v>
      </c>
      <c r="C54" s="129">
        <v>0.2</v>
      </c>
      <c r="D54" s="129">
        <v>0.09</v>
      </c>
      <c r="E54" s="129">
        <v>0.7</v>
      </c>
      <c r="F54" s="129">
        <v>0.99</v>
      </c>
      <c r="G54" s="133"/>
    </row>
    <row r="55" spans="2:8">
      <c r="B55" s="5" t="s">
        <v>321</v>
      </c>
      <c r="C55" s="129">
        <v>0.13</v>
      </c>
      <c r="D55" s="129">
        <v>0.2</v>
      </c>
      <c r="E55" s="129">
        <v>1.2</v>
      </c>
      <c r="F55" s="129">
        <v>1.53</v>
      </c>
      <c r="G55" s="133"/>
    </row>
    <row r="58" spans="2:8">
      <c r="B58" t="s">
        <v>318</v>
      </c>
      <c r="C58" t="s">
        <v>67</v>
      </c>
      <c r="H58" t="s">
        <v>185</v>
      </c>
    </row>
    <row r="59" spans="2:8">
      <c r="B59" t="s">
        <v>320</v>
      </c>
      <c r="C59">
        <v>0.99</v>
      </c>
    </row>
    <row r="60" spans="2:8">
      <c r="B60" t="s">
        <v>321</v>
      </c>
      <c r="C60">
        <v>1.53</v>
      </c>
    </row>
    <row r="66" spans="2:6">
      <c r="B66" s="134" t="s">
        <v>318</v>
      </c>
      <c r="C66" s="128" t="s">
        <v>59</v>
      </c>
      <c r="D66" s="128" t="s">
        <v>58</v>
      </c>
      <c r="E66" s="128" t="s">
        <v>322</v>
      </c>
      <c r="F66" s="135"/>
    </row>
    <row r="67" spans="2:6">
      <c r="B67" s="5" t="s">
        <v>320</v>
      </c>
      <c r="C67" s="129">
        <v>0.2</v>
      </c>
      <c r="D67" s="129">
        <v>0.09</v>
      </c>
      <c r="E67" s="129">
        <v>0.7</v>
      </c>
      <c r="F67" s="129">
        <v>0.99</v>
      </c>
    </row>
    <row r="68" spans="2:6">
      <c r="B68" s="5" t="s">
        <v>321</v>
      </c>
      <c r="C68" s="129">
        <v>0.13</v>
      </c>
      <c r="D68" s="129">
        <v>0.2</v>
      </c>
      <c r="E68" s="129">
        <v>1.2</v>
      </c>
      <c r="F68" s="129">
        <v>1.53</v>
      </c>
    </row>
  </sheetData>
  <mergeCells count="6">
    <mergeCell ref="B4:J4"/>
    <mergeCell ref="B29:J29"/>
    <mergeCell ref="B52:B53"/>
    <mergeCell ref="C52:E52"/>
    <mergeCell ref="F52:F53"/>
    <mergeCell ref="G52:G53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D5:R14"/>
  <sheetViews>
    <sheetView topLeftCell="C7" workbookViewId="0">
      <selection activeCell="C4" sqref="A1:XFD1048576"/>
    </sheetView>
  </sheetViews>
  <sheetFormatPr defaultRowHeight="15"/>
  <cols>
    <col min="4" max="4" width="16.28515625" customWidth="1"/>
    <col min="5" max="5" width="11" bestFit="1" customWidth="1"/>
    <col min="6" max="6" width="12.7109375" bestFit="1" customWidth="1"/>
    <col min="7" max="7" width="13.85546875" bestFit="1" customWidth="1"/>
    <col min="10" max="11" width="15.7109375" bestFit="1" customWidth="1"/>
    <col min="12" max="13" width="11.28515625" bestFit="1" customWidth="1"/>
    <col min="16" max="16" width="17.5703125" customWidth="1"/>
  </cols>
  <sheetData>
    <row r="5" spans="4:18" ht="15.75" thickBot="1"/>
    <row r="6" spans="4:18" ht="23.25">
      <c r="P6" s="143" t="s">
        <v>326</v>
      </c>
      <c r="Q6" s="144">
        <v>0.6</v>
      </c>
      <c r="R6" s="140"/>
    </row>
    <row r="7" spans="4:18" ht="23.25">
      <c r="P7" s="145" t="s">
        <v>337</v>
      </c>
      <c r="Q7" s="146">
        <v>0.9</v>
      </c>
      <c r="R7" s="141"/>
    </row>
    <row r="8" spans="4:18" ht="23.25">
      <c r="E8" s="105" t="s">
        <v>326</v>
      </c>
      <c r="F8" s="105" t="s">
        <v>327</v>
      </c>
      <c r="G8" s="105" t="s">
        <v>328</v>
      </c>
      <c r="H8" s="105" t="s">
        <v>329</v>
      </c>
      <c r="I8" s="105" t="s">
        <v>330</v>
      </c>
      <c r="J8" s="105" t="s">
        <v>332</v>
      </c>
      <c r="K8" s="105" t="s">
        <v>333</v>
      </c>
      <c r="L8" s="105" t="s">
        <v>334</v>
      </c>
      <c r="M8" s="105" t="s">
        <v>335</v>
      </c>
      <c r="P8" s="145" t="s">
        <v>338</v>
      </c>
      <c r="Q8" s="114" t="s">
        <v>339</v>
      </c>
      <c r="R8" s="141"/>
    </row>
    <row r="9" spans="4:18" ht="23.25">
      <c r="D9" t="s">
        <v>325</v>
      </c>
      <c r="E9" s="105">
        <v>62</v>
      </c>
      <c r="F9" s="105">
        <v>45</v>
      </c>
      <c r="G9" s="105">
        <v>459</v>
      </c>
      <c r="H9" s="105">
        <v>3.76</v>
      </c>
      <c r="I9" s="105">
        <v>5.28</v>
      </c>
      <c r="J9" s="105">
        <v>3.6</v>
      </c>
      <c r="K9" s="105">
        <v>12.89</v>
      </c>
      <c r="L9" s="105">
        <v>1.53</v>
      </c>
      <c r="M9" s="105">
        <v>8.0299999999999994</v>
      </c>
      <c r="P9" s="145" t="s">
        <v>340</v>
      </c>
      <c r="Q9" s="146">
        <v>1.43</v>
      </c>
      <c r="R9" s="141"/>
    </row>
    <row r="10" spans="4:18" ht="30.75" thickBot="1">
      <c r="D10" s="136" t="s">
        <v>336</v>
      </c>
      <c r="E10" s="105"/>
      <c r="F10" s="105">
        <v>15</v>
      </c>
      <c r="G10" s="105">
        <v>209</v>
      </c>
      <c r="H10" s="105">
        <v>3.22</v>
      </c>
      <c r="I10" s="105">
        <v>2.5499999999999998</v>
      </c>
      <c r="J10" s="105">
        <v>1.2</v>
      </c>
      <c r="K10" s="105">
        <v>3.75</v>
      </c>
      <c r="L10" s="139">
        <v>1.4</v>
      </c>
      <c r="M10" s="139">
        <v>2.5</v>
      </c>
      <c r="P10" s="147" t="s">
        <v>341</v>
      </c>
      <c r="Q10" s="148">
        <v>1.02</v>
      </c>
      <c r="R10" s="142"/>
    </row>
    <row r="12" spans="4:18">
      <c r="E12" s="105" t="s">
        <v>342</v>
      </c>
      <c r="F12" s="105" t="s">
        <v>343</v>
      </c>
      <c r="G12" s="105" t="s">
        <v>344</v>
      </c>
      <c r="H12" s="105" t="s">
        <v>345</v>
      </c>
      <c r="J12" t="s">
        <v>331</v>
      </c>
    </row>
    <row r="13" spans="4:18">
      <c r="D13" t="s">
        <v>325</v>
      </c>
      <c r="E13" s="105">
        <v>99310</v>
      </c>
      <c r="F13" s="105">
        <v>103398</v>
      </c>
      <c r="G13" s="105">
        <v>98542</v>
      </c>
      <c r="H13" s="105">
        <v>97036</v>
      </c>
    </row>
    <row r="14" spans="4:18" ht="30">
      <c r="D14" s="136" t="s">
        <v>336</v>
      </c>
      <c r="E14" s="105"/>
      <c r="F14" s="105"/>
      <c r="G14" s="105"/>
      <c r="H14" s="105"/>
    </row>
  </sheetData>
  <pageMargins left="0.7" right="0.7" top="0.75" bottom="0.75" header="0.3" footer="0.3"/>
  <pageSetup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1:E17"/>
  <sheetViews>
    <sheetView workbookViewId="0">
      <selection activeCell="C26" sqref="C26"/>
    </sheetView>
  </sheetViews>
  <sheetFormatPr defaultRowHeight="15"/>
  <cols>
    <col min="3" max="3" width="27.5703125" customWidth="1"/>
    <col min="4" max="4" width="43" customWidth="1"/>
    <col min="5" max="5" width="32.28515625" customWidth="1"/>
  </cols>
  <sheetData>
    <row r="11" spans="3:5">
      <c r="C11" s="10" t="s">
        <v>15</v>
      </c>
      <c r="D11" s="10" t="s">
        <v>16</v>
      </c>
      <c r="E11" s="10" t="s">
        <v>17</v>
      </c>
    </row>
    <row r="12" spans="3:5" ht="120">
      <c r="C12" s="11" t="s">
        <v>13</v>
      </c>
      <c r="D12" s="11" t="s">
        <v>18</v>
      </c>
      <c r="E12" s="13" t="s">
        <v>19</v>
      </c>
    </row>
    <row r="13" spans="3:5" ht="45">
      <c r="C13" s="11" t="s">
        <v>20</v>
      </c>
      <c r="D13" s="11" t="s">
        <v>21</v>
      </c>
      <c r="E13" s="5"/>
    </row>
    <row r="14" spans="3:5" ht="45">
      <c r="C14" s="11" t="s">
        <v>22</v>
      </c>
      <c r="D14" s="11" t="s">
        <v>23</v>
      </c>
      <c r="E14" s="12" t="s">
        <v>24</v>
      </c>
    </row>
    <row r="15" spans="3:5">
      <c r="C15" s="11"/>
      <c r="D15" s="11"/>
      <c r="E15" s="5"/>
    </row>
    <row r="16" spans="3:5">
      <c r="C16" s="11"/>
      <c r="D16" s="11"/>
      <c r="E16" s="5"/>
    </row>
    <row r="17" spans="3:5">
      <c r="C17" s="11"/>
      <c r="D17" s="11"/>
      <c r="E17" s="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B4:S62"/>
  <sheetViews>
    <sheetView topLeftCell="A34" workbookViewId="0">
      <selection activeCell="H52" sqref="H52"/>
    </sheetView>
  </sheetViews>
  <sheetFormatPr defaultRowHeight="15"/>
  <cols>
    <col min="3" max="3" width="9.140625" customWidth="1"/>
  </cols>
  <sheetData>
    <row r="4" spans="2:18" ht="15" customHeight="1">
      <c r="B4" s="240" t="s">
        <v>143</v>
      </c>
      <c r="C4" s="240" t="s">
        <v>26</v>
      </c>
      <c r="D4" s="243" t="s">
        <v>280</v>
      </c>
      <c r="E4" s="244"/>
      <c r="F4" s="244"/>
      <c r="G4" s="245"/>
      <c r="H4" s="240" t="s">
        <v>281</v>
      </c>
      <c r="I4" s="243" t="s">
        <v>282</v>
      </c>
      <c r="J4" s="244"/>
      <c r="K4" s="244"/>
      <c r="L4" s="245"/>
      <c r="M4" s="240" t="s">
        <v>283</v>
      </c>
      <c r="N4" s="240" t="s">
        <v>284</v>
      </c>
      <c r="O4" s="240" t="s">
        <v>285</v>
      </c>
      <c r="P4" s="243" t="s">
        <v>286</v>
      </c>
      <c r="Q4" s="244"/>
      <c r="R4" s="245"/>
    </row>
    <row r="5" spans="2:18">
      <c r="B5" s="241"/>
      <c r="C5" s="241"/>
      <c r="D5" s="243" t="s">
        <v>287</v>
      </c>
      <c r="E5" s="245"/>
      <c r="F5" s="243" t="s">
        <v>288</v>
      </c>
      <c r="G5" s="245"/>
      <c r="H5" s="241"/>
      <c r="I5" s="243" t="s">
        <v>287</v>
      </c>
      <c r="J5" s="245"/>
      <c r="K5" s="243" t="s">
        <v>288</v>
      </c>
      <c r="L5" s="245"/>
      <c r="M5" s="241"/>
      <c r="N5" s="241"/>
      <c r="O5" s="241"/>
      <c r="P5" s="114"/>
      <c r="Q5" s="114"/>
      <c r="R5" s="114"/>
    </row>
    <row r="6" spans="2:18" ht="22.5">
      <c r="B6" s="242"/>
      <c r="C6" s="242"/>
      <c r="D6" s="114" t="s">
        <v>289</v>
      </c>
      <c r="E6" s="114" t="s">
        <v>290</v>
      </c>
      <c r="F6" s="114" t="s">
        <v>289</v>
      </c>
      <c r="G6" s="114" t="s">
        <v>290</v>
      </c>
      <c r="H6" s="242"/>
      <c r="I6" s="114" t="s">
        <v>289</v>
      </c>
      <c r="J6" s="114" t="s">
        <v>290</v>
      </c>
      <c r="K6" s="114" t="s">
        <v>289</v>
      </c>
      <c r="L6" s="114" t="s">
        <v>290</v>
      </c>
      <c r="M6" s="242"/>
      <c r="N6" s="242"/>
      <c r="O6" s="242"/>
      <c r="P6" s="114" t="s">
        <v>291</v>
      </c>
      <c r="Q6" s="114" t="s">
        <v>292</v>
      </c>
      <c r="R6" s="114" t="s">
        <v>293</v>
      </c>
    </row>
    <row r="7" spans="2:18">
      <c r="B7" s="115">
        <v>1</v>
      </c>
      <c r="C7" s="116">
        <v>43940</v>
      </c>
      <c r="D7" s="115">
        <v>0</v>
      </c>
      <c r="E7" s="115">
        <v>0</v>
      </c>
      <c r="F7" s="115">
        <v>0</v>
      </c>
      <c r="G7" s="115">
        <v>0</v>
      </c>
      <c r="H7" s="115">
        <f>SUM(D7:G7)</f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 t="e">
        <f>M7/H7*100</f>
        <v>#DIV/0!</v>
      </c>
      <c r="P7" s="115">
        <v>0</v>
      </c>
      <c r="Q7" s="115">
        <v>0</v>
      </c>
      <c r="R7" s="115">
        <v>0</v>
      </c>
    </row>
    <row r="8" spans="2:18">
      <c r="B8" s="115">
        <v>2</v>
      </c>
      <c r="C8" s="116">
        <v>43970</v>
      </c>
      <c r="D8" s="115">
        <v>0</v>
      </c>
      <c r="E8" s="115">
        <v>0</v>
      </c>
      <c r="F8" s="115">
        <v>23</v>
      </c>
      <c r="G8" s="115">
        <v>0</v>
      </c>
      <c r="H8" s="115">
        <f t="shared" ref="H8:H22" si="0">SUM(D8:G8)</f>
        <v>23</v>
      </c>
      <c r="I8" s="115">
        <v>0</v>
      </c>
      <c r="J8" s="115">
        <v>0</v>
      </c>
      <c r="K8" s="115">
        <v>1</v>
      </c>
      <c r="L8" s="115">
        <v>0</v>
      </c>
      <c r="M8" s="115">
        <v>1</v>
      </c>
      <c r="N8" s="115">
        <v>22</v>
      </c>
      <c r="O8" s="117">
        <f t="shared" ref="O8:O22" si="1">M8/H8*100</f>
        <v>4.3478260869565215</v>
      </c>
      <c r="P8" s="115">
        <v>0</v>
      </c>
      <c r="Q8" s="115">
        <v>0</v>
      </c>
      <c r="R8" s="115">
        <v>1</v>
      </c>
    </row>
    <row r="9" spans="2:18">
      <c r="B9" s="115">
        <v>3</v>
      </c>
      <c r="C9" s="116">
        <v>44001</v>
      </c>
      <c r="D9" s="115">
        <v>0</v>
      </c>
      <c r="E9" s="115">
        <v>1</v>
      </c>
      <c r="F9" s="115">
        <v>9</v>
      </c>
      <c r="G9" s="115">
        <v>7</v>
      </c>
      <c r="H9" s="115">
        <f t="shared" si="0"/>
        <v>17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17</v>
      </c>
      <c r="O9" s="117">
        <f t="shared" si="1"/>
        <v>0</v>
      </c>
      <c r="P9" s="115">
        <v>0</v>
      </c>
      <c r="Q9" s="115">
        <v>0</v>
      </c>
      <c r="R9" s="115">
        <v>0</v>
      </c>
    </row>
    <row r="10" spans="2:18">
      <c r="B10" s="115">
        <v>4</v>
      </c>
      <c r="C10" s="116">
        <v>44031</v>
      </c>
      <c r="D10" s="115">
        <v>0</v>
      </c>
      <c r="E10" s="115">
        <v>6</v>
      </c>
      <c r="F10" s="115">
        <v>19</v>
      </c>
      <c r="G10" s="115">
        <v>27</v>
      </c>
      <c r="H10" s="115">
        <f t="shared" si="0"/>
        <v>52</v>
      </c>
      <c r="I10" s="115">
        <v>0</v>
      </c>
      <c r="J10" s="115">
        <v>2</v>
      </c>
      <c r="K10" s="115">
        <v>0</v>
      </c>
      <c r="L10" s="115">
        <v>1</v>
      </c>
      <c r="M10" s="115">
        <v>3</v>
      </c>
      <c r="N10" s="115">
        <v>49</v>
      </c>
      <c r="O10" s="117">
        <f t="shared" si="1"/>
        <v>5.7692307692307692</v>
      </c>
      <c r="P10" s="115">
        <v>0</v>
      </c>
      <c r="Q10" s="115">
        <v>0</v>
      </c>
      <c r="R10" s="115">
        <v>3</v>
      </c>
    </row>
    <row r="11" spans="2:18">
      <c r="B11" s="115">
        <v>5</v>
      </c>
      <c r="C11" s="116">
        <v>44062</v>
      </c>
      <c r="D11" s="115">
        <v>4</v>
      </c>
      <c r="E11" s="115">
        <v>4</v>
      </c>
      <c r="F11" s="115">
        <v>21</v>
      </c>
      <c r="G11" s="115">
        <v>18</v>
      </c>
      <c r="H11" s="115">
        <f t="shared" si="0"/>
        <v>47</v>
      </c>
      <c r="I11" s="115">
        <v>1</v>
      </c>
      <c r="J11" s="115">
        <v>1</v>
      </c>
      <c r="K11" s="115">
        <v>0</v>
      </c>
      <c r="L11" s="115">
        <v>0</v>
      </c>
      <c r="M11" s="115">
        <v>2</v>
      </c>
      <c r="N11" s="115">
        <v>45</v>
      </c>
      <c r="O11" s="117">
        <f t="shared" si="1"/>
        <v>4.2553191489361701</v>
      </c>
      <c r="P11" s="115">
        <v>0</v>
      </c>
      <c r="Q11" s="115">
        <v>0</v>
      </c>
      <c r="R11" s="115">
        <v>2</v>
      </c>
    </row>
    <row r="12" spans="2:18">
      <c r="B12" s="115">
        <v>6</v>
      </c>
      <c r="C12" s="116">
        <v>44093</v>
      </c>
      <c r="D12" s="115">
        <v>2</v>
      </c>
      <c r="E12" s="115">
        <v>6</v>
      </c>
      <c r="F12" s="115">
        <v>22</v>
      </c>
      <c r="G12" s="115">
        <v>12</v>
      </c>
      <c r="H12" s="115">
        <f t="shared" si="0"/>
        <v>42</v>
      </c>
      <c r="I12" s="115">
        <v>0</v>
      </c>
      <c r="J12" s="115">
        <v>0</v>
      </c>
      <c r="K12" s="115">
        <v>0</v>
      </c>
      <c r="L12" s="115">
        <v>0</v>
      </c>
      <c r="M12" s="115">
        <v>0</v>
      </c>
      <c r="N12" s="115">
        <v>42</v>
      </c>
      <c r="O12" s="117">
        <f t="shared" si="1"/>
        <v>0</v>
      </c>
      <c r="P12" s="115">
        <v>0</v>
      </c>
      <c r="Q12" s="115">
        <v>0</v>
      </c>
      <c r="R12" s="115">
        <v>0</v>
      </c>
    </row>
    <row r="13" spans="2:18">
      <c r="B13" s="115">
        <v>7</v>
      </c>
      <c r="C13" s="116">
        <v>44123</v>
      </c>
      <c r="D13" s="115">
        <v>0</v>
      </c>
      <c r="E13" s="115">
        <v>10</v>
      </c>
      <c r="F13" s="115">
        <v>8</v>
      </c>
      <c r="G13" s="115">
        <v>25</v>
      </c>
      <c r="H13" s="115">
        <f t="shared" si="0"/>
        <v>43</v>
      </c>
      <c r="I13" s="115">
        <v>0</v>
      </c>
      <c r="J13" s="115">
        <v>2</v>
      </c>
      <c r="K13" s="115">
        <v>0</v>
      </c>
      <c r="L13" s="115">
        <v>0</v>
      </c>
      <c r="M13" s="115">
        <v>2</v>
      </c>
      <c r="N13" s="115">
        <v>41</v>
      </c>
      <c r="O13" s="117">
        <f t="shared" si="1"/>
        <v>4.6511627906976747</v>
      </c>
      <c r="P13" s="115">
        <v>0</v>
      </c>
      <c r="Q13" s="115">
        <v>0</v>
      </c>
      <c r="R13" s="115">
        <v>2</v>
      </c>
    </row>
    <row r="14" spans="2:18">
      <c r="B14" s="115">
        <v>8</v>
      </c>
      <c r="C14" s="116">
        <v>44154</v>
      </c>
      <c r="D14" s="115">
        <v>18</v>
      </c>
      <c r="E14" s="115">
        <v>9</v>
      </c>
      <c r="F14" s="115">
        <v>33</v>
      </c>
      <c r="G14" s="115">
        <v>23</v>
      </c>
      <c r="H14" s="115">
        <f t="shared" si="0"/>
        <v>83</v>
      </c>
      <c r="I14" s="115">
        <v>1</v>
      </c>
      <c r="J14" s="115">
        <v>2</v>
      </c>
      <c r="K14" s="115">
        <v>1</v>
      </c>
      <c r="L14" s="115">
        <v>0</v>
      </c>
      <c r="M14" s="115">
        <v>4</v>
      </c>
      <c r="N14" s="115">
        <v>79</v>
      </c>
      <c r="O14" s="117">
        <f t="shared" si="1"/>
        <v>4.8192771084337354</v>
      </c>
      <c r="P14" s="115">
        <v>0</v>
      </c>
      <c r="Q14" s="115">
        <v>0</v>
      </c>
      <c r="R14" s="115">
        <v>4</v>
      </c>
    </row>
    <row r="15" spans="2:18">
      <c r="B15" s="115">
        <v>9</v>
      </c>
      <c r="C15" s="116">
        <v>44184</v>
      </c>
      <c r="D15" s="115">
        <v>23</v>
      </c>
      <c r="E15" s="115">
        <v>17</v>
      </c>
      <c r="F15" s="115">
        <v>30</v>
      </c>
      <c r="G15" s="115">
        <v>29</v>
      </c>
      <c r="H15" s="115">
        <f t="shared" si="0"/>
        <v>99</v>
      </c>
      <c r="I15" s="115">
        <v>0</v>
      </c>
      <c r="J15" s="115">
        <v>0</v>
      </c>
      <c r="K15" s="115">
        <v>2</v>
      </c>
      <c r="L15" s="115">
        <v>1</v>
      </c>
      <c r="M15" s="115">
        <v>3</v>
      </c>
      <c r="N15" s="115">
        <v>96</v>
      </c>
      <c r="O15" s="117">
        <f t="shared" si="1"/>
        <v>3.0303030303030303</v>
      </c>
      <c r="P15" s="115">
        <v>0</v>
      </c>
      <c r="Q15" s="115">
        <v>0</v>
      </c>
      <c r="R15" s="115">
        <v>3</v>
      </c>
    </row>
    <row r="16" spans="2:18">
      <c r="B16" s="115">
        <v>10</v>
      </c>
      <c r="C16" s="116">
        <v>43850</v>
      </c>
      <c r="D16" s="115">
        <v>22</v>
      </c>
      <c r="E16" s="115">
        <v>21</v>
      </c>
      <c r="F16" s="115">
        <v>26</v>
      </c>
      <c r="G16" s="115">
        <v>24</v>
      </c>
      <c r="H16" s="115">
        <f t="shared" si="0"/>
        <v>93</v>
      </c>
      <c r="I16" s="115">
        <v>3</v>
      </c>
      <c r="J16" s="115">
        <v>0</v>
      </c>
      <c r="K16" s="115">
        <v>0</v>
      </c>
      <c r="L16" s="115">
        <v>1</v>
      </c>
      <c r="M16" s="115">
        <v>4</v>
      </c>
      <c r="N16" s="115">
        <v>89</v>
      </c>
      <c r="O16" s="117">
        <f t="shared" si="1"/>
        <v>4.3010752688172049</v>
      </c>
      <c r="P16" s="115">
        <v>0</v>
      </c>
      <c r="Q16" s="115">
        <v>0</v>
      </c>
      <c r="R16" s="115">
        <v>4</v>
      </c>
    </row>
    <row r="17" spans="2:19">
      <c r="B17" s="115">
        <v>11</v>
      </c>
      <c r="C17" s="116">
        <v>43881</v>
      </c>
      <c r="D17" s="115">
        <v>4</v>
      </c>
      <c r="E17" s="115">
        <v>2</v>
      </c>
      <c r="F17" s="115">
        <v>17</v>
      </c>
      <c r="G17" s="115">
        <v>5</v>
      </c>
      <c r="H17" s="115">
        <f t="shared" si="0"/>
        <v>28</v>
      </c>
      <c r="I17" s="115">
        <v>0</v>
      </c>
      <c r="J17" s="115">
        <v>0</v>
      </c>
      <c r="K17" s="115">
        <v>0</v>
      </c>
      <c r="L17" s="115">
        <v>0</v>
      </c>
      <c r="M17" s="115">
        <v>0</v>
      </c>
      <c r="N17" s="115">
        <v>28</v>
      </c>
      <c r="O17" s="117">
        <f t="shared" si="1"/>
        <v>0</v>
      </c>
      <c r="P17" s="115">
        <v>0</v>
      </c>
      <c r="Q17" s="115">
        <v>0</v>
      </c>
      <c r="R17" s="115">
        <v>0</v>
      </c>
    </row>
    <row r="18" spans="2:19">
      <c r="B18" s="115">
        <v>12</v>
      </c>
      <c r="C18" s="116">
        <v>43910</v>
      </c>
      <c r="D18" s="115">
        <v>0</v>
      </c>
      <c r="E18" s="115">
        <v>0</v>
      </c>
      <c r="F18" s="115">
        <v>0</v>
      </c>
      <c r="G18" s="115">
        <v>0</v>
      </c>
      <c r="H18" s="115">
        <f t="shared" si="0"/>
        <v>0</v>
      </c>
      <c r="I18" s="115">
        <v>0</v>
      </c>
      <c r="J18" s="115">
        <v>0</v>
      </c>
      <c r="K18" s="115">
        <v>0</v>
      </c>
      <c r="L18" s="115">
        <v>0</v>
      </c>
      <c r="M18" s="115">
        <v>0</v>
      </c>
      <c r="N18" s="115">
        <v>0</v>
      </c>
      <c r="O18" s="115" t="e">
        <f t="shared" si="1"/>
        <v>#DIV/0!</v>
      </c>
      <c r="P18" s="115">
        <v>0</v>
      </c>
      <c r="Q18" s="115">
        <v>0</v>
      </c>
      <c r="R18" s="115">
        <v>0</v>
      </c>
    </row>
    <row r="19" spans="2:19">
      <c r="B19" s="115">
        <v>13</v>
      </c>
      <c r="C19" s="116">
        <v>44002</v>
      </c>
      <c r="D19" s="115">
        <v>8</v>
      </c>
      <c r="E19" s="115">
        <v>1</v>
      </c>
      <c r="F19" s="115">
        <v>33</v>
      </c>
      <c r="G19" s="115">
        <v>1</v>
      </c>
      <c r="H19" s="115">
        <f t="shared" si="0"/>
        <v>43</v>
      </c>
      <c r="I19" s="115">
        <v>1</v>
      </c>
      <c r="J19" s="115">
        <v>0</v>
      </c>
      <c r="K19" s="115">
        <v>1</v>
      </c>
      <c r="L19" s="115">
        <v>0</v>
      </c>
      <c r="M19" s="115">
        <v>2</v>
      </c>
      <c r="N19" s="115">
        <v>41</v>
      </c>
      <c r="O19" s="117">
        <f t="shared" si="1"/>
        <v>4.6511627906976747</v>
      </c>
      <c r="P19" s="115">
        <v>0</v>
      </c>
      <c r="Q19" s="115">
        <v>0</v>
      </c>
      <c r="R19" s="115">
        <v>2</v>
      </c>
    </row>
    <row r="20" spans="2:19">
      <c r="B20" s="115">
        <v>14</v>
      </c>
      <c r="C20" s="116">
        <v>44032</v>
      </c>
      <c r="D20" s="115">
        <v>25</v>
      </c>
      <c r="E20" s="115">
        <v>1</v>
      </c>
      <c r="F20" s="115">
        <v>48</v>
      </c>
      <c r="G20" s="115">
        <v>1</v>
      </c>
      <c r="H20" s="115">
        <f t="shared" si="0"/>
        <v>75</v>
      </c>
      <c r="I20" s="115">
        <v>0</v>
      </c>
      <c r="J20" s="115">
        <v>1</v>
      </c>
      <c r="K20" s="115">
        <v>1</v>
      </c>
      <c r="L20" s="115">
        <v>0</v>
      </c>
      <c r="M20" s="115">
        <v>2</v>
      </c>
      <c r="N20" s="115">
        <v>73</v>
      </c>
      <c r="O20" s="117">
        <f t="shared" si="1"/>
        <v>2.666666666666667</v>
      </c>
      <c r="P20" s="115">
        <v>0</v>
      </c>
      <c r="Q20" s="115">
        <v>0</v>
      </c>
      <c r="R20" s="115">
        <v>2</v>
      </c>
    </row>
    <row r="21" spans="2:19">
      <c r="B21" s="115">
        <v>14</v>
      </c>
      <c r="C21" s="116">
        <v>44063</v>
      </c>
      <c r="D21" s="115">
        <v>16</v>
      </c>
      <c r="E21" s="115">
        <v>12</v>
      </c>
      <c r="F21" s="115">
        <v>29</v>
      </c>
      <c r="G21" s="115">
        <v>19</v>
      </c>
      <c r="H21" s="115">
        <f t="shared" si="0"/>
        <v>76</v>
      </c>
      <c r="I21" s="115">
        <v>0</v>
      </c>
      <c r="J21" s="115">
        <v>1</v>
      </c>
      <c r="K21" s="115">
        <v>1</v>
      </c>
      <c r="L21" s="115">
        <v>0</v>
      </c>
      <c r="M21" s="115">
        <v>2</v>
      </c>
      <c r="N21" s="115">
        <v>74</v>
      </c>
      <c r="O21" s="117">
        <f t="shared" si="1"/>
        <v>2.6315789473684208</v>
      </c>
      <c r="P21" s="115">
        <v>0</v>
      </c>
      <c r="Q21" s="115">
        <v>0</v>
      </c>
      <c r="R21" s="115">
        <v>2</v>
      </c>
    </row>
    <row r="22" spans="2:19">
      <c r="B22" s="115">
        <v>15</v>
      </c>
      <c r="C22" s="116">
        <v>44094</v>
      </c>
      <c r="D22" s="115">
        <v>18</v>
      </c>
      <c r="E22" s="115">
        <v>27</v>
      </c>
      <c r="F22" s="115">
        <v>32</v>
      </c>
      <c r="G22" s="115">
        <v>27</v>
      </c>
      <c r="H22" s="115">
        <f t="shared" si="0"/>
        <v>104</v>
      </c>
      <c r="I22" s="115">
        <v>0</v>
      </c>
      <c r="J22" s="115">
        <v>2</v>
      </c>
      <c r="K22" s="115">
        <v>1</v>
      </c>
      <c r="L22" s="115">
        <v>0</v>
      </c>
      <c r="M22" s="115">
        <v>3</v>
      </c>
      <c r="N22" s="115">
        <v>101</v>
      </c>
      <c r="O22" s="117">
        <f t="shared" si="1"/>
        <v>2.8846153846153846</v>
      </c>
      <c r="P22" s="115">
        <v>0</v>
      </c>
      <c r="Q22" s="115">
        <v>1</v>
      </c>
      <c r="R22" s="115">
        <v>2</v>
      </c>
    </row>
    <row r="23" spans="2:19">
      <c r="B23" s="243" t="s">
        <v>160</v>
      </c>
      <c r="C23" s="245"/>
      <c r="D23" s="114">
        <f t="shared" ref="D23:N23" si="2">SUM(D7:D22)</f>
        <v>140</v>
      </c>
      <c r="E23" s="114">
        <f t="shared" si="2"/>
        <v>117</v>
      </c>
      <c r="F23" s="114">
        <f t="shared" si="2"/>
        <v>350</v>
      </c>
      <c r="G23" s="114">
        <f t="shared" si="2"/>
        <v>218</v>
      </c>
      <c r="H23" s="114">
        <f t="shared" si="2"/>
        <v>825</v>
      </c>
      <c r="I23" s="114">
        <f t="shared" si="2"/>
        <v>6</v>
      </c>
      <c r="J23" s="114">
        <f t="shared" si="2"/>
        <v>11</v>
      </c>
      <c r="K23" s="114">
        <f t="shared" si="2"/>
        <v>8</v>
      </c>
      <c r="L23" s="114">
        <f t="shared" si="2"/>
        <v>3</v>
      </c>
      <c r="M23" s="114">
        <f t="shared" si="2"/>
        <v>28</v>
      </c>
      <c r="N23" s="114">
        <f t="shared" si="2"/>
        <v>797</v>
      </c>
      <c r="O23" s="118">
        <f>M23/H23*100</f>
        <v>3.3939393939393945</v>
      </c>
      <c r="P23" s="114">
        <f>SUM(P7:P22)</f>
        <v>0</v>
      </c>
      <c r="Q23" s="114">
        <f>SUM(Q7:Q22)</f>
        <v>1</v>
      </c>
      <c r="R23" s="114">
        <f>SUM(R7:R22)</f>
        <v>27</v>
      </c>
    </row>
    <row r="28" spans="2:19">
      <c r="P28" s="246" t="s">
        <v>26</v>
      </c>
      <c r="Q28" s="249" t="s">
        <v>291</v>
      </c>
      <c r="R28" s="249" t="s">
        <v>292</v>
      </c>
      <c r="S28" s="249" t="s">
        <v>293</v>
      </c>
    </row>
    <row r="29" spans="2:19">
      <c r="P29" s="247"/>
      <c r="Q29" s="249"/>
      <c r="R29" s="249"/>
      <c r="S29" s="249"/>
    </row>
    <row r="30" spans="2:19">
      <c r="P30" s="248"/>
      <c r="Q30" s="249"/>
      <c r="R30" s="249"/>
      <c r="S30" s="249"/>
    </row>
    <row r="31" spans="2:19">
      <c r="O31" s="116">
        <v>43940</v>
      </c>
      <c r="P31" s="120" t="s">
        <v>294</v>
      </c>
      <c r="Q31" s="119">
        <v>0</v>
      </c>
      <c r="R31" s="119">
        <v>0</v>
      </c>
      <c r="S31" s="119">
        <v>0</v>
      </c>
    </row>
    <row r="32" spans="2:19">
      <c r="O32" s="116">
        <v>43970</v>
      </c>
      <c r="P32" s="120" t="s">
        <v>295</v>
      </c>
      <c r="Q32" s="115">
        <v>0</v>
      </c>
      <c r="R32" s="115">
        <v>0</v>
      </c>
      <c r="S32" s="115">
        <v>1</v>
      </c>
    </row>
    <row r="33" spans="15:19">
      <c r="O33" s="116">
        <v>44001</v>
      </c>
      <c r="P33" s="120" t="s">
        <v>296</v>
      </c>
      <c r="Q33" s="115">
        <v>0</v>
      </c>
      <c r="R33" s="115">
        <v>0</v>
      </c>
      <c r="S33" s="115">
        <v>0</v>
      </c>
    </row>
    <row r="34" spans="15:19">
      <c r="O34" s="116">
        <v>44031</v>
      </c>
      <c r="P34" s="120" t="s">
        <v>297</v>
      </c>
      <c r="Q34" s="115">
        <v>0</v>
      </c>
      <c r="R34" s="115">
        <v>0</v>
      </c>
      <c r="S34" s="115">
        <v>3</v>
      </c>
    </row>
    <row r="35" spans="15:19">
      <c r="O35" s="116">
        <v>44062</v>
      </c>
      <c r="P35" s="120" t="s">
        <v>298</v>
      </c>
      <c r="Q35" s="115">
        <v>0</v>
      </c>
      <c r="R35" s="115">
        <v>0</v>
      </c>
      <c r="S35" s="115">
        <v>2</v>
      </c>
    </row>
    <row r="36" spans="15:19">
      <c r="O36" s="116">
        <v>44093</v>
      </c>
      <c r="P36" s="120" t="s">
        <v>299</v>
      </c>
      <c r="Q36" s="115">
        <v>0</v>
      </c>
      <c r="R36" s="115">
        <v>0</v>
      </c>
      <c r="S36" s="115">
        <v>0</v>
      </c>
    </row>
    <row r="37" spans="15:19">
      <c r="O37" s="116">
        <v>44123</v>
      </c>
      <c r="P37" s="120" t="s">
        <v>300</v>
      </c>
      <c r="Q37" s="115">
        <v>0</v>
      </c>
      <c r="R37" s="115">
        <v>0</v>
      </c>
      <c r="S37" s="115">
        <v>2</v>
      </c>
    </row>
    <row r="38" spans="15:19">
      <c r="O38" s="116">
        <v>44154</v>
      </c>
      <c r="P38" s="120" t="s">
        <v>301</v>
      </c>
      <c r="Q38" s="115">
        <v>0</v>
      </c>
      <c r="R38" s="115">
        <v>0</v>
      </c>
      <c r="S38" s="115">
        <v>4</v>
      </c>
    </row>
    <row r="39" spans="15:19">
      <c r="O39" s="116">
        <v>44184</v>
      </c>
      <c r="P39" s="120" t="s">
        <v>302</v>
      </c>
      <c r="Q39" s="115">
        <v>0</v>
      </c>
      <c r="R39" s="115">
        <v>0</v>
      </c>
      <c r="S39" s="115">
        <v>3</v>
      </c>
    </row>
    <row r="40" spans="15:19">
      <c r="O40" s="116">
        <v>43850</v>
      </c>
      <c r="P40" s="120" t="s">
        <v>303</v>
      </c>
      <c r="Q40" s="115">
        <v>0</v>
      </c>
      <c r="R40" s="115">
        <v>0</v>
      </c>
      <c r="S40" s="115">
        <v>4</v>
      </c>
    </row>
    <row r="41" spans="15:19">
      <c r="O41" s="116">
        <v>43881</v>
      </c>
      <c r="P41" s="120" t="s">
        <v>304</v>
      </c>
      <c r="Q41" s="115">
        <v>0</v>
      </c>
      <c r="R41" s="115">
        <v>0</v>
      </c>
      <c r="S41" s="115">
        <v>0</v>
      </c>
    </row>
    <row r="42" spans="15:19">
      <c r="O42" s="116">
        <v>43910</v>
      </c>
      <c r="P42" s="120" t="s">
        <v>305</v>
      </c>
      <c r="Q42" s="115">
        <v>0</v>
      </c>
      <c r="R42" s="115">
        <v>0</v>
      </c>
      <c r="S42" s="115">
        <v>0</v>
      </c>
    </row>
    <row r="43" spans="15:19">
      <c r="O43" s="116">
        <v>44002</v>
      </c>
      <c r="P43" s="120" t="s">
        <v>306</v>
      </c>
      <c r="Q43" s="115">
        <v>0</v>
      </c>
      <c r="R43" s="115">
        <v>0</v>
      </c>
      <c r="S43" s="115">
        <v>2</v>
      </c>
    </row>
    <row r="44" spans="15:19">
      <c r="O44" s="116">
        <v>44032</v>
      </c>
      <c r="P44" s="120" t="s">
        <v>274</v>
      </c>
      <c r="Q44" s="115">
        <v>0</v>
      </c>
      <c r="R44" s="115">
        <v>0</v>
      </c>
      <c r="S44" s="115">
        <v>2</v>
      </c>
    </row>
    <row r="45" spans="15:19">
      <c r="O45" s="116">
        <v>44063</v>
      </c>
      <c r="P45" s="120" t="s">
        <v>279</v>
      </c>
      <c r="Q45" s="115">
        <v>0</v>
      </c>
      <c r="R45" s="115">
        <v>0</v>
      </c>
      <c r="S45" s="115">
        <v>2</v>
      </c>
    </row>
    <row r="46" spans="15:19">
      <c r="Q46" s="114">
        <f t="shared" ref="Q46:S46" si="3">SUM(Q31:Q45)</f>
        <v>0</v>
      </c>
      <c r="R46" s="114">
        <f t="shared" si="3"/>
        <v>0</v>
      </c>
      <c r="S46" s="114">
        <f t="shared" si="3"/>
        <v>25</v>
      </c>
    </row>
    <row r="56" spans="4:9">
      <c r="D56" s="137" t="s">
        <v>26</v>
      </c>
      <c r="E56" s="138" t="s">
        <v>314</v>
      </c>
      <c r="F56" s="138" t="s">
        <v>315</v>
      </c>
      <c r="G56" s="138" t="s">
        <v>316</v>
      </c>
      <c r="H56" s="138" t="s">
        <v>47</v>
      </c>
      <c r="I56" s="138" t="s">
        <v>317</v>
      </c>
    </row>
    <row r="57" spans="4:9">
      <c r="D57" s="120" t="s">
        <v>306</v>
      </c>
      <c r="E57" s="115">
        <v>9</v>
      </c>
      <c r="F57" s="119">
        <f t="shared" ref="F57:F62" si="4">E57-G57</f>
        <v>8</v>
      </c>
      <c r="G57" s="115">
        <v>1</v>
      </c>
      <c r="H57" s="115">
        <v>1</v>
      </c>
      <c r="I57" s="150">
        <f>G57/E57</f>
        <v>0.1111111111111111</v>
      </c>
    </row>
    <row r="58" spans="4:9">
      <c r="D58" s="120" t="s">
        <v>274</v>
      </c>
      <c r="E58" s="115">
        <v>26</v>
      </c>
      <c r="F58" s="119">
        <f t="shared" si="4"/>
        <v>24</v>
      </c>
      <c r="G58" s="115">
        <v>2</v>
      </c>
      <c r="H58" s="115">
        <v>1</v>
      </c>
      <c r="I58" s="150">
        <f t="shared" ref="I58:I62" si="5">G58/E58</f>
        <v>7.6923076923076927E-2</v>
      </c>
    </row>
    <row r="59" spans="4:9">
      <c r="D59" s="120" t="s">
        <v>279</v>
      </c>
      <c r="E59" s="115">
        <v>28</v>
      </c>
      <c r="F59" s="119">
        <f t="shared" si="4"/>
        <v>26</v>
      </c>
      <c r="G59" s="115">
        <v>2</v>
      </c>
      <c r="H59" s="115">
        <v>1</v>
      </c>
      <c r="I59" s="150">
        <f t="shared" si="5"/>
        <v>7.1428571428571425E-2</v>
      </c>
    </row>
    <row r="60" spans="4:9">
      <c r="D60" s="126" t="s">
        <v>313</v>
      </c>
      <c r="E60" s="115">
        <v>45</v>
      </c>
      <c r="F60" s="119">
        <f t="shared" ref="F60:F61" si="6">E60-G60</f>
        <v>44</v>
      </c>
      <c r="G60" s="115">
        <v>1</v>
      </c>
      <c r="H60" s="115">
        <v>1</v>
      </c>
      <c r="I60" s="150">
        <f t="shared" si="5"/>
        <v>2.2222222222222223E-2</v>
      </c>
    </row>
    <row r="61" spans="4:9">
      <c r="D61" s="126" t="s">
        <v>346</v>
      </c>
      <c r="E61" s="115">
        <v>43</v>
      </c>
      <c r="F61" s="119">
        <f t="shared" si="6"/>
        <v>42</v>
      </c>
      <c r="G61" s="115">
        <v>1</v>
      </c>
      <c r="H61" s="115">
        <v>1</v>
      </c>
      <c r="I61" s="150">
        <f t="shared" ref="I61" si="7">G61/E61</f>
        <v>2.3255813953488372E-2</v>
      </c>
    </row>
    <row r="62" spans="4:9">
      <c r="D62" s="126" t="s">
        <v>346</v>
      </c>
      <c r="E62" s="115">
        <v>43</v>
      </c>
      <c r="F62" s="119">
        <f t="shared" si="4"/>
        <v>42</v>
      </c>
      <c r="G62" s="115">
        <v>1</v>
      </c>
      <c r="H62" s="115">
        <v>1</v>
      </c>
      <c r="I62" s="150">
        <f t="shared" si="5"/>
        <v>2.3255813953488372E-2</v>
      </c>
    </row>
  </sheetData>
  <mergeCells count="18">
    <mergeCell ref="B23:C23"/>
    <mergeCell ref="P28:P30"/>
    <mergeCell ref="Q28:Q30"/>
    <mergeCell ref="R28:R30"/>
    <mergeCell ref="S28:S30"/>
    <mergeCell ref="N4:N6"/>
    <mergeCell ref="O4:O6"/>
    <mergeCell ref="P4:R4"/>
    <mergeCell ref="D5:E5"/>
    <mergeCell ref="F5:G5"/>
    <mergeCell ref="I5:J5"/>
    <mergeCell ref="K5:L5"/>
    <mergeCell ref="M4:M6"/>
    <mergeCell ref="B4:B6"/>
    <mergeCell ref="C4:C6"/>
    <mergeCell ref="D4:G4"/>
    <mergeCell ref="H4:H6"/>
    <mergeCell ref="I4:L4"/>
  </mergeCells>
  <pageMargins left="0.7" right="0.7" top="0.75" bottom="0.75" header="0.3" footer="0.3"/>
  <pageSetup orientation="portrait" horizontalDpi="120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dimension ref="A2:J11"/>
  <sheetViews>
    <sheetView workbookViewId="0">
      <selection activeCell="E12" sqref="E12"/>
    </sheetView>
  </sheetViews>
  <sheetFormatPr defaultRowHeight="15"/>
  <cols>
    <col min="2" max="2" width="29.7109375" customWidth="1"/>
    <col min="4" max="4" width="18.85546875" customWidth="1"/>
    <col min="5" max="7" width="14.28515625" customWidth="1"/>
    <col min="8" max="8" width="16" customWidth="1"/>
    <col min="9" max="9" width="35.42578125" bestFit="1" customWidth="1"/>
    <col min="10" max="10" width="13.140625" customWidth="1"/>
  </cols>
  <sheetData>
    <row r="2" spans="1:10" ht="33.75" customHeight="1">
      <c r="A2" s="253" t="s">
        <v>357</v>
      </c>
      <c r="B2" s="253"/>
      <c r="C2" s="253"/>
      <c r="D2" s="253"/>
      <c r="E2" s="253"/>
      <c r="F2" s="253"/>
      <c r="G2" s="253"/>
      <c r="H2" s="253"/>
      <c r="I2" s="253"/>
      <c r="J2" s="253"/>
    </row>
    <row r="3" spans="1:10" ht="33" customHeight="1">
      <c r="A3" s="254" t="s">
        <v>143</v>
      </c>
      <c r="B3" s="254" t="s">
        <v>63</v>
      </c>
      <c r="C3" s="254" t="s">
        <v>358</v>
      </c>
      <c r="D3" s="254" t="s">
        <v>359</v>
      </c>
      <c r="E3" s="252" t="s">
        <v>360</v>
      </c>
      <c r="F3" s="252"/>
      <c r="G3" s="252"/>
      <c r="H3" s="252"/>
      <c r="I3" s="254" t="s">
        <v>361</v>
      </c>
      <c r="J3" s="254" t="s">
        <v>362</v>
      </c>
    </row>
    <row r="4" spans="1:10" ht="33" customHeight="1">
      <c r="A4" s="255"/>
      <c r="B4" s="255"/>
      <c r="C4" s="255"/>
      <c r="D4" s="255"/>
      <c r="E4" s="168" t="s">
        <v>365</v>
      </c>
      <c r="F4" s="168" t="s">
        <v>366</v>
      </c>
      <c r="G4" s="168" t="s">
        <v>367</v>
      </c>
      <c r="H4" s="168" t="s">
        <v>130</v>
      </c>
      <c r="I4" s="255"/>
      <c r="J4" s="255"/>
    </row>
    <row r="5" spans="1:10" ht="39" customHeight="1">
      <c r="A5" s="167">
        <v>1</v>
      </c>
      <c r="B5" s="167" t="s">
        <v>363</v>
      </c>
      <c r="C5" s="167">
        <v>2019</v>
      </c>
      <c r="D5" s="167" t="s">
        <v>364</v>
      </c>
      <c r="E5" s="167">
        <v>50</v>
      </c>
      <c r="F5" s="167">
        <v>41</v>
      </c>
      <c r="G5" s="167">
        <v>42</v>
      </c>
      <c r="H5" s="167">
        <v>0</v>
      </c>
      <c r="I5" s="167" t="s">
        <v>368</v>
      </c>
      <c r="J5" s="169" t="s">
        <v>378</v>
      </c>
    </row>
    <row r="6" spans="1:10" ht="39" customHeight="1">
      <c r="A6" s="167">
        <v>2</v>
      </c>
      <c r="B6" s="167" t="s">
        <v>363</v>
      </c>
      <c r="C6" s="167">
        <v>2020</v>
      </c>
      <c r="D6" s="167" t="s">
        <v>364</v>
      </c>
      <c r="E6" s="167">
        <v>24</v>
      </c>
      <c r="F6" s="167">
        <v>8</v>
      </c>
      <c r="G6" s="167">
        <v>43</v>
      </c>
      <c r="H6" s="167">
        <v>0</v>
      </c>
      <c r="I6" s="167" t="s">
        <v>368</v>
      </c>
      <c r="J6" s="169" t="s">
        <v>378</v>
      </c>
    </row>
    <row r="7" spans="1:10" ht="39" customHeight="1">
      <c r="A7" s="167">
        <v>3</v>
      </c>
      <c r="B7" s="167" t="s">
        <v>369</v>
      </c>
      <c r="C7" s="167">
        <v>2018</v>
      </c>
      <c r="D7" s="167" t="s">
        <v>370</v>
      </c>
      <c r="E7" s="167" t="s">
        <v>371</v>
      </c>
      <c r="F7" s="167" t="s">
        <v>371</v>
      </c>
      <c r="G7" s="167" t="s">
        <v>371</v>
      </c>
      <c r="H7" s="167" t="s">
        <v>372</v>
      </c>
      <c r="I7" s="167" t="s">
        <v>373</v>
      </c>
      <c r="J7" s="250" t="s">
        <v>377</v>
      </c>
    </row>
    <row r="8" spans="1:10" ht="39" customHeight="1">
      <c r="A8" s="167">
        <v>4</v>
      </c>
      <c r="B8" s="167" t="s">
        <v>374</v>
      </c>
      <c r="C8" s="167">
        <v>2020</v>
      </c>
      <c r="D8" s="167" t="s">
        <v>375</v>
      </c>
      <c r="E8" s="167" t="s">
        <v>371</v>
      </c>
      <c r="F8" s="167" t="s">
        <v>371</v>
      </c>
      <c r="G8" s="167" t="s">
        <v>371</v>
      </c>
      <c r="H8" s="167" t="s">
        <v>372</v>
      </c>
      <c r="I8" s="167" t="s">
        <v>376</v>
      </c>
      <c r="J8" s="251"/>
    </row>
    <row r="11" spans="1:10">
      <c r="E11">
        <f>58+245</f>
        <v>303</v>
      </c>
    </row>
  </sheetData>
  <mergeCells count="9">
    <mergeCell ref="J7:J8"/>
    <mergeCell ref="E3:H3"/>
    <mergeCell ref="A2:J2"/>
    <mergeCell ref="A3:A4"/>
    <mergeCell ref="B3:B4"/>
    <mergeCell ref="C3:C4"/>
    <mergeCell ref="D3:D4"/>
    <mergeCell ref="I3:I4"/>
    <mergeCell ref="J3:J4"/>
  </mergeCells>
  <pageMargins left="0.7" right="0.7" top="0.75" bottom="0.75" header="0.3" footer="0.3"/>
  <pageSetup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G32"/>
  <sheetViews>
    <sheetView topLeftCell="A16" workbookViewId="0">
      <selection activeCell="M30" sqref="M30"/>
    </sheetView>
  </sheetViews>
  <sheetFormatPr defaultRowHeight="15"/>
  <cols>
    <col min="2" max="2" width="12.7109375" customWidth="1"/>
    <col min="3" max="3" width="13.7109375" customWidth="1"/>
    <col min="4" max="4" width="13.42578125" customWidth="1"/>
    <col min="5" max="6" width="11.5703125" customWidth="1"/>
    <col min="7" max="7" width="13.5703125" customWidth="1"/>
  </cols>
  <sheetData>
    <row r="4" spans="2:7" ht="15.75" thickBot="1"/>
    <row r="5" spans="2:7" ht="15.75" thickBot="1">
      <c r="B5" s="206" t="s">
        <v>25</v>
      </c>
      <c r="C5" s="207"/>
      <c r="D5" s="207"/>
      <c r="E5" s="207"/>
      <c r="F5" s="207"/>
      <c r="G5" s="208"/>
    </row>
    <row r="6" spans="2:7" ht="30">
      <c r="B6" s="14" t="s">
        <v>26</v>
      </c>
      <c r="C6" s="14" t="s">
        <v>27</v>
      </c>
      <c r="D6" s="14" t="s">
        <v>28</v>
      </c>
      <c r="E6" s="14" t="s">
        <v>29</v>
      </c>
      <c r="F6" s="21" t="s">
        <v>47</v>
      </c>
      <c r="G6" s="14" t="s">
        <v>30</v>
      </c>
    </row>
    <row r="7" spans="2:7">
      <c r="B7" s="16" t="s">
        <v>31</v>
      </c>
      <c r="C7" s="15">
        <v>6388</v>
      </c>
      <c r="D7" s="15">
        <v>5991</v>
      </c>
      <c r="E7" s="15">
        <f>C7-D7</f>
        <v>397</v>
      </c>
      <c r="F7" s="15">
        <v>12</v>
      </c>
      <c r="G7" s="22">
        <v>4.18</v>
      </c>
    </row>
    <row r="8" spans="2:7">
      <c r="B8" s="16" t="s">
        <v>32</v>
      </c>
      <c r="C8" s="15">
        <v>12305</v>
      </c>
      <c r="D8" s="15">
        <v>10853</v>
      </c>
      <c r="E8" s="15">
        <f t="shared" ref="E8:E26" si="0">C8-D8</f>
        <v>1452</v>
      </c>
      <c r="F8" s="15">
        <v>12</v>
      </c>
      <c r="G8" s="22">
        <v>11.52</v>
      </c>
    </row>
    <row r="9" spans="2:7">
      <c r="B9" s="16" t="s">
        <v>33</v>
      </c>
      <c r="C9" s="15">
        <v>11940</v>
      </c>
      <c r="D9" s="15">
        <v>9148</v>
      </c>
      <c r="E9" s="15">
        <f t="shared" si="0"/>
        <v>2792</v>
      </c>
      <c r="F9" s="15">
        <v>12</v>
      </c>
      <c r="G9" s="22">
        <v>23.38</v>
      </c>
    </row>
    <row r="10" spans="2:7">
      <c r="B10" s="16" t="s">
        <v>34</v>
      </c>
      <c r="C10" s="15">
        <v>7015</v>
      </c>
      <c r="D10" s="15">
        <v>5167</v>
      </c>
      <c r="E10" s="15">
        <f t="shared" si="0"/>
        <v>1848</v>
      </c>
      <c r="F10" s="15">
        <v>12</v>
      </c>
      <c r="G10" s="22">
        <v>26.34</v>
      </c>
    </row>
    <row r="11" spans="2:7">
      <c r="B11" s="16" t="s">
        <v>35</v>
      </c>
      <c r="C11" s="15">
        <v>10501</v>
      </c>
      <c r="D11" s="15">
        <v>8227</v>
      </c>
      <c r="E11" s="15">
        <f t="shared" si="0"/>
        <v>2274</v>
      </c>
      <c r="F11" s="15">
        <v>12</v>
      </c>
      <c r="G11" s="22">
        <v>21.66</v>
      </c>
    </row>
    <row r="12" spans="2:7">
      <c r="B12" s="16" t="s">
        <v>36</v>
      </c>
      <c r="C12" s="15">
        <v>1221</v>
      </c>
      <c r="D12" s="15">
        <v>959</v>
      </c>
      <c r="E12" s="15">
        <f t="shared" si="0"/>
        <v>262</v>
      </c>
      <c r="F12" s="15">
        <v>12</v>
      </c>
      <c r="G12" s="22">
        <v>21.46</v>
      </c>
    </row>
    <row r="13" spans="2:7">
      <c r="B13" s="16" t="s">
        <v>37</v>
      </c>
      <c r="C13" s="15">
        <v>3118</v>
      </c>
      <c r="D13" s="15">
        <v>2720</v>
      </c>
      <c r="E13" s="15">
        <f t="shared" si="0"/>
        <v>398</v>
      </c>
      <c r="F13" s="15">
        <v>6</v>
      </c>
      <c r="G13" s="22">
        <v>12.76</v>
      </c>
    </row>
    <row r="14" spans="2:7">
      <c r="B14" s="16" t="s">
        <v>38</v>
      </c>
      <c r="C14" s="15">
        <v>7196</v>
      </c>
      <c r="D14" s="15">
        <v>6000</v>
      </c>
      <c r="E14" s="15">
        <f t="shared" si="0"/>
        <v>1196</v>
      </c>
      <c r="F14" s="15">
        <v>6</v>
      </c>
      <c r="G14" s="22">
        <v>16.62</v>
      </c>
    </row>
    <row r="15" spans="2:7">
      <c r="B15" s="16" t="s">
        <v>39</v>
      </c>
      <c r="C15" s="15">
        <v>13978</v>
      </c>
      <c r="D15" s="15">
        <v>12718</v>
      </c>
      <c r="E15" s="15">
        <f t="shared" si="0"/>
        <v>1260</v>
      </c>
      <c r="F15" s="15">
        <v>6</v>
      </c>
      <c r="G15" s="22">
        <v>12.88</v>
      </c>
    </row>
    <row r="16" spans="2:7">
      <c r="B16" s="16" t="s">
        <v>40</v>
      </c>
      <c r="C16" s="15">
        <v>18478</v>
      </c>
      <c r="D16" s="15">
        <v>15926</v>
      </c>
      <c r="E16" s="15">
        <f t="shared" si="0"/>
        <v>2552</v>
      </c>
      <c r="F16" s="15">
        <v>6</v>
      </c>
      <c r="G16" s="22">
        <v>13.81</v>
      </c>
    </row>
    <row r="17" spans="2:7">
      <c r="B17" s="17" t="s">
        <v>41</v>
      </c>
      <c r="C17" s="19">
        <v>20489</v>
      </c>
      <c r="D17" s="19">
        <v>15450</v>
      </c>
      <c r="E17" s="19">
        <f t="shared" si="0"/>
        <v>5039</v>
      </c>
      <c r="F17" s="19">
        <v>6</v>
      </c>
      <c r="G17" s="23">
        <v>23.23</v>
      </c>
    </row>
    <row r="18" spans="2:7">
      <c r="B18" s="18" t="s">
        <v>42</v>
      </c>
      <c r="C18" s="20">
        <v>15412</v>
      </c>
      <c r="D18" s="20">
        <v>11289</v>
      </c>
      <c r="E18" s="20">
        <f t="shared" si="0"/>
        <v>4123</v>
      </c>
      <c r="F18" s="20">
        <v>6</v>
      </c>
      <c r="G18" s="24">
        <f t="shared" ref="G18:G22" si="1">E18/C18*100</f>
        <v>26.751881650661822</v>
      </c>
    </row>
    <row r="19" spans="2:7">
      <c r="B19" s="18" t="s">
        <v>45</v>
      </c>
      <c r="C19" s="20">
        <v>22561</v>
      </c>
      <c r="D19" s="20">
        <v>16160</v>
      </c>
      <c r="E19" s="20">
        <f t="shared" si="0"/>
        <v>6401</v>
      </c>
      <c r="F19" s="20">
        <v>6</v>
      </c>
      <c r="G19" s="24">
        <f t="shared" si="1"/>
        <v>28.371969327600727</v>
      </c>
    </row>
    <row r="20" spans="2:7">
      <c r="B20" s="18" t="s">
        <v>43</v>
      </c>
      <c r="C20" s="20">
        <v>20470</v>
      </c>
      <c r="D20" s="20">
        <v>15404</v>
      </c>
      <c r="E20" s="20">
        <f t="shared" si="0"/>
        <v>5066</v>
      </c>
      <c r="F20" s="20">
        <v>6</v>
      </c>
      <c r="G20" s="24">
        <f t="shared" si="1"/>
        <v>24.748412310698583</v>
      </c>
    </row>
    <row r="21" spans="2:7">
      <c r="B21" s="18" t="s">
        <v>44</v>
      </c>
      <c r="C21" s="20">
        <v>13279</v>
      </c>
      <c r="D21" s="20">
        <v>11503</v>
      </c>
      <c r="E21" s="20">
        <f t="shared" si="0"/>
        <v>1776</v>
      </c>
      <c r="F21" s="20">
        <v>6</v>
      </c>
      <c r="G21" s="24">
        <f t="shared" si="1"/>
        <v>13.374501091949694</v>
      </c>
    </row>
    <row r="22" spans="2:7">
      <c r="B22" s="18" t="s">
        <v>46</v>
      </c>
      <c r="C22" s="20">
        <v>2651</v>
      </c>
      <c r="D22" s="20">
        <v>2518</v>
      </c>
      <c r="E22" s="20">
        <f t="shared" ref="E22:E25" si="2">C22-D22</f>
        <v>133</v>
      </c>
      <c r="F22" s="20">
        <v>6</v>
      </c>
      <c r="G22" s="24">
        <f t="shared" si="1"/>
        <v>5.0169747265182956</v>
      </c>
    </row>
    <row r="23" spans="2:7">
      <c r="B23" s="18" t="s">
        <v>253</v>
      </c>
      <c r="C23" s="20">
        <v>6505</v>
      </c>
      <c r="D23" s="20">
        <v>6344</v>
      </c>
      <c r="E23" s="20">
        <f t="shared" si="2"/>
        <v>161</v>
      </c>
      <c r="F23" s="20">
        <v>6</v>
      </c>
      <c r="G23" s="24">
        <f t="shared" ref="G23:G25" si="3">E23/C23*100</f>
        <v>2.475019215987702</v>
      </c>
    </row>
    <row r="24" spans="2:7">
      <c r="B24" s="18" t="s">
        <v>274</v>
      </c>
      <c r="C24" s="20">
        <v>15677</v>
      </c>
      <c r="D24" s="20">
        <v>15361</v>
      </c>
      <c r="E24" s="20">
        <f t="shared" si="2"/>
        <v>316</v>
      </c>
      <c r="F24" s="20">
        <v>6</v>
      </c>
      <c r="G24" s="24">
        <f t="shared" si="3"/>
        <v>2.0156917777636028</v>
      </c>
    </row>
    <row r="25" spans="2:7">
      <c r="B25" s="18" t="s">
        <v>279</v>
      </c>
      <c r="C25" s="20">
        <v>18594</v>
      </c>
      <c r="D25" s="20">
        <v>18122</v>
      </c>
      <c r="E25" s="20">
        <f t="shared" si="2"/>
        <v>472</v>
      </c>
      <c r="F25" s="20">
        <v>6</v>
      </c>
      <c r="G25" s="24">
        <f t="shared" si="3"/>
        <v>2.5384532644939228</v>
      </c>
    </row>
    <row r="26" spans="2:7">
      <c r="B26" s="18" t="s">
        <v>313</v>
      </c>
      <c r="C26" s="20">
        <v>23454</v>
      </c>
      <c r="D26" s="20">
        <v>22696</v>
      </c>
      <c r="E26" s="20">
        <f t="shared" si="0"/>
        <v>758</v>
      </c>
      <c r="F26" s="20">
        <v>6</v>
      </c>
      <c r="G26" s="24">
        <v>3.23</v>
      </c>
    </row>
    <row r="27" spans="2:7">
      <c r="B27" s="61" t="s">
        <v>347</v>
      </c>
      <c r="C27" s="157">
        <v>27126</v>
      </c>
      <c r="D27" s="157">
        <v>26693</v>
      </c>
      <c r="E27" s="157">
        <v>433</v>
      </c>
      <c r="F27" s="163">
        <v>6</v>
      </c>
      <c r="G27" s="71">
        <v>1.596254515962545</v>
      </c>
    </row>
    <row r="28" spans="2:7">
      <c r="B28" s="61" t="s">
        <v>348</v>
      </c>
      <c r="C28" s="157">
        <v>19641</v>
      </c>
      <c r="D28" s="157">
        <v>19344</v>
      </c>
      <c r="E28" s="157">
        <v>297</v>
      </c>
      <c r="F28" s="163">
        <v>6</v>
      </c>
      <c r="G28" s="71">
        <v>1.5121429662440813</v>
      </c>
    </row>
    <row r="29" spans="2:7">
      <c r="B29" s="61" t="s">
        <v>349</v>
      </c>
      <c r="C29" s="157">
        <v>25227</v>
      </c>
      <c r="D29" s="157">
        <v>24827</v>
      </c>
      <c r="E29" s="157">
        <v>400</v>
      </c>
      <c r="F29" s="163">
        <v>6</v>
      </c>
      <c r="G29" s="71">
        <v>1.5856027272366908</v>
      </c>
    </row>
    <row r="30" spans="2:7">
      <c r="B30" s="61" t="s">
        <v>356</v>
      </c>
      <c r="C30" s="157">
        <v>17809</v>
      </c>
      <c r="D30" s="157">
        <v>17465</v>
      </c>
      <c r="E30" s="157">
        <v>344</v>
      </c>
      <c r="F30" s="163">
        <v>6</v>
      </c>
      <c r="G30" s="71">
        <v>1.9316076141276883</v>
      </c>
    </row>
    <row r="31" spans="2:7">
      <c r="B31" s="61" t="s">
        <v>380</v>
      </c>
      <c r="C31" s="171">
        <v>7987</v>
      </c>
      <c r="D31" s="171">
        <v>7814</v>
      </c>
      <c r="E31" s="171">
        <v>173</v>
      </c>
      <c r="F31" s="163">
        <v>6</v>
      </c>
      <c r="G31" s="71">
        <v>2.166019782145987</v>
      </c>
    </row>
    <row r="32" spans="2:7">
      <c r="B32" s="196" t="s">
        <v>433</v>
      </c>
      <c r="C32" s="97">
        <v>5249</v>
      </c>
      <c r="D32" s="97">
        <v>5186</v>
      </c>
      <c r="E32" s="97">
        <v>56</v>
      </c>
      <c r="F32" s="163">
        <v>6</v>
      </c>
      <c r="G32" s="197">
        <f t="shared" ref="G32" si="4">E32/C32*100</f>
        <v>1.0668698799771386</v>
      </c>
    </row>
  </sheetData>
  <mergeCells count="1">
    <mergeCell ref="B5:G5"/>
  </mergeCells>
  <pageMargins left="0.7" right="0.7" top="0.75" bottom="0.75" header="0.3" footer="0.3"/>
  <pageSetup orientation="portrait" horizontalDpi="12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12:F13"/>
  <sheetViews>
    <sheetView workbookViewId="0">
      <selection activeCell="C12" sqref="C12:F13"/>
    </sheetView>
  </sheetViews>
  <sheetFormatPr defaultRowHeight="15"/>
  <cols>
    <col min="2" max="2" width="9.140625" customWidth="1"/>
    <col min="3" max="3" width="19.7109375" customWidth="1"/>
    <col min="4" max="4" width="37.7109375" customWidth="1"/>
    <col min="5" max="5" width="34.42578125" customWidth="1"/>
    <col min="6" max="6" width="26.85546875" customWidth="1"/>
  </cols>
  <sheetData>
    <row r="12" spans="3:6">
      <c r="C12" s="10" t="s">
        <v>15</v>
      </c>
      <c r="D12" s="10" t="s">
        <v>48</v>
      </c>
      <c r="E12" s="10" t="s">
        <v>49</v>
      </c>
      <c r="F12" s="25" t="s">
        <v>52</v>
      </c>
    </row>
    <row r="13" spans="3:6" ht="135">
      <c r="C13" s="11" t="s">
        <v>54</v>
      </c>
      <c r="D13" s="11" t="s">
        <v>51</v>
      </c>
      <c r="E13" s="13" t="s">
        <v>50</v>
      </c>
      <c r="F13" s="11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6:G33"/>
  <sheetViews>
    <sheetView topLeftCell="A19" workbookViewId="0">
      <selection activeCell="B33" sqref="B33:G33"/>
    </sheetView>
  </sheetViews>
  <sheetFormatPr defaultRowHeight="15"/>
  <cols>
    <col min="2" max="2" width="14.5703125" customWidth="1"/>
    <col min="3" max="3" width="12.85546875" customWidth="1"/>
    <col min="4" max="4" width="13.42578125" customWidth="1"/>
    <col min="5" max="6" width="12" customWidth="1"/>
    <col min="7" max="7" width="12.140625" customWidth="1"/>
  </cols>
  <sheetData>
    <row r="6" spans="2:7" ht="15.75" thickBot="1"/>
    <row r="7" spans="2:7" ht="21.75" thickBot="1">
      <c r="B7" s="209" t="s">
        <v>55</v>
      </c>
      <c r="C7" s="210"/>
      <c r="D7" s="210"/>
      <c r="E7" s="211"/>
      <c r="F7" s="210"/>
      <c r="G7" s="212"/>
    </row>
    <row r="8" spans="2:7" ht="30.75" thickBot="1">
      <c r="B8" s="26" t="s">
        <v>26</v>
      </c>
      <c r="C8" s="26" t="s">
        <v>27</v>
      </c>
      <c r="D8" s="41" t="s">
        <v>28</v>
      </c>
      <c r="E8" s="43" t="s">
        <v>29</v>
      </c>
      <c r="F8" s="49" t="s">
        <v>47</v>
      </c>
      <c r="G8" s="43" t="s">
        <v>30</v>
      </c>
    </row>
    <row r="9" spans="2:7">
      <c r="B9" s="29" t="s">
        <v>31</v>
      </c>
      <c r="C9" s="27">
        <v>7023</v>
      </c>
      <c r="D9" s="31">
        <v>5317</v>
      </c>
      <c r="E9" s="42">
        <f>C9-D9</f>
        <v>1706</v>
      </c>
      <c r="F9" s="45">
        <v>6</v>
      </c>
      <c r="G9" s="50">
        <f>E9/C9*100</f>
        <v>24.291613270682046</v>
      </c>
    </row>
    <row r="10" spans="2:7">
      <c r="B10" s="16" t="s">
        <v>32</v>
      </c>
      <c r="C10" s="28">
        <v>14528</v>
      </c>
      <c r="D10" s="32">
        <v>11010</v>
      </c>
      <c r="E10" s="40">
        <f t="shared" ref="E10:E22" si="0">C10-D10</f>
        <v>3518</v>
      </c>
      <c r="F10" s="46">
        <v>6</v>
      </c>
      <c r="G10" s="51">
        <f t="shared" ref="G10:G22" si="1">E10/C10*100</f>
        <v>24.215308370044053</v>
      </c>
    </row>
    <row r="11" spans="2:7">
      <c r="B11" s="16" t="s">
        <v>33</v>
      </c>
      <c r="C11" s="28">
        <v>11853</v>
      </c>
      <c r="D11" s="32">
        <v>10031</v>
      </c>
      <c r="E11" s="40">
        <f t="shared" si="0"/>
        <v>1822</v>
      </c>
      <c r="F11" s="46">
        <v>6</v>
      </c>
      <c r="G11" s="51">
        <f t="shared" si="1"/>
        <v>15.371635872774824</v>
      </c>
    </row>
    <row r="12" spans="2:7">
      <c r="B12" s="16" t="s">
        <v>34</v>
      </c>
      <c r="C12" s="28">
        <v>9314</v>
      </c>
      <c r="D12" s="32">
        <v>6760</v>
      </c>
      <c r="E12" s="40">
        <f t="shared" si="0"/>
        <v>2554</v>
      </c>
      <c r="F12" s="46">
        <v>6</v>
      </c>
      <c r="G12" s="51">
        <f t="shared" si="1"/>
        <v>27.421086536396821</v>
      </c>
    </row>
    <row r="13" spans="2:7">
      <c r="B13" s="16" t="s">
        <v>35</v>
      </c>
      <c r="C13" s="28">
        <v>8828</v>
      </c>
      <c r="D13" s="32">
        <v>7596</v>
      </c>
      <c r="E13" s="40">
        <f t="shared" si="0"/>
        <v>1232</v>
      </c>
      <c r="F13" s="46">
        <v>6</v>
      </c>
      <c r="G13" s="51">
        <f t="shared" si="1"/>
        <v>13.9555958314454</v>
      </c>
    </row>
    <row r="14" spans="2:7">
      <c r="B14" s="16" t="s">
        <v>37</v>
      </c>
      <c r="C14" s="28">
        <v>3663</v>
      </c>
      <c r="D14" s="32">
        <v>3499</v>
      </c>
      <c r="E14" s="40">
        <f t="shared" si="0"/>
        <v>164</v>
      </c>
      <c r="F14" s="46">
        <v>3</v>
      </c>
      <c r="G14" s="51">
        <f t="shared" si="1"/>
        <v>4.4772044772044772</v>
      </c>
    </row>
    <row r="15" spans="2:7">
      <c r="B15" s="16" t="s">
        <v>38</v>
      </c>
      <c r="C15" s="28">
        <v>6165</v>
      </c>
      <c r="D15" s="32">
        <v>5525</v>
      </c>
      <c r="E15" s="40">
        <f t="shared" si="0"/>
        <v>640</v>
      </c>
      <c r="F15" s="46">
        <v>3</v>
      </c>
      <c r="G15" s="51">
        <f t="shared" si="1"/>
        <v>10.381184103811842</v>
      </c>
    </row>
    <row r="16" spans="2:7">
      <c r="B16" s="16" t="s">
        <v>39</v>
      </c>
      <c r="C16" s="28">
        <v>12564</v>
      </c>
      <c r="D16" s="32">
        <v>11151</v>
      </c>
      <c r="E16" s="40">
        <f t="shared" si="0"/>
        <v>1413</v>
      </c>
      <c r="F16" s="46">
        <v>3</v>
      </c>
      <c r="G16" s="51">
        <f t="shared" si="1"/>
        <v>11.246418338108882</v>
      </c>
    </row>
    <row r="17" spans="2:7">
      <c r="B17" s="16" t="s">
        <v>40</v>
      </c>
      <c r="C17" s="28">
        <v>18264</v>
      </c>
      <c r="D17" s="32">
        <v>16586</v>
      </c>
      <c r="E17" s="40">
        <f t="shared" si="0"/>
        <v>1678</v>
      </c>
      <c r="F17" s="46">
        <v>3</v>
      </c>
      <c r="G17" s="51">
        <f t="shared" si="1"/>
        <v>9.1874726237406925</v>
      </c>
    </row>
    <row r="18" spans="2:7">
      <c r="B18" s="17" t="s">
        <v>41</v>
      </c>
      <c r="C18" s="30">
        <v>17899</v>
      </c>
      <c r="D18" s="33">
        <v>15905</v>
      </c>
      <c r="E18" s="40">
        <f t="shared" si="0"/>
        <v>1994</v>
      </c>
      <c r="F18" s="47">
        <v>3</v>
      </c>
      <c r="G18" s="51">
        <f t="shared" si="1"/>
        <v>11.140287166880832</v>
      </c>
    </row>
    <row r="19" spans="2:7">
      <c r="B19" s="18" t="s">
        <v>42</v>
      </c>
      <c r="C19" s="4">
        <v>13030</v>
      </c>
      <c r="D19" s="34">
        <v>11747</v>
      </c>
      <c r="E19" s="40">
        <f t="shared" si="0"/>
        <v>1283</v>
      </c>
      <c r="F19" s="48">
        <v>3</v>
      </c>
      <c r="G19" s="51">
        <f t="shared" si="1"/>
        <v>9.846508058326938</v>
      </c>
    </row>
    <row r="20" spans="2:7">
      <c r="B20" s="18" t="s">
        <v>45</v>
      </c>
      <c r="C20" s="4">
        <v>18885</v>
      </c>
      <c r="D20" s="34">
        <v>17267</v>
      </c>
      <c r="E20" s="40">
        <f t="shared" si="0"/>
        <v>1618</v>
      </c>
      <c r="F20" s="48">
        <v>3</v>
      </c>
      <c r="G20" s="51">
        <f t="shared" si="1"/>
        <v>8.5676462801164952</v>
      </c>
    </row>
    <row r="21" spans="2:7">
      <c r="B21" s="18" t="s">
        <v>43</v>
      </c>
      <c r="C21" s="4">
        <v>17356</v>
      </c>
      <c r="D21" s="34">
        <v>16804</v>
      </c>
      <c r="E21" s="40">
        <f t="shared" si="0"/>
        <v>552</v>
      </c>
      <c r="F21" s="48">
        <v>3</v>
      </c>
      <c r="G21" s="51">
        <f t="shared" si="1"/>
        <v>3.1804563263424757</v>
      </c>
    </row>
    <row r="22" spans="2:7">
      <c r="B22" s="18" t="s">
        <v>44</v>
      </c>
      <c r="C22" s="4">
        <v>6610</v>
      </c>
      <c r="D22" s="34">
        <v>6445</v>
      </c>
      <c r="E22" s="40">
        <f t="shared" si="0"/>
        <v>165</v>
      </c>
      <c r="F22" s="48">
        <v>3</v>
      </c>
      <c r="G22" s="51">
        <f t="shared" si="1"/>
        <v>2.4962178517397882</v>
      </c>
    </row>
    <row r="23" spans="2:7">
      <c r="B23" s="18" t="s">
        <v>46</v>
      </c>
      <c r="C23" s="91">
        <v>2240</v>
      </c>
      <c r="D23" s="91">
        <v>2213</v>
      </c>
      <c r="E23" s="39">
        <f t="shared" ref="E23:E24" si="2">C23-D23</f>
        <v>27</v>
      </c>
      <c r="F23" s="34">
        <v>3</v>
      </c>
      <c r="G23" s="51">
        <f t="shared" ref="G23:G25" si="3">E23/C23*100</f>
        <v>1.205357142857143</v>
      </c>
    </row>
    <row r="24" spans="2:7">
      <c r="B24" s="18" t="s">
        <v>253</v>
      </c>
      <c r="C24" s="108">
        <v>6283</v>
      </c>
      <c r="D24" s="108">
        <v>6165</v>
      </c>
      <c r="E24" s="39">
        <f t="shared" si="2"/>
        <v>118</v>
      </c>
      <c r="F24" s="34">
        <v>3</v>
      </c>
      <c r="G24" s="51">
        <f t="shared" si="3"/>
        <v>1.878083717969123</v>
      </c>
    </row>
    <row r="25" spans="2:7">
      <c r="B25" s="18" t="s">
        <v>272</v>
      </c>
      <c r="C25" s="112">
        <v>16966</v>
      </c>
      <c r="D25" s="112">
        <v>6165</v>
      </c>
      <c r="E25" s="39">
        <v>688</v>
      </c>
      <c r="F25" s="34">
        <v>3</v>
      </c>
      <c r="G25" s="51">
        <f t="shared" si="3"/>
        <v>4.0551691618531178</v>
      </c>
    </row>
    <row r="26" spans="2:7">
      <c r="B26" s="18" t="s">
        <v>278</v>
      </c>
      <c r="C26" s="123">
        <v>18736</v>
      </c>
      <c r="D26" s="123">
        <v>18210</v>
      </c>
      <c r="E26" s="39">
        <v>526</v>
      </c>
      <c r="F26" s="34">
        <v>3</v>
      </c>
      <c r="G26" s="51">
        <v>2.8</v>
      </c>
    </row>
    <row r="27" spans="2:7">
      <c r="B27" s="18" t="s">
        <v>313</v>
      </c>
      <c r="C27" s="4">
        <v>22685</v>
      </c>
      <c r="D27" s="4">
        <v>22010</v>
      </c>
      <c r="E27" s="39">
        <v>675</v>
      </c>
      <c r="F27" s="34">
        <v>3</v>
      </c>
      <c r="G27" s="51">
        <v>2.98</v>
      </c>
    </row>
    <row r="28" spans="2:7">
      <c r="B28" s="61" t="s">
        <v>347</v>
      </c>
      <c r="C28" s="149">
        <v>27539</v>
      </c>
      <c r="D28" s="149">
        <v>26542</v>
      </c>
      <c r="E28" s="39">
        <v>997</v>
      </c>
      <c r="F28" s="34">
        <v>3</v>
      </c>
      <c r="G28" s="51">
        <v>3.62</v>
      </c>
    </row>
    <row r="29" spans="2:7">
      <c r="B29" s="61" t="s">
        <v>348</v>
      </c>
      <c r="C29" s="149">
        <v>20426</v>
      </c>
      <c r="D29" s="149">
        <v>19309</v>
      </c>
      <c r="E29" s="39">
        <v>1117</v>
      </c>
      <c r="F29" s="34">
        <v>3</v>
      </c>
      <c r="G29" s="51">
        <v>5.47</v>
      </c>
    </row>
    <row r="30" spans="2:7">
      <c r="B30" s="92" t="s">
        <v>349</v>
      </c>
      <c r="C30" s="93">
        <v>27586</v>
      </c>
      <c r="D30" s="93">
        <v>25449</v>
      </c>
      <c r="E30" s="63">
        <v>2137</v>
      </c>
      <c r="F30" s="94">
        <v>3</v>
      </c>
      <c r="G30" s="162">
        <v>7.75</v>
      </c>
    </row>
    <row r="31" spans="2:7">
      <c r="B31" s="61" t="s">
        <v>356</v>
      </c>
      <c r="C31" s="157">
        <v>19131</v>
      </c>
      <c r="D31" s="157">
        <v>18522</v>
      </c>
      <c r="E31" s="157">
        <v>609</v>
      </c>
      <c r="F31" s="157">
        <v>3</v>
      </c>
      <c r="G31" s="161">
        <v>3.1833150384193196</v>
      </c>
    </row>
    <row r="32" spans="2:7">
      <c r="B32" s="61" t="s">
        <v>380</v>
      </c>
      <c r="C32" s="171">
        <v>7405</v>
      </c>
      <c r="D32" s="171">
        <v>7280</v>
      </c>
      <c r="E32" s="171">
        <v>125</v>
      </c>
      <c r="F32" s="171">
        <v>3</v>
      </c>
      <c r="G32" s="161">
        <v>1.6880486158001351</v>
      </c>
    </row>
    <row r="33" spans="2:7">
      <c r="B33" s="196" t="s">
        <v>433</v>
      </c>
      <c r="C33" s="97">
        <v>5510</v>
      </c>
      <c r="D33" s="97">
        <v>5351</v>
      </c>
      <c r="E33" s="198">
        <v>159</v>
      </c>
      <c r="F33" s="97">
        <v>3</v>
      </c>
      <c r="G33" s="199">
        <f t="shared" ref="G33" si="4">E33/C33*100</f>
        <v>2.885662431941924</v>
      </c>
    </row>
  </sheetData>
  <mergeCells count="1">
    <mergeCell ref="B7:G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J72"/>
  <sheetViews>
    <sheetView topLeftCell="G1" workbookViewId="0">
      <selection activeCell="W11" sqref="W11"/>
    </sheetView>
  </sheetViews>
  <sheetFormatPr defaultRowHeight="15"/>
  <cols>
    <col min="2" max="2" width="11.140625" customWidth="1"/>
    <col min="7" max="7" width="11.28515625" customWidth="1"/>
    <col min="10" max="10" width="11.5703125" bestFit="1" customWidth="1"/>
  </cols>
  <sheetData>
    <row r="3" spans="2:10" ht="15.75" thickBot="1"/>
    <row r="4" spans="2:10" ht="21.75" thickBot="1">
      <c r="B4" s="213" t="s">
        <v>57</v>
      </c>
      <c r="C4" s="214"/>
      <c r="D4" s="214"/>
      <c r="E4" s="214"/>
      <c r="F4" s="214"/>
      <c r="G4" s="214"/>
      <c r="H4" s="214"/>
      <c r="I4" s="214"/>
      <c r="J4" s="215"/>
    </row>
    <row r="5" spans="2:10" ht="45.75" thickBot="1">
      <c r="B5" s="56" t="s">
        <v>26</v>
      </c>
      <c r="C5" s="57" t="s">
        <v>27</v>
      </c>
      <c r="D5" s="58" t="s">
        <v>28</v>
      </c>
      <c r="E5" s="58" t="s">
        <v>29</v>
      </c>
      <c r="F5" s="59" t="s">
        <v>58</v>
      </c>
      <c r="G5" s="59" t="s">
        <v>273</v>
      </c>
      <c r="H5" s="56" t="s">
        <v>59</v>
      </c>
      <c r="I5" s="57" t="s">
        <v>47</v>
      </c>
      <c r="J5" s="43" t="s">
        <v>30</v>
      </c>
    </row>
    <row r="6" spans="2:10">
      <c r="B6" s="29" t="s">
        <v>31</v>
      </c>
      <c r="C6" s="31">
        <v>5269</v>
      </c>
      <c r="D6" s="42">
        <f>C6-E6</f>
        <v>5087</v>
      </c>
      <c r="E6" s="52">
        <f>F6+H6</f>
        <v>182</v>
      </c>
      <c r="F6" s="35">
        <v>100</v>
      </c>
      <c r="G6" s="35"/>
      <c r="H6" s="27">
        <v>82</v>
      </c>
      <c r="I6" s="31">
        <v>0.5</v>
      </c>
      <c r="J6" s="151">
        <f>E6/C6*100</f>
        <v>3.4541658758777758</v>
      </c>
    </row>
    <row r="7" spans="2:10">
      <c r="B7" s="16" t="s">
        <v>32</v>
      </c>
      <c r="C7" s="32">
        <v>9973</v>
      </c>
      <c r="D7" s="40">
        <f t="shared" ref="D7:D19" si="0">C7-E7</f>
        <v>9821</v>
      </c>
      <c r="E7" s="53">
        <f t="shared" ref="E7:E19" si="1">F7+H7</f>
        <v>152</v>
      </c>
      <c r="F7" s="36">
        <v>52</v>
      </c>
      <c r="G7" s="36"/>
      <c r="H7" s="28">
        <v>100</v>
      </c>
      <c r="I7" s="32">
        <v>0.5</v>
      </c>
      <c r="J7" s="132">
        <f t="shared" ref="J7:J19" si="2">E7/C7*100</f>
        <v>1.5241151107991577</v>
      </c>
    </row>
    <row r="8" spans="2:10">
      <c r="B8" s="16" t="s">
        <v>33</v>
      </c>
      <c r="C8" s="32">
        <v>9765</v>
      </c>
      <c r="D8" s="40">
        <f t="shared" si="0"/>
        <v>9560</v>
      </c>
      <c r="E8" s="53">
        <f t="shared" si="1"/>
        <v>205</v>
      </c>
      <c r="F8" s="36">
        <v>152</v>
      </c>
      <c r="G8" s="36"/>
      <c r="H8" s="28">
        <v>53</v>
      </c>
      <c r="I8" s="32">
        <v>0.5</v>
      </c>
      <c r="J8" s="132">
        <f t="shared" si="2"/>
        <v>2.0993343573988734</v>
      </c>
    </row>
    <row r="9" spans="2:10">
      <c r="B9" s="16" t="s">
        <v>34</v>
      </c>
      <c r="C9" s="32">
        <v>7440</v>
      </c>
      <c r="D9" s="40">
        <f t="shared" si="0"/>
        <v>7386</v>
      </c>
      <c r="E9" s="53">
        <f t="shared" si="1"/>
        <v>54</v>
      </c>
      <c r="F9" s="36">
        <v>37</v>
      </c>
      <c r="G9" s="36"/>
      <c r="H9" s="28">
        <v>17</v>
      </c>
      <c r="I9" s="32">
        <v>0.5</v>
      </c>
      <c r="J9" s="132">
        <f t="shared" si="2"/>
        <v>0.72580645161290325</v>
      </c>
    </row>
    <row r="10" spans="2:10">
      <c r="B10" s="16" t="s">
        <v>35</v>
      </c>
      <c r="C10" s="32">
        <v>10511</v>
      </c>
      <c r="D10" s="40">
        <f t="shared" si="0"/>
        <v>10342</v>
      </c>
      <c r="E10" s="53">
        <f t="shared" si="1"/>
        <v>169</v>
      </c>
      <c r="F10" s="36">
        <v>124</v>
      </c>
      <c r="G10" s="36"/>
      <c r="H10" s="28">
        <v>45</v>
      </c>
      <c r="I10" s="32">
        <v>0.5</v>
      </c>
      <c r="J10" s="132">
        <f t="shared" si="2"/>
        <v>1.6078394063362194</v>
      </c>
    </row>
    <row r="11" spans="2:10">
      <c r="B11" s="16" t="s">
        <v>37</v>
      </c>
      <c r="C11" s="32">
        <v>3034</v>
      </c>
      <c r="D11" s="40">
        <f t="shared" si="0"/>
        <v>2956</v>
      </c>
      <c r="E11" s="53">
        <f t="shared" si="1"/>
        <v>78</v>
      </c>
      <c r="F11" s="36">
        <v>72</v>
      </c>
      <c r="G11" s="36"/>
      <c r="H11" s="28">
        <v>6</v>
      </c>
      <c r="I11" s="32">
        <v>0.2</v>
      </c>
      <c r="J11" s="132">
        <f t="shared" si="2"/>
        <v>2.5708635464733027</v>
      </c>
    </row>
    <row r="12" spans="2:10">
      <c r="B12" s="16" t="s">
        <v>38</v>
      </c>
      <c r="C12" s="32">
        <v>5267</v>
      </c>
      <c r="D12" s="40">
        <f t="shared" si="0"/>
        <v>5168</v>
      </c>
      <c r="E12" s="53">
        <f t="shared" si="1"/>
        <v>99</v>
      </c>
      <c r="F12" s="36">
        <v>83</v>
      </c>
      <c r="G12" s="36"/>
      <c r="H12" s="28">
        <v>16</v>
      </c>
      <c r="I12" s="32">
        <v>0.2</v>
      </c>
      <c r="J12" s="132">
        <f t="shared" si="2"/>
        <v>1.8796278716536927</v>
      </c>
    </row>
    <row r="13" spans="2:10">
      <c r="B13" s="16" t="s">
        <v>39</v>
      </c>
      <c r="C13" s="32">
        <v>11822</v>
      </c>
      <c r="D13" s="40">
        <f t="shared" si="0"/>
        <v>11482</v>
      </c>
      <c r="E13" s="53">
        <f t="shared" si="1"/>
        <v>340</v>
      </c>
      <c r="F13" s="36">
        <v>237</v>
      </c>
      <c r="G13" s="36"/>
      <c r="H13" s="28">
        <v>103</v>
      </c>
      <c r="I13" s="32">
        <v>0.2</v>
      </c>
      <c r="J13" s="132">
        <f t="shared" si="2"/>
        <v>2.875993909659956</v>
      </c>
    </row>
    <row r="14" spans="2:10">
      <c r="B14" s="16" t="s">
        <v>40</v>
      </c>
      <c r="C14" s="32">
        <v>15901</v>
      </c>
      <c r="D14" s="40">
        <f t="shared" si="0"/>
        <v>15703</v>
      </c>
      <c r="E14" s="53">
        <f t="shared" si="1"/>
        <v>198</v>
      </c>
      <c r="F14" s="36">
        <v>143</v>
      </c>
      <c r="G14" s="36"/>
      <c r="H14" s="28">
        <v>55</v>
      </c>
      <c r="I14" s="32">
        <v>0.2</v>
      </c>
      <c r="J14" s="132">
        <f t="shared" si="2"/>
        <v>1.2452047041066598</v>
      </c>
    </row>
    <row r="15" spans="2:10">
      <c r="B15" s="17" t="s">
        <v>41</v>
      </c>
      <c r="C15" s="33">
        <v>14302</v>
      </c>
      <c r="D15" s="40">
        <f t="shared" si="0"/>
        <v>14183</v>
      </c>
      <c r="E15" s="53">
        <f t="shared" si="1"/>
        <v>119</v>
      </c>
      <c r="F15" s="37">
        <v>72</v>
      </c>
      <c r="G15" s="37"/>
      <c r="H15" s="30">
        <v>47</v>
      </c>
      <c r="I15" s="33">
        <v>0.2</v>
      </c>
      <c r="J15" s="132">
        <f t="shared" si="2"/>
        <v>0.83205146133407903</v>
      </c>
    </row>
    <row r="16" spans="2:10">
      <c r="B16" s="18" t="s">
        <v>42</v>
      </c>
      <c r="C16" s="34">
        <v>11347</v>
      </c>
      <c r="D16" s="40">
        <f t="shared" si="0"/>
        <v>11275</v>
      </c>
      <c r="E16" s="54">
        <f t="shared" si="1"/>
        <v>72</v>
      </c>
      <c r="F16" s="38">
        <v>53</v>
      </c>
      <c r="G16" s="38"/>
      <c r="H16" s="4">
        <v>19</v>
      </c>
      <c r="I16" s="34">
        <v>0.2</v>
      </c>
      <c r="J16" s="132">
        <f t="shared" si="2"/>
        <v>0.63452895038336121</v>
      </c>
    </row>
    <row r="17" spans="2:10">
      <c r="B17" s="18" t="s">
        <v>45</v>
      </c>
      <c r="C17" s="34">
        <v>14888</v>
      </c>
      <c r="D17" s="40">
        <f t="shared" si="0"/>
        <v>14730</v>
      </c>
      <c r="E17" s="54">
        <f t="shared" si="1"/>
        <v>158</v>
      </c>
      <c r="F17" s="38">
        <v>137</v>
      </c>
      <c r="G17" s="38"/>
      <c r="H17" s="4">
        <v>21</v>
      </c>
      <c r="I17" s="34">
        <v>0.2</v>
      </c>
      <c r="J17" s="132">
        <f t="shared" si="2"/>
        <v>1.0612573885008061</v>
      </c>
    </row>
    <row r="18" spans="2:10">
      <c r="B18" s="18" t="s">
        <v>43</v>
      </c>
      <c r="C18" s="34">
        <v>17104</v>
      </c>
      <c r="D18" s="40">
        <f t="shared" si="0"/>
        <v>16908</v>
      </c>
      <c r="E18" s="54">
        <f t="shared" si="1"/>
        <v>196</v>
      </c>
      <c r="F18" s="38">
        <v>188</v>
      </c>
      <c r="G18" s="38"/>
      <c r="H18" s="4">
        <v>8</v>
      </c>
      <c r="I18" s="34">
        <v>0.2</v>
      </c>
      <c r="J18" s="132">
        <f t="shared" si="2"/>
        <v>1.1459307764265669</v>
      </c>
    </row>
    <row r="19" spans="2:10">
      <c r="B19" s="18" t="s">
        <v>44</v>
      </c>
      <c r="C19" s="34">
        <v>10762</v>
      </c>
      <c r="D19" s="40">
        <f t="shared" si="0"/>
        <v>10563</v>
      </c>
      <c r="E19" s="54">
        <f t="shared" si="1"/>
        <v>199</v>
      </c>
      <c r="F19" s="38">
        <v>186</v>
      </c>
      <c r="G19" s="38"/>
      <c r="H19" s="4">
        <v>13</v>
      </c>
      <c r="I19" s="34">
        <v>0.2</v>
      </c>
      <c r="J19" s="132">
        <f t="shared" si="2"/>
        <v>1.8490986805426501</v>
      </c>
    </row>
    <row r="20" spans="2:10">
      <c r="B20" s="18" t="s">
        <v>46</v>
      </c>
      <c r="C20" s="34">
        <v>646</v>
      </c>
      <c r="D20" s="40">
        <f t="shared" ref="D20" si="3">C20-E20</f>
        <v>633</v>
      </c>
      <c r="E20" s="55">
        <f t="shared" ref="E20" si="4">F20+H20</f>
        <v>13</v>
      </c>
      <c r="F20" s="91">
        <v>13</v>
      </c>
      <c r="G20" s="108"/>
      <c r="H20" s="91">
        <v>0</v>
      </c>
      <c r="I20" s="34">
        <v>0.2</v>
      </c>
      <c r="J20" s="132">
        <f t="shared" ref="J20:J22" si="5">E20/C20*100</f>
        <v>2.0123839009287927</v>
      </c>
    </row>
    <row r="21" spans="2:10">
      <c r="B21" s="18" t="s">
        <v>253</v>
      </c>
      <c r="C21" s="34">
        <v>6463</v>
      </c>
      <c r="D21" s="40">
        <v>6414</v>
      </c>
      <c r="E21" s="55">
        <v>49</v>
      </c>
      <c r="F21" s="108">
        <v>3</v>
      </c>
      <c r="G21" s="108">
        <v>44</v>
      </c>
      <c r="H21" s="108">
        <v>2</v>
      </c>
      <c r="I21" s="34">
        <v>0.2</v>
      </c>
      <c r="J21" s="132">
        <f t="shared" si="5"/>
        <v>0.75816184434473155</v>
      </c>
    </row>
    <row r="22" spans="2:10">
      <c r="B22" s="18" t="s">
        <v>272</v>
      </c>
      <c r="C22" s="34">
        <v>16195</v>
      </c>
      <c r="D22" s="40">
        <v>16013</v>
      </c>
      <c r="E22" s="55">
        <v>182</v>
      </c>
      <c r="F22" s="112">
        <v>12</v>
      </c>
      <c r="G22" s="112">
        <v>121</v>
      </c>
      <c r="H22" s="112">
        <v>49</v>
      </c>
      <c r="I22" s="34">
        <v>0.2</v>
      </c>
      <c r="J22" s="132">
        <f t="shared" si="5"/>
        <v>1.1238036430997222</v>
      </c>
    </row>
    <row r="23" spans="2:10">
      <c r="B23" s="18" t="s">
        <v>279</v>
      </c>
      <c r="C23" s="34">
        <v>19456</v>
      </c>
      <c r="D23" s="40">
        <v>19020</v>
      </c>
      <c r="E23" s="55">
        <v>436</v>
      </c>
      <c r="F23" s="123">
        <v>85</v>
      </c>
      <c r="G23" s="123">
        <v>328</v>
      </c>
      <c r="H23" s="123">
        <v>23</v>
      </c>
      <c r="I23" s="34">
        <v>0.2</v>
      </c>
      <c r="J23" s="132">
        <v>2.2400000000000002</v>
      </c>
    </row>
    <row r="24" spans="2:10">
      <c r="B24" s="18" t="s">
        <v>313</v>
      </c>
      <c r="C24" s="34">
        <v>23622</v>
      </c>
      <c r="D24" s="40">
        <v>23276</v>
      </c>
      <c r="E24" s="55">
        <v>346</v>
      </c>
      <c r="F24" s="4">
        <v>40</v>
      </c>
      <c r="G24" s="108">
        <v>293</v>
      </c>
      <c r="H24" s="4">
        <v>13</v>
      </c>
      <c r="I24" s="34">
        <v>0.2</v>
      </c>
      <c r="J24" s="132">
        <v>1.46</v>
      </c>
    </row>
    <row r="25" spans="2:10">
      <c r="B25" s="61" t="s">
        <v>347</v>
      </c>
      <c r="C25" s="34">
        <v>26828</v>
      </c>
      <c r="D25" s="40">
        <v>26490</v>
      </c>
      <c r="E25" s="55">
        <v>338</v>
      </c>
      <c r="F25" s="149">
        <v>21</v>
      </c>
      <c r="G25" s="149">
        <v>304</v>
      </c>
      <c r="H25" s="149">
        <v>13</v>
      </c>
      <c r="I25" s="34">
        <v>0.2</v>
      </c>
      <c r="J25" s="132">
        <v>1.2598777396749665</v>
      </c>
    </row>
    <row r="26" spans="2:10">
      <c r="B26" s="61" t="s">
        <v>348</v>
      </c>
      <c r="C26" s="34">
        <v>20591</v>
      </c>
      <c r="D26" s="40">
        <v>20319</v>
      </c>
      <c r="E26" s="55">
        <v>272</v>
      </c>
      <c r="F26" s="149">
        <v>6</v>
      </c>
      <c r="G26" s="149">
        <v>254</v>
      </c>
      <c r="H26" s="149">
        <v>12</v>
      </c>
      <c r="I26" s="34">
        <v>0.2</v>
      </c>
      <c r="J26" s="132">
        <v>1.32</v>
      </c>
    </row>
    <row r="27" spans="2:10">
      <c r="B27" s="92" t="s">
        <v>349</v>
      </c>
      <c r="C27" s="94">
        <v>23510</v>
      </c>
      <c r="D27" s="95">
        <v>23149</v>
      </c>
      <c r="E27" s="159">
        <v>361</v>
      </c>
      <c r="F27" s="93">
        <v>29</v>
      </c>
      <c r="G27" s="93">
        <v>325</v>
      </c>
      <c r="H27" s="93">
        <v>7</v>
      </c>
      <c r="I27" s="94">
        <v>0.2</v>
      </c>
      <c r="J27" s="160">
        <v>1.54</v>
      </c>
    </row>
    <row r="28" spans="2:10">
      <c r="B28" s="61" t="s">
        <v>356</v>
      </c>
      <c r="C28" s="157">
        <v>19172</v>
      </c>
      <c r="D28" s="157">
        <v>19068</v>
      </c>
      <c r="E28" s="157">
        <v>104</v>
      </c>
      <c r="F28" s="97">
        <v>15</v>
      </c>
      <c r="G28" s="97">
        <v>78</v>
      </c>
      <c r="H28" s="97">
        <v>11</v>
      </c>
      <c r="I28" s="157">
        <v>0.2</v>
      </c>
      <c r="J28" s="161">
        <v>0.54245775088670978</v>
      </c>
    </row>
    <row r="29" spans="2:10">
      <c r="B29" s="61" t="s">
        <v>380</v>
      </c>
      <c r="C29" s="171">
        <v>7923</v>
      </c>
      <c r="D29" s="171">
        <v>7831</v>
      </c>
      <c r="E29" s="171">
        <v>92</v>
      </c>
      <c r="F29" s="97">
        <v>3</v>
      </c>
      <c r="G29" s="97">
        <v>84</v>
      </c>
      <c r="H29" s="97">
        <v>5</v>
      </c>
      <c r="I29" s="171">
        <v>0.2</v>
      </c>
      <c r="J29" s="161">
        <v>1.1611763221002147</v>
      </c>
    </row>
    <row r="30" spans="2:10">
      <c r="B30" s="196" t="s">
        <v>433</v>
      </c>
      <c r="C30" s="195">
        <v>5039</v>
      </c>
      <c r="D30" s="195">
        <v>4991</v>
      </c>
      <c r="E30" s="195">
        <v>48</v>
      </c>
      <c r="F30" s="97">
        <v>3</v>
      </c>
      <c r="G30" s="97">
        <v>41</v>
      </c>
      <c r="H30" s="97">
        <v>4</v>
      </c>
      <c r="I30" s="195">
        <v>0.2</v>
      </c>
      <c r="J30" s="197">
        <f t="shared" ref="J30" si="6">E30/C30*100</f>
        <v>0.95256995435602299</v>
      </c>
    </row>
    <row r="33" spans="2:10">
      <c r="B33" s="221" t="s">
        <v>324</v>
      </c>
      <c r="C33" s="221"/>
      <c r="D33" s="221"/>
      <c r="E33" s="221"/>
      <c r="F33" s="221"/>
      <c r="G33" s="221"/>
      <c r="H33" s="221"/>
      <c r="I33" s="221"/>
      <c r="J33" s="221"/>
    </row>
    <row r="34" spans="2:10" ht="45">
      <c r="B34" s="40" t="s">
        <v>26</v>
      </c>
      <c r="C34" s="40" t="s">
        <v>27</v>
      </c>
      <c r="D34" s="40" t="s">
        <v>28</v>
      </c>
      <c r="E34" s="40" t="s">
        <v>29</v>
      </c>
      <c r="F34" s="40" t="s">
        <v>58</v>
      </c>
      <c r="G34" s="40" t="s">
        <v>273</v>
      </c>
      <c r="H34" s="40" t="s">
        <v>59</v>
      </c>
      <c r="I34" s="40" t="s">
        <v>47</v>
      </c>
      <c r="J34" s="95" t="s">
        <v>30</v>
      </c>
    </row>
    <row r="35" spans="2:10">
      <c r="B35" s="16" t="s">
        <v>37</v>
      </c>
      <c r="C35" s="32">
        <v>3034</v>
      </c>
      <c r="D35" s="40">
        <f t="shared" ref="D35:D44" si="7">C35-E35</f>
        <v>3008</v>
      </c>
      <c r="E35" s="53">
        <f>SUM(F35:H35)</f>
        <v>26</v>
      </c>
      <c r="F35" s="36">
        <v>9</v>
      </c>
      <c r="G35" s="36">
        <v>13</v>
      </c>
      <c r="H35" s="28">
        <v>4</v>
      </c>
      <c r="I35" s="32">
        <v>0.2</v>
      </c>
      <c r="J35" s="132">
        <f t="shared" ref="J35:J46" si="8">E35/C35*100</f>
        <v>0.85695451549110091</v>
      </c>
    </row>
    <row r="36" spans="2:10">
      <c r="B36" s="16" t="s">
        <v>38</v>
      </c>
      <c r="C36" s="32">
        <v>5267</v>
      </c>
      <c r="D36" s="40">
        <f t="shared" si="7"/>
        <v>5233</v>
      </c>
      <c r="E36" s="53">
        <f t="shared" ref="E36:E48" si="9">SUM(F36:H36)</f>
        <v>34</v>
      </c>
      <c r="F36" s="36">
        <v>0</v>
      </c>
      <c r="G36" s="36">
        <v>26</v>
      </c>
      <c r="H36" s="28">
        <v>8</v>
      </c>
      <c r="I36" s="32">
        <v>0.2</v>
      </c>
      <c r="J36" s="132">
        <f t="shared" si="8"/>
        <v>0.64552876400227832</v>
      </c>
    </row>
    <row r="37" spans="2:10">
      <c r="B37" s="16" t="s">
        <v>39</v>
      </c>
      <c r="C37" s="32">
        <v>11822</v>
      </c>
      <c r="D37" s="40">
        <f t="shared" si="7"/>
        <v>11689</v>
      </c>
      <c r="E37" s="53">
        <f t="shared" si="9"/>
        <v>133</v>
      </c>
      <c r="F37" s="36">
        <v>23</v>
      </c>
      <c r="G37" s="36">
        <v>84</v>
      </c>
      <c r="H37" s="28">
        <v>26</v>
      </c>
      <c r="I37" s="32">
        <v>0.2</v>
      </c>
      <c r="J37" s="132">
        <f t="shared" si="8"/>
        <v>1.1250211470140417</v>
      </c>
    </row>
    <row r="38" spans="2:10">
      <c r="B38" s="16" t="s">
        <v>40</v>
      </c>
      <c r="C38" s="32">
        <v>15901</v>
      </c>
      <c r="D38" s="40">
        <f t="shared" si="7"/>
        <v>15703</v>
      </c>
      <c r="E38" s="53">
        <f t="shared" si="9"/>
        <v>198</v>
      </c>
      <c r="F38" s="36">
        <v>12</v>
      </c>
      <c r="G38" s="36">
        <v>131</v>
      </c>
      <c r="H38" s="28">
        <v>55</v>
      </c>
      <c r="I38" s="32">
        <v>0.2</v>
      </c>
      <c r="J38" s="132">
        <f t="shared" si="8"/>
        <v>1.2452047041066598</v>
      </c>
    </row>
    <row r="39" spans="2:10">
      <c r="B39" s="17" t="s">
        <v>41</v>
      </c>
      <c r="C39" s="33">
        <v>14302</v>
      </c>
      <c r="D39" s="40">
        <f t="shared" si="7"/>
        <v>14183</v>
      </c>
      <c r="E39" s="53">
        <f t="shared" si="9"/>
        <v>119</v>
      </c>
      <c r="F39" s="37">
        <v>14</v>
      </c>
      <c r="G39" s="37">
        <v>58</v>
      </c>
      <c r="H39" s="30">
        <v>47</v>
      </c>
      <c r="I39" s="33">
        <v>0.2</v>
      </c>
      <c r="J39" s="132">
        <f t="shared" si="8"/>
        <v>0.83205146133407903</v>
      </c>
    </row>
    <row r="40" spans="2:10">
      <c r="B40" s="18" t="s">
        <v>42</v>
      </c>
      <c r="C40" s="34">
        <v>11347</v>
      </c>
      <c r="D40" s="40">
        <f t="shared" si="7"/>
        <v>11275</v>
      </c>
      <c r="E40" s="53">
        <f t="shared" si="9"/>
        <v>72</v>
      </c>
      <c r="F40" s="38">
        <v>10</v>
      </c>
      <c r="G40" s="38">
        <v>43</v>
      </c>
      <c r="H40" s="125">
        <v>19</v>
      </c>
      <c r="I40" s="34">
        <v>0.2</v>
      </c>
      <c r="J40" s="132">
        <f t="shared" si="8"/>
        <v>0.63452895038336121</v>
      </c>
    </row>
    <row r="41" spans="2:10">
      <c r="B41" s="18" t="s">
        <v>45</v>
      </c>
      <c r="C41" s="34">
        <v>14888</v>
      </c>
      <c r="D41" s="40">
        <f t="shared" si="7"/>
        <v>14740</v>
      </c>
      <c r="E41" s="53">
        <f t="shared" si="9"/>
        <v>148</v>
      </c>
      <c r="F41" s="38">
        <v>5</v>
      </c>
      <c r="G41" s="38">
        <v>132</v>
      </c>
      <c r="H41" s="125">
        <v>11</v>
      </c>
      <c r="I41" s="34">
        <v>0.2</v>
      </c>
      <c r="J41" s="132">
        <f t="shared" si="8"/>
        <v>0.99408919935518536</v>
      </c>
    </row>
    <row r="42" spans="2:10">
      <c r="B42" s="18" t="s">
        <v>43</v>
      </c>
      <c r="C42" s="34">
        <v>17104</v>
      </c>
      <c r="D42" s="40">
        <f t="shared" si="7"/>
        <v>16948</v>
      </c>
      <c r="E42" s="53">
        <f t="shared" si="9"/>
        <v>156</v>
      </c>
      <c r="F42" s="38">
        <v>8</v>
      </c>
      <c r="G42" s="38">
        <v>140</v>
      </c>
      <c r="H42" s="125">
        <v>8</v>
      </c>
      <c r="I42" s="34">
        <v>0.2</v>
      </c>
      <c r="J42" s="132">
        <f t="shared" si="8"/>
        <v>0.912067352666043</v>
      </c>
    </row>
    <row r="43" spans="2:10">
      <c r="B43" s="18" t="s">
        <v>44</v>
      </c>
      <c r="C43" s="34">
        <v>10762</v>
      </c>
      <c r="D43" s="40">
        <f t="shared" si="7"/>
        <v>10641</v>
      </c>
      <c r="E43" s="53">
        <f t="shared" si="9"/>
        <v>121</v>
      </c>
      <c r="F43" s="38">
        <v>10</v>
      </c>
      <c r="G43" s="38">
        <v>102</v>
      </c>
      <c r="H43" s="125">
        <v>9</v>
      </c>
      <c r="I43" s="34">
        <v>0.2</v>
      </c>
      <c r="J43" s="132">
        <f t="shared" si="8"/>
        <v>1.1243263333952798</v>
      </c>
    </row>
    <row r="44" spans="2:10">
      <c r="B44" s="18" t="s">
        <v>46</v>
      </c>
      <c r="C44" s="34">
        <v>646</v>
      </c>
      <c r="D44" s="40">
        <f t="shared" si="7"/>
        <v>640</v>
      </c>
      <c r="E44" s="53">
        <f t="shared" si="9"/>
        <v>6</v>
      </c>
      <c r="F44" s="125">
        <v>0</v>
      </c>
      <c r="G44" s="125">
        <v>6</v>
      </c>
      <c r="H44" s="125">
        <v>0</v>
      </c>
      <c r="I44" s="34">
        <v>0.2</v>
      </c>
      <c r="J44" s="132">
        <f t="shared" si="8"/>
        <v>0.92879256965944268</v>
      </c>
    </row>
    <row r="45" spans="2:10">
      <c r="B45" s="18" t="s">
        <v>253</v>
      </c>
      <c r="C45" s="34">
        <v>6463</v>
      </c>
      <c r="D45" s="40">
        <v>6414</v>
      </c>
      <c r="E45" s="53">
        <f t="shared" si="9"/>
        <v>49</v>
      </c>
      <c r="F45" s="125">
        <v>3</v>
      </c>
      <c r="G45" s="125">
        <v>44</v>
      </c>
      <c r="H45" s="125">
        <v>2</v>
      </c>
      <c r="I45" s="34">
        <v>0.2</v>
      </c>
      <c r="J45" s="132">
        <f t="shared" si="8"/>
        <v>0.75816184434473155</v>
      </c>
    </row>
    <row r="46" spans="2:10">
      <c r="B46" s="18" t="s">
        <v>272</v>
      </c>
      <c r="C46" s="34">
        <v>16195</v>
      </c>
      <c r="D46" s="40">
        <v>16013</v>
      </c>
      <c r="E46" s="53">
        <f t="shared" si="9"/>
        <v>182</v>
      </c>
      <c r="F46" s="125">
        <v>12</v>
      </c>
      <c r="G46" s="125">
        <v>121</v>
      </c>
      <c r="H46" s="125">
        <v>49</v>
      </c>
      <c r="I46" s="34">
        <v>0.2</v>
      </c>
      <c r="J46" s="132">
        <f t="shared" si="8"/>
        <v>1.1238036430997222</v>
      </c>
    </row>
    <row r="47" spans="2:10">
      <c r="B47" s="18" t="s">
        <v>279</v>
      </c>
      <c r="C47" s="34">
        <v>19456</v>
      </c>
      <c r="D47" s="40">
        <v>19020</v>
      </c>
      <c r="E47" s="53">
        <f t="shared" si="9"/>
        <v>436</v>
      </c>
      <c r="F47" s="125">
        <v>85</v>
      </c>
      <c r="G47" s="125">
        <v>328</v>
      </c>
      <c r="H47" s="125">
        <v>23</v>
      </c>
      <c r="I47" s="34">
        <v>0.2</v>
      </c>
      <c r="J47" s="132">
        <v>2.2400000000000002</v>
      </c>
    </row>
    <row r="48" spans="2:10">
      <c r="B48" s="18" t="s">
        <v>313</v>
      </c>
      <c r="C48" s="34">
        <v>23622</v>
      </c>
      <c r="D48" s="40">
        <v>23276</v>
      </c>
      <c r="E48" s="53">
        <f t="shared" si="9"/>
        <v>346</v>
      </c>
      <c r="F48" s="125">
        <v>40</v>
      </c>
      <c r="G48" s="125">
        <v>293</v>
      </c>
      <c r="H48" s="125">
        <v>13</v>
      </c>
      <c r="I48" s="34">
        <v>0.2</v>
      </c>
      <c r="J48" s="132">
        <v>1.46</v>
      </c>
    </row>
    <row r="56" spans="2:8">
      <c r="B56" s="216" t="s">
        <v>318</v>
      </c>
      <c r="C56" s="218" t="s">
        <v>319</v>
      </c>
      <c r="D56" s="218"/>
      <c r="E56" s="218"/>
      <c r="F56" s="219" t="s">
        <v>160</v>
      </c>
      <c r="G56" s="217"/>
    </row>
    <row r="57" spans="2:8">
      <c r="B57" s="216"/>
      <c r="C57" s="124" t="s">
        <v>59</v>
      </c>
      <c r="D57" s="124" t="s">
        <v>58</v>
      </c>
      <c r="E57" s="124" t="s">
        <v>322</v>
      </c>
      <c r="F57" s="220"/>
      <c r="G57" s="217"/>
    </row>
    <row r="58" spans="2:8">
      <c r="B58" s="5" t="s">
        <v>320</v>
      </c>
      <c r="C58" s="125">
        <v>0.2</v>
      </c>
      <c r="D58" s="125">
        <v>0.09</v>
      </c>
      <c r="E58" s="125">
        <v>0.7</v>
      </c>
      <c r="F58" s="125">
        <v>0.99</v>
      </c>
      <c r="G58" s="133"/>
    </row>
    <row r="59" spans="2:8">
      <c r="B59" s="5" t="s">
        <v>321</v>
      </c>
      <c r="C59" s="125">
        <v>0.13</v>
      </c>
      <c r="D59" s="125">
        <v>0.2</v>
      </c>
      <c r="E59" s="125">
        <v>1.2</v>
      </c>
      <c r="F59" s="125">
        <v>1.53</v>
      </c>
      <c r="G59" s="133"/>
    </row>
    <row r="62" spans="2:8">
      <c r="B62" t="s">
        <v>318</v>
      </c>
      <c r="C62" t="s">
        <v>67</v>
      </c>
      <c r="H62" t="s">
        <v>185</v>
      </c>
    </row>
    <row r="63" spans="2:8">
      <c r="B63" t="s">
        <v>320</v>
      </c>
      <c r="C63">
        <v>0.99</v>
      </c>
    </row>
    <row r="64" spans="2:8">
      <c r="B64" t="s">
        <v>321</v>
      </c>
      <c r="C64">
        <v>1.53</v>
      </c>
    </row>
    <row r="70" spans="2:6">
      <c r="B70" s="134" t="s">
        <v>318</v>
      </c>
      <c r="C70" s="124" t="s">
        <v>59</v>
      </c>
      <c r="D70" s="124" t="s">
        <v>58</v>
      </c>
      <c r="E70" s="124" t="s">
        <v>322</v>
      </c>
      <c r="F70" s="135"/>
    </row>
    <row r="71" spans="2:6">
      <c r="B71" s="5" t="s">
        <v>320</v>
      </c>
      <c r="C71" s="125">
        <v>0.2</v>
      </c>
      <c r="D71" s="125">
        <v>0.09</v>
      </c>
      <c r="E71" s="125">
        <v>0.7</v>
      </c>
      <c r="F71" s="125">
        <v>0.99</v>
      </c>
    </row>
    <row r="72" spans="2:6">
      <c r="B72" s="5" t="s">
        <v>321</v>
      </c>
      <c r="C72" s="125">
        <v>0.13</v>
      </c>
      <c r="D72" s="125">
        <v>0.2</v>
      </c>
      <c r="E72" s="125">
        <v>1.2</v>
      </c>
      <c r="F72" s="125">
        <v>1.53</v>
      </c>
    </row>
  </sheetData>
  <mergeCells count="6">
    <mergeCell ref="B4:J4"/>
    <mergeCell ref="B56:B57"/>
    <mergeCell ref="G56:G57"/>
    <mergeCell ref="C56:E56"/>
    <mergeCell ref="F56:F57"/>
    <mergeCell ref="B33:J3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4:J31"/>
  <sheetViews>
    <sheetView topLeftCell="A22" workbookViewId="0">
      <selection activeCell="C31" sqref="C31:J31"/>
    </sheetView>
  </sheetViews>
  <sheetFormatPr defaultRowHeight="15"/>
  <cols>
    <col min="10" max="10" width="11.5703125" bestFit="1" customWidth="1"/>
  </cols>
  <sheetData>
    <row r="4" spans="3:10" ht="15.75" thickBot="1"/>
    <row r="5" spans="3:10" ht="15.75" thickBot="1">
      <c r="C5" s="222" t="s">
        <v>60</v>
      </c>
      <c r="D5" s="223"/>
      <c r="E5" s="223"/>
      <c r="F5" s="223"/>
      <c r="G5" s="223"/>
      <c r="H5" s="223"/>
      <c r="I5" s="223"/>
      <c r="J5" s="224"/>
    </row>
    <row r="6" spans="3:10" ht="60.75" thickBot="1">
      <c r="C6" s="65" t="s">
        <v>26</v>
      </c>
      <c r="D6" s="66" t="s">
        <v>27</v>
      </c>
      <c r="E6" s="66" t="s">
        <v>28</v>
      </c>
      <c r="F6" s="66" t="s">
        <v>29</v>
      </c>
      <c r="G6" s="66" t="s">
        <v>61</v>
      </c>
      <c r="H6" s="66" t="s">
        <v>62</v>
      </c>
      <c r="I6" s="66" t="s">
        <v>56</v>
      </c>
      <c r="J6" s="67" t="s">
        <v>30</v>
      </c>
    </row>
    <row r="7" spans="3:10">
      <c r="C7" s="62" t="s">
        <v>31</v>
      </c>
      <c r="D7" s="39">
        <v>5922</v>
      </c>
      <c r="E7" s="39">
        <f>D7-F7</f>
        <v>5647</v>
      </c>
      <c r="F7" s="39">
        <f t="shared" ref="F7:F21" si="0">G7+H7</f>
        <v>275</v>
      </c>
      <c r="G7" s="39">
        <v>81</v>
      </c>
      <c r="H7" s="39">
        <v>194</v>
      </c>
      <c r="I7" s="63">
        <v>2</v>
      </c>
      <c r="J7" s="64">
        <f>F7/D7*100</f>
        <v>4.643701452212091</v>
      </c>
    </row>
    <row r="8" spans="3:10">
      <c r="C8" s="16" t="s">
        <v>32</v>
      </c>
      <c r="D8" s="28">
        <v>11044</v>
      </c>
      <c r="E8" s="28">
        <f t="shared" ref="E8:E20" si="1">D8-F8</f>
        <v>10103</v>
      </c>
      <c r="F8" s="28">
        <f t="shared" si="0"/>
        <v>941</v>
      </c>
      <c r="G8" s="28">
        <v>791</v>
      </c>
      <c r="H8" s="32">
        <v>150</v>
      </c>
      <c r="I8" s="30">
        <v>2</v>
      </c>
      <c r="J8" s="60">
        <f t="shared" ref="J8:J20" si="2">F8/D8*100</f>
        <v>8.5204636001448737</v>
      </c>
    </row>
    <row r="9" spans="3:10">
      <c r="C9" s="16" t="s">
        <v>33</v>
      </c>
      <c r="D9" s="28">
        <v>9129</v>
      </c>
      <c r="E9" s="28">
        <f t="shared" si="1"/>
        <v>8523</v>
      </c>
      <c r="F9" s="28">
        <f t="shared" si="0"/>
        <v>606</v>
      </c>
      <c r="G9" s="28">
        <v>498</v>
      </c>
      <c r="H9" s="32">
        <v>108</v>
      </c>
      <c r="I9" s="30">
        <v>2</v>
      </c>
      <c r="J9" s="60">
        <f t="shared" si="2"/>
        <v>6.6381860006572468</v>
      </c>
    </row>
    <row r="10" spans="3:10">
      <c r="C10" s="16" t="s">
        <v>34</v>
      </c>
      <c r="D10" s="28">
        <v>5039</v>
      </c>
      <c r="E10" s="28">
        <f t="shared" si="1"/>
        <v>4872</v>
      </c>
      <c r="F10" s="28">
        <f t="shared" si="0"/>
        <v>167</v>
      </c>
      <c r="G10" s="28">
        <v>45</v>
      </c>
      <c r="H10" s="32">
        <v>122</v>
      </c>
      <c r="I10" s="30">
        <v>2</v>
      </c>
      <c r="J10" s="60">
        <f t="shared" si="2"/>
        <v>3.3141496328636633</v>
      </c>
    </row>
    <row r="11" spans="3:10">
      <c r="C11" s="16" t="s">
        <v>35</v>
      </c>
      <c r="D11" s="28">
        <v>8451</v>
      </c>
      <c r="E11" s="28">
        <f t="shared" si="1"/>
        <v>8046</v>
      </c>
      <c r="F11" s="28">
        <f t="shared" si="0"/>
        <v>405</v>
      </c>
      <c r="G11" s="28">
        <v>216</v>
      </c>
      <c r="H11" s="32">
        <v>189</v>
      </c>
      <c r="I11" s="30">
        <v>2</v>
      </c>
      <c r="J11" s="60">
        <f t="shared" si="2"/>
        <v>4.7923322683706067</v>
      </c>
    </row>
    <row r="12" spans="3:10">
      <c r="C12" s="16" t="s">
        <v>37</v>
      </c>
      <c r="D12" s="28">
        <v>3547</v>
      </c>
      <c r="E12" s="28">
        <f t="shared" si="1"/>
        <v>2958</v>
      </c>
      <c r="F12" s="28">
        <f t="shared" si="0"/>
        <v>589</v>
      </c>
      <c r="G12" s="28">
        <v>419</v>
      </c>
      <c r="H12" s="32">
        <v>170</v>
      </c>
      <c r="I12" s="30">
        <v>2</v>
      </c>
      <c r="J12" s="60">
        <f t="shared" si="2"/>
        <v>16.60558218212574</v>
      </c>
    </row>
    <row r="13" spans="3:10">
      <c r="C13" s="16" t="s">
        <v>38</v>
      </c>
      <c r="D13" s="28">
        <v>5513</v>
      </c>
      <c r="E13" s="28">
        <f t="shared" si="1"/>
        <v>5005</v>
      </c>
      <c r="F13" s="28">
        <f t="shared" si="0"/>
        <v>508</v>
      </c>
      <c r="G13" s="28">
        <v>193</v>
      </c>
      <c r="H13" s="32">
        <v>315</v>
      </c>
      <c r="I13" s="30">
        <v>2</v>
      </c>
      <c r="J13" s="60">
        <f t="shared" si="2"/>
        <v>9.2145837112280073</v>
      </c>
    </row>
    <row r="14" spans="3:10">
      <c r="C14" s="16" t="s">
        <v>39</v>
      </c>
      <c r="D14" s="28">
        <v>11620</v>
      </c>
      <c r="E14" s="28">
        <f t="shared" si="1"/>
        <v>10704</v>
      </c>
      <c r="F14" s="28">
        <f t="shared" si="0"/>
        <v>916</v>
      </c>
      <c r="G14" s="28">
        <v>275</v>
      </c>
      <c r="H14" s="32">
        <v>641</v>
      </c>
      <c r="I14" s="30">
        <v>2</v>
      </c>
      <c r="J14" s="60">
        <f t="shared" si="2"/>
        <v>7.8829604130808946</v>
      </c>
    </row>
    <row r="15" spans="3:10">
      <c r="C15" s="16" t="s">
        <v>40</v>
      </c>
      <c r="D15" s="28">
        <v>11834</v>
      </c>
      <c r="E15" s="28">
        <f t="shared" si="1"/>
        <v>11142</v>
      </c>
      <c r="F15" s="28">
        <f t="shared" si="0"/>
        <v>692</v>
      </c>
      <c r="G15" s="28">
        <v>94</v>
      </c>
      <c r="H15" s="32">
        <v>598</v>
      </c>
      <c r="I15" s="30">
        <v>2</v>
      </c>
      <c r="J15" s="60">
        <f t="shared" si="2"/>
        <v>5.8475578840628701</v>
      </c>
    </row>
    <row r="16" spans="3:10">
      <c r="C16" s="17" t="s">
        <v>41</v>
      </c>
      <c r="D16" s="30">
        <v>11216</v>
      </c>
      <c r="E16" s="28">
        <f t="shared" si="1"/>
        <v>10196</v>
      </c>
      <c r="F16" s="28">
        <f t="shared" si="0"/>
        <v>1020</v>
      </c>
      <c r="G16" s="30">
        <v>159</v>
      </c>
      <c r="H16" s="33">
        <v>861</v>
      </c>
      <c r="I16" s="30">
        <v>2</v>
      </c>
      <c r="J16" s="60">
        <f t="shared" si="2"/>
        <v>9.0941512125534949</v>
      </c>
    </row>
    <row r="17" spans="3:10">
      <c r="C17" s="61" t="s">
        <v>42</v>
      </c>
      <c r="D17" s="4">
        <v>10264</v>
      </c>
      <c r="E17" s="36">
        <f t="shared" si="1"/>
        <v>9536</v>
      </c>
      <c r="F17" s="32">
        <f t="shared" si="0"/>
        <v>728</v>
      </c>
      <c r="G17" s="4">
        <v>181</v>
      </c>
      <c r="H17" s="34">
        <v>547</v>
      </c>
      <c r="I17" s="30">
        <v>2</v>
      </c>
      <c r="J17" s="60">
        <f t="shared" si="2"/>
        <v>7.0927513639906472</v>
      </c>
    </row>
    <row r="18" spans="3:10">
      <c r="C18" s="61" t="s">
        <v>45</v>
      </c>
      <c r="D18" s="4">
        <v>12758</v>
      </c>
      <c r="E18" s="36">
        <f t="shared" si="1"/>
        <v>12078</v>
      </c>
      <c r="F18" s="32">
        <f t="shared" si="0"/>
        <v>680</v>
      </c>
      <c r="G18" s="4">
        <v>327</v>
      </c>
      <c r="H18" s="34">
        <v>353</v>
      </c>
      <c r="I18" s="30">
        <v>2</v>
      </c>
      <c r="J18" s="60">
        <f t="shared" si="2"/>
        <v>5.3299890264931804</v>
      </c>
    </row>
    <row r="19" spans="3:10">
      <c r="C19" s="61" t="s">
        <v>43</v>
      </c>
      <c r="D19" s="4">
        <v>13343</v>
      </c>
      <c r="E19" s="36">
        <f t="shared" si="1"/>
        <v>12625</v>
      </c>
      <c r="F19" s="32">
        <f t="shared" si="0"/>
        <v>718</v>
      </c>
      <c r="G19" s="4">
        <v>319</v>
      </c>
      <c r="H19" s="34">
        <v>399</v>
      </c>
      <c r="I19" s="30">
        <v>2</v>
      </c>
      <c r="J19" s="60">
        <f t="shared" si="2"/>
        <v>5.3810987034400055</v>
      </c>
    </row>
    <row r="20" spans="3:10">
      <c r="C20" s="61" t="s">
        <v>44</v>
      </c>
      <c r="D20" s="4">
        <v>8236</v>
      </c>
      <c r="E20" s="36">
        <f t="shared" si="1"/>
        <v>7790</v>
      </c>
      <c r="F20" s="32">
        <f t="shared" si="0"/>
        <v>446</v>
      </c>
      <c r="G20" s="4">
        <v>79</v>
      </c>
      <c r="H20" s="34">
        <v>367</v>
      </c>
      <c r="I20" s="30">
        <v>2</v>
      </c>
      <c r="J20" s="60">
        <f t="shared" si="2"/>
        <v>5.4152501214181648</v>
      </c>
    </row>
    <row r="21" spans="3:10">
      <c r="C21" s="92" t="s">
        <v>46</v>
      </c>
      <c r="D21" s="93">
        <v>2871</v>
      </c>
      <c r="E21" s="37">
        <f t="shared" ref="E21" si="3">D21-F21</f>
        <v>2855</v>
      </c>
      <c r="F21" s="33">
        <f t="shared" si="0"/>
        <v>16</v>
      </c>
      <c r="G21" s="93">
        <v>4</v>
      </c>
      <c r="H21" s="94">
        <v>12</v>
      </c>
      <c r="I21" s="95">
        <v>2</v>
      </c>
      <c r="J21" s="96">
        <f t="shared" ref="J21" si="4">F21/D21*100</f>
        <v>0.55729710902124696</v>
      </c>
    </row>
    <row r="22" spans="3:10">
      <c r="C22" s="61" t="s">
        <v>253</v>
      </c>
      <c r="D22" s="97">
        <v>6326</v>
      </c>
      <c r="E22" s="108">
        <v>6008</v>
      </c>
      <c r="F22" s="108">
        <v>318</v>
      </c>
      <c r="G22" s="97">
        <v>3</v>
      </c>
      <c r="H22" s="97">
        <v>271</v>
      </c>
      <c r="I22" s="110">
        <v>2</v>
      </c>
      <c r="J22" s="71">
        <v>5</v>
      </c>
    </row>
    <row r="23" spans="3:10">
      <c r="C23" s="61" t="s">
        <v>272</v>
      </c>
      <c r="D23" s="97">
        <v>13133</v>
      </c>
      <c r="E23" s="112">
        <v>12507</v>
      </c>
      <c r="F23" s="112">
        <v>626</v>
      </c>
      <c r="G23" s="97">
        <v>197</v>
      </c>
      <c r="H23" s="97">
        <v>212</v>
      </c>
      <c r="I23" s="110">
        <v>2</v>
      </c>
      <c r="J23" s="71">
        <v>5</v>
      </c>
    </row>
    <row r="24" spans="3:10">
      <c r="C24" s="61" t="s">
        <v>278</v>
      </c>
      <c r="D24" s="97">
        <v>15654</v>
      </c>
      <c r="E24" s="122">
        <v>12507</v>
      </c>
      <c r="F24" s="122">
        <v>1521</v>
      </c>
      <c r="G24" s="97">
        <v>16</v>
      </c>
      <c r="H24" s="97">
        <v>1437</v>
      </c>
      <c r="I24" s="110">
        <v>2</v>
      </c>
      <c r="J24" s="71">
        <v>9.7200000000000006</v>
      </c>
    </row>
    <row r="25" spans="3:10">
      <c r="C25" s="61" t="s">
        <v>312</v>
      </c>
      <c r="D25" s="97">
        <v>18219</v>
      </c>
      <c r="E25" s="108">
        <v>16850</v>
      </c>
      <c r="F25" s="108">
        <v>1369</v>
      </c>
      <c r="G25" s="97">
        <v>153</v>
      </c>
      <c r="H25" s="97">
        <v>1216</v>
      </c>
      <c r="I25" s="110">
        <v>2</v>
      </c>
      <c r="J25" s="71">
        <v>7.51</v>
      </c>
    </row>
    <row r="26" spans="3:10">
      <c r="C26" s="61" t="s">
        <v>347</v>
      </c>
      <c r="D26" s="97">
        <v>20198</v>
      </c>
      <c r="E26" s="149">
        <v>19039</v>
      </c>
      <c r="F26" s="149">
        <v>1159</v>
      </c>
      <c r="G26" s="97">
        <v>9</v>
      </c>
      <c r="H26" s="97">
        <v>1150</v>
      </c>
      <c r="I26" s="110">
        <v>2</v>
      </c>
      <c r="J26" s="71">
        <v>5.738191900188137</v>
      </c>
    </row>
    <row r="27" spans="3:10">
      <c r="C27" s="61" t="s">
        <v>348</v>
      </c>
      <c r="D27" s="97">
        <v>15415</v>
      </c>
      <c r="E27" s="149">
        <v>14571</v>
      </c>
      <c r="F27" s="149">
        <v>844</v>
      </c>
      <c r="G27" s="97">
        <v>132</v>
      </c>
      <c r="H27" s="97">
        <v>712</v>
      </c>
      <c r="I27" s="110">
        <v>2</v>
      </c>
      <c r="J27" s="71">
        <v>5.4751865066493677</v>
      </c>
    </row>
    <row r="28" spans="3:10">
      <c r="C28" s="61" t="s">
        <v>349</v>
      </c>
      <c r="D28" s="97">
        <v>17534</v>
      </c>
      <c r="E28" s="149">
        <v>16758</v>
      </c>
      <c r="F28" s="149">
        <v>776</v>
      </c>
      <c r="G28" s="97">
        <v>47</v>
      </c>
      <c r="H28" s="97">
        <v>729</v>
      </c>
      <c r="I28" s="110">
        <v>2</v>
      </c>
      <c r="J28" s="71">
        <v>4.425687236226759</v>
      </c>
    </row>
    <row r="29" spans="3:10">
      <c r="C29" s="173" t="s">
        <v>379</v>
      </c>
      <c r="D29" s="97">
        <v>14716</v>
      </c>
      <c r="E29" s="171">
        <v>14272</v>
      </c>
      <c r="F29" s="171">
        <v>444</v>
      </c>
      <c r="G29" s="97">
        <v>12</v>
      </c>
      <c r="H29" s="97">
        <v>432</v>
      </c>
      <c r="I29" s="110">
        <v>2</v>
      </c>
      <c r="J29" s="71">
        <v>3</v>
      </c>
    </row>
    <row r="30" spans="3:10">
      <c r="C30" s="173" t="s">
        <v>380</v>
      </c>
      <c r="D30" s="97">
        <v>6516</v>
      </c>
      <c r="E30" s="171">
        <v>6355</v>
      </c>
      <c r="F30" s="171">
        <v>161</v>
      </c>
      <c r="G30" s="97">
        <v>43</v>
      </c>
      <c r="H30" s="97">
        <v>118</v>
      </c>
      <c r="I30" s="110">
        <v>2</v>
      </c>
      <c r="J30" s="71">
        <v>2.4708410067526088</v>
      </c>
    </row>
    <row r="31" spans="3:10">
      <c r="C31" s="196" t="s">
        <v>433</v>
      </c>
      <c r="D31" s="97">
        <v>3451</v>
      </c>
      <c r="E31" s="195">
        <v>3332</v>
      </c>
      <c r="F31" s="195">
        <v>119</v>
      </c>
      <c r="G31" s="97">
        <v>21</v>
      </c>
      <c r="H31" s="97">
        <v>98</v>
      </c>
      <c r="I31" s="163">
        <v>2</v>
      </c>
      <c r="J31" s="197">
        <f t="shared" ref="J31" si="5">F31/D31*100</f>
        <v>3.4482758620689653</v>
      </c>
    </row>
  </sheetData>
  <mergeCells count="1">
    <mergeCell ref="C5:J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6:G29"/>
  <sheetViews>
    <sheetView topLeftCell="A34" workbookViewId="0">
      <selection activeCell="O2" sqref="O2"/>
    </sheetView>
  </sheetViews>
  <sheetFormatPr defaultRowHeight="15"/>
  <cols>
    <col min="2" max="2" width="12.7109375" bestFit="1" customWidth="1"/>
    <col min="3" max="3" width="9.42578125" customWidth="1"/>
    <col min="7" max="7" width="11" customWidth="1"/>
  </cols>
  <sheetData>
    <row r="6" spans="2:7">
      <c r="B6" s="221" t="s">
        <v>74</v>
      </c>
      <c r="C6" s="221"/>
      <c r="D6" s="221"/>
      <c r="E6" s="221"/>
      <c r="F6" s="221"/>
      <c r="G6" s="221"/>
    </row>
    <row r="7" spans="2:7" ht="39" customHeight="1">
      <c r="B7" s="68" t="s">
        <v>63</v>
      </c>
      <c r="C7" s="69" t="s">
        <v>64</v>
      </c>
      <c r="D7" s="4" t="s">
        <v>65</v>
      </c>
      <c r="E7" s="4" t="s">
        <v>66</v>
      </c>
      <c r="F7" s="4" t="s">
        <v>47</v>
      </c>
      <c r="G7" s="69" t="s">
        <v>67</v>
      </c>
    </row>
    <row r="8" spans="2:7">
      <c r="B8" s="5" t="s">
        <v>68</v>
      </c>
      <c r="C8" s="7">
        <v>13709</v>
      </c>
      <c r="D8" s="7">
        <v>12827</v>
      </c>
      <c r="E8" s="7">
        <v>882</v>
      </c>
      <c r="F8" s="7">
        <v>0.5</v>
      </c>
      <c r="G8" s="71">
        <f t="shared" ref="G8:G13" si="0">E8/C8*100</f>
        <v>6.4337296666423516</v>
      </c>
    </row>
    <row r="9" spans="2:7">
      <c r="B9" s="5" t="s">
        <v>69</v>
      </c>
      <c r="C9" s="7">
        <v>13467</v>
      </c>
      <c r="D9" s="7">
        <v>12827</v>
      </c>
      <c r="E9" s="7">
        <v>640</v>
      </c>
      <c r="F9" s="7">
        <v>0.5</v>
      </c>
      <c r="G9" s="71">
        <f t="shared" si="0"/>
        <v>4.7523576149105216</v>
      </c>
    </row>
    <row r="10" spans="2:7">
      <c r="B10" s="5" t="s">
        <v>70</v>
      </c>
      <c r="C10" s="7">
        <v>13856</v>
      </c>
      <c r="D10" s="7">
        <v>12544</v>
      </c>
      <c r="E10" s="7">
        <v>1312</v>
      </c>
      <c r="F10" s="7">
        <v>2</v>
      </c>
      <c r="G10" s="71">
        <f t="shared" si="0"/>
        <v>9.4688221709006921</v>
      </c>
    </row>
    <row r="11" spans="2:7">
      <c r="B11" s="5" t="s">
        <v>71</v>
      </c>
      <c r="C11" s="7">
        <v>13577</v>
      </c>
      <c r="D11" s="7">
        <v>12764</v>
      </c>
      <c r="E11" s="7">
        <v>813</v>
      </c>
      <c r="F11" s="7">
        <v>2</v>
      </c>
      <c r="G11" s="71">
        <f t="shared" si="0"/>
        <v>5.9880680562716355</v>
      </c>
    </row>
    <row r="12" spans="2:7">
      <c r="B12" s="5" t="s">
        <v>72</v>
      </c>
      <c r="C12" s="7">
        <v>13468</v>
      </c>
      <c r="D12" s="7">
        <v>12701</v>
      </c>
      <c r="E12" s="7">
        <v>767</v>
      </c>
      <c r="F12" s="7">
        <v>1</v>
      </c>
      <c r="G12" s="71">
        <f t="shared" si="0"/>
        <v>5.6949806949806945</v>
      </c>
    </row>
    <row r="13" spans="2:7">
      <c r="B13" s="5" t="s">
        <v>73</v>
      </c>
      <c r="C13" s="7">
        <v>12909</v>
      </c>
      <c r="D13" s="7">
        <v>12787</v>
      </c>
      <c r="E13" s="7">
        <v>122</v>
      </c>
      <c r="F13" s="7">
        <v>0.2</v>
      </c>
      <c r="G13" s="71">
        <f t="shared" si="0"/>
        <v>0.94507707800759155</v>
      </c>
    </row>
    <row r="24" spans="2:7">
      <c r="B24" s="221" t="s">
        <v>87</v>
      </c>
      <c r="C24" s="221"/>
      <c r="D24" s="221"/>
      <c r="E24" s="221"/>
      <c r="F24" s="221"/>
      <c r="G24" s="221"/>
    </row>
    <row r="25" spans="2:7" ht="30">
      <c r="B25" s="68" t="s">
        <v>63</v>
      </c>
      <c r="C25" s="69" t="s">
        <v>64</v>
      </c>
      <c r="D25" s="4" t="s">
        <v>65</v>
      </c>
      <c r="E25" s="4" t="s">
        <v>66</v>
      </c>
      <c r="F25" s="4" t="s">
        <v>47</v>
      </c>
      <c r="G25" s="69" t="s">
        <v>67</v>
      </c>
    </row>
    <row r="26" spans="2:7">
      <c r="B26" s="5" t="s">
        <v>68</v>
      </c>
      <c r="C26" s="5">
        <f>3379+10084+12736+13505+8252+2904</f>
        <v>50860</v>
      </c>
      <c r="D26" s="5">
        <f>C26-E26</f>
        <v>50060</v>
      </c>
      <c r="E26" s="4">
        <f>218+100+200+117+116+49</f>
        <v>800</v>
      </c>
      <c r="F26" s="4">
        <v>0.5</v>
      </c>
      <c r="G26" s="71">
        <f>E26/C26*100</f>
        <v>1.5729453401494298</v>
      </c>
    </row>
    <row r="27" spans="2:7">
      <c r="B27" s="5" t="s">
        <v>69</v>
      </c>
      <c r="C27" s="5">
        <f>3214+10169+12732+13413+8196+2884</f>
        <v>50608</v>
      </c>
      <c r="D27" s="5">
        <f>C27-E27</f>
        <v>49830</v>
      </c>
      <c r="E27" s="4">
        <f>53+185+196+255+60+29</f>
        <v>778</v>
      </c>
      <c r="F27" s="4">
        <v>0.5</v>
      </c>
      <c r="G27" s="71">
        <f>E27/C27*100</f>
        <v>1.5373063547265255</v>
      </c>
    </row>
    <row r="28" spans="2:7">
      <c r="B28" s="5" t="s">
        <v>86</v>
      </c>
      <c r="C28" s="5">
        <f>3238+9865+12380+13007+8023+2935</f>
        <v>49448</v>
      </c>
      <c r="D28" s="5">
        <f>C28-E28</f>
        <v>48045</v>
      </c>
      <c r="E28" s="4">
        <f>77+329+302+382+233+80</f>
        <v>1403</v>
      </c>
      <c r="F28" s="4">
        <v>2</v>
      </c>
      <c r="G28" s="71">
        <f>E28/C28*100</f>
        <v>2.8373240575958585</v>
      </c>
    </row>
    <row r="29" spans="2:7">
      <c r="B29" s="5" t="s">
        <v>71</v>
      </c>
      <c r="C29" s="5">
        <f>3174+9625+12153+12742+7844+2861</f>
        <v>48399</v>
      </c>
      <c r="D29" s="5">
        <f>C29-E29</f>
        <v>48045</v>
      </c>
      <c r="E29" s="4">
        <f>13+89+75+117+54+6</f>
        <v>354</v>
      </c>
      <c r="F29" s="4">
        <v>0.5</v>
      </c>
      <c r="G29" s="71">
        <f>E29/C29*100</f>
        <v>0.73142007066261694</v>
      </c>
    </row>
  </sheetData>
  <mergeCells count="2">
    <mergeCell ref="B6:G6"/>
    <mergeCell ref="B24:G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IQC</vt:lpstr>
      <vt:lpstr>Sheet1</vt:lpstr>
      <vt:lpstr>Sheet2</vt:lpstr>
      <vt:lpstr>Coating</vt:lpstr>
      <vt:lpstr>Sheet4</vt:lpstr>
      <vt:lpstr>Tank Leakage</vt:lpstr>
      <vt:lpstr>Tank Leakage After</vt:lpstr>
      <vt:lpstr>CRC Body</vt:lpstr>
      <vt:lpstr>Sheet8</vt:lpstr>
      <vt:lpstr>Sheet9</vt:lpstr>
      <vt:lpstr>Final Testing</vt:lpstr>
      <vt:lpstr>Sheet11</vt:lpstr>
      <vt:lpstr>Sheet12</vt:lpstr>
      <vt:lpstr>Sheet13</vt:lpstr>
      <vt:lpstr>Sheet14</vt:lpstr>
      <vt:lpstr>Sheet15</vt:lpstr>
      <vt:lpstr>Sheet16</vt:lpstr>
      <vt:lpstr>Sheet18</vt:lpstr>
      <vt:lpstr>Sheet18 (2)</vt:lpstr>
      <vt:lpstr>Display coating</vt:lpstr>
      <vt:lpstr>Sheet17 (2)</vt:lpstr>
      <vt:lpstr>Sheet17</vt:lpstr>
      <vt:lpstr>Sheet19</vt:lpstr>
      <vt:lpstr>Sheet20</vt:lpstr>
      <vt:lpstr>AMICA</vt:lpstr>
      <vt:lpstr>QUBE</vt:lpstr>
      <vt:lpstr>PDI</vt:lpstr>
      <vt:lpstr>Sheet6 (2)</vt:lpstr>
      <vt:lpstr>Sheet26</vt:lpstr>
      <vt:lpstr>Sheet23 (2)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2021-04-27T07:16:47Z</dcterms:modified>
</cp:coreProperties>
</file>