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/Users/anupam/Desktop/Final_Files_14th Dec 2024_CASE_15/"/>
    </mc:Choice>
  </mc:AlternateContent>
  <xr:revisionPtr revIDLastSave="0" documentId="13_ncr:1_{27DD025E-5722-A04A-9A05-6A0E131F2DC5}" xr6:coauthVersionLast="47" xr6:coauthVersionMax="47" xr10:uidLastSave="{00000000-0000-0000-0000-000000000000}"/>
  <bookViews>
    <workbookView xWindow="4440" yWindow="740" windowWidth="24960" windowHeight="16740" xr2:uid="{00000000-000D-0000-FFFF-FFFF00000000}"/>
  </bookViews>
  <sheets>
    <sheet name="Inventory_forecast" sheetId="30" r:id="rId1"/>
  </sheets>
  <definedNames>
    <definedName name="solver_adj" localSheetId="0" hidden="1">Inventory_forecast!$D$25:$F$25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Inventory_forecast!$D$25</definedName>
    <definedName name="solver_lhs2" localSheetId="0" hidden="1">Inventory_forecast!$D$25</definedName>
    <definedName name="solver_lhs3" localSheetId="0" hidden="1">Inventory_forecast!$E$25</definedName>
    <definedName name="solver_lhs4" localSheetId="0" hidden="1">Inventory_forecast!$E$25</definedName>
    <definedName name="solver_lhs5" localSheetId="0" hidden="1">Inventory_forecast!$F$25</definedName>
    <definedName name="solver_lhs6" localSheetId="0" hidden="1">Inventory_forecast!$F$25</definedName>
    <definedName name="solver_lhs7" localSheetId="0" hidden="1">Inventory_forecast!$H$26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Inventory_forecast!$H$37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2</definedName>
    <definedName name="solver_rhs1" localSheetId="0" hidden="1">Inventory_forecast!$D$22</definedName>
    <definedName name="solver_rhs2" localSheetId="0" hidden="1">Inventory_forecast!$D$23</definedName>
    <definedName name="solver_rhs3" localSheetId="0" hidden="1">Inventory_forecast!$E$22</definedName>
    <definedName name="solver_rhs4" localSheetId="0" hidden="1">Inventory_forecast!$E$23</definedName>
    <definedName name="solver_rhs5" localSheetId="0" hidden="1">Inventory_forecast!$F$22</definedName>
    <definedName name="solver_rhs6" localSheetId="0" hidden="1">Inventory_forecast!$F$23</definedName>
    <definedName name="solver_rhs7" localSheetId="0" hidden="1">Inventory_forecast!$I$26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30" l="1"/>
  <c r="F34" i="30"/>
  <c r="D34" i="30"/>
  <c r="F4" i="30" l="1"/>
  <c r="K37" i="30"/>
  <c r="K36" i="30"/>
  <c r="K28" i="30"/>
  <c r="E10" i="30"/>
  <c r="J7" i="30" s="1"/>
  <c r="F10" i="30"/>
  <c r="F36" i="30"/>
  <c r="E36" i="30"/>
  <c r="D36" i="30"/>
  <c r="D37" i="30" s="1"/>
  <c r="E35" i="30"/>
  <c r="F27" i="30"/>
  <c r="K5" i="30" s="1"/>
  <c r="K6" i="30" s="1"/>
  <c r="E27" i="30"/>
  <c r="J5" i="30" s="1"/>
  <c r="J6" i="30" s="1"/>
  <c r="D27" i="30"/>
  <c r="I5" i="30" s="1"/>
  <c r="I6" i="30" s="1"/>
  <c r="H26" i="30"/>
  <c r="E4" i="30"/>
  <c r="D4" i="30"/>
  <c r="J8" i="30" l="1"/>
  <c r="F35" i="30"/>
  <c r="F37" i="30" s="1"/>
  <c r="E37" i="30"/>
  <c r="F14" i="30"/>
  <c r="F15" i="30" s="1"/>
  <c r="K7" i="30"/>
  <c r="K8" i="30" s="1"/>
  <c r="E14" i="30"/>
  <c r="E19" i="30"/>
  <c r="E20" i="30" s="1"/>
  <c r="E22" i="30" s="1"/>
  <c r="K31" i="30" s="1"/>
  <c r="F19" i="30"/>
  <c r="F20" i="30" s="1"/>
  <c r="F22" i="30" s="1"/>
  <c r="K33" i="30" s="1"/>
  <c r="F16" i="30" l="1"/>
  <c r="F23" i="30"/>
  <c r="K34" i="30" s="1"/>
  <c r="E16" i="30"/>
  <c r="E15" i="30"/>
  <c r="E23" i="30" s="1"/>
  <c r="K32" i="30" s="1"/>
  <c r="H37" i="30" l="1"/>
  <c r="D10" i="30"/>
  <c r="I7" i="30" s="1"/>
  <c r="I8" i="30" s="1"/>
  <c r="D19" i="30" l="1"/>
  <c r="D20" i="30" s="1"/>
  <c r="D22" i="30" s="1"/>
  <c r="K30" i="30" s="1"/>
  <c r="D14" i="30"/>
  <c r="D15" i="30" s="1"/>
  <c r="D23" i="30" s="1"/>
  <c r="K29" i="30" s="1"/>
  <c r="D16" i="30" l="1"/>
  <c r="I26" i="30"/>
  <c r="K35" i="30" s="1"/>
  <c r="K26" i="30" l="1"/>
</calcChain>
</file>

<file path=xl/sharedStrings.xml><?xml version="1.0" encoding="utf-8"?>
<sst xmlns="http://schemas.openxmlformats.org/spreadsheetml/2006/main" count="46" uniqueCount="34">
  <si>
    <t>Petrol</t>
  </si>
  <si>
    <t>Diesel</t>
  </si>
  <si>
    <t>HSP</t>
  </si>
  <si>
    <t>Cost Price / Litre</t>
  </si>
  <si>
    <t>Selling Price /Litre</t>
  </si>
  <si>
    <t>Lead Time (Days)</t>
  </si>
  <si>
    <t>Holding Cost / Litre</t>
  </si>
  <si>
    <t>Storage Capacity (Litres)</t>
  </si>
  <si>
    <t>Average Daily sales</t>
  </si>
  <si>
    <t>Total Cost Price</t>
  </si>
  <si>
    <t>Re Order Point (Litres)</t>
  </si>
  <si>
    <t>Inventory on T0 (Litres)</t>
  </si>
  <si>
    <t>Minimum in Capacity as multiple of 3000</t>
  </si>
  <si>
    <t>Morning</t>
  </si>
  <si>
    <t>Inventory on T1</t>
  </si>
  <si>
    <t>Forecast for T1 (Litres)</t>
  </si>
  <si>
    <t>Forecast  for T0 (Litres)</t>
  </si>
  <si>
    <t xml:space="preserve">Quantity Required on T1 (Litres) </t>
  </si>
  <si>
    <t>To</t>
  </si>
  <si>
    <t>Minimum Quantity Required on multiples of 3000</t>
  </si>
  <si>
    <t>Maximum Quantity Required on multiples of 3000</t>
  </si>
  <si>
    <t>Lower Limit for Order</t>
  </si>
  <si>
    <t>Upper Limit for Order</t>
  </si>
  <si>
    <t>Capacity Left on T1 morning</t>
  </si>
  <si>
    <t>Order for T1 on T0</t>
  </si>
  <si>
    <t>New T0</t>
  </si>
  <si>
    <t>Inventory on T1 morning (Litres)</t>
  </si>
  <si>
    <t>Optimised Quantity to be ordered on T0 for T1 (litres)</t>
  </si>
  <si>
    <t>Order Received for T1 on T1 morning</t>
  </si>
  <si>
    <t>LHS</t>
  </si>
  <si>
    <t>RHS</t>
  </si>
  <si>
    <t>Margin /Litre</t>
  </si>
  <si>
    <t>Refilled after Loss (0.4%)</t>
  </si>
  <si>
    <t xml:space="preserve">Ordering 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</si>
</sst>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&quot;₹&quot;\ #,##0.000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164" fontId="0" fillId="0" borderId="0" xfId="0" applyNumberFormat="1"/>
    <xf numFmtId="164" fontId="0" fillId="3" borderId="0" xfId="0" applyNumberFormat="1" applyFill="1"/>
    <xf numFmtId="1" fontId="0" fillId="0" borderId="0" xfId="0" applyNumberFormat="1"/>
    <xf numFmtId="165" fontId="0" fillId="0" borderId="0" xfId="0" applyNumberFormat="1"/>
    <xf numFmtId="0" fontId="4" fillId="0" borderId="0" xfId="0" applyFont="1"/>
    <xf numFmtId="1" fontId="4" fillId="0" borderId="0" xfId="0" applyNumberFormat="1" applyFont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6" borderId="0" xfId="0" applyFill="1"/>
    <xf numFmtId="1" fontId="5" fillId="7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1" fontId="0" fillId="8" borderId="1" xfId="0" applyNumberFormat="1" applyFill="1" applyBorder="1"/>
    <xf numFmtId="0" fontId="0" fillId="8" borderId="1" xfId="0" applyFill="1" applyBorder="1"/>
    <xf numFmtId="0" fontId="6" fillId="9" borderId="0" xfId="0" applyFont="1" applyFill="1"/>
    <xf numFmtId="1" fontId="6" fillId="9" borderId="0" xfId="0" applyNumberFormat="1" applyFont="1" applyFill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" fontId="0" fillId="4" borderId="1" xfId="0" applyNumberFormat="1" applyFill="1" applyBorder="1"/>
    <xf numFmtId="1" fontId="5" fillId="6" borderId="1" xfId="0" applyNumberFormat="1" applyFont="1" applyFill="1" applyBorder="1" applyAlignment="1">
      <alignment horizontal="center"/>
    </xf>
    <xf numFmtId="0" fontId="0" fillId="7" borderId="1" xfId="0" applyFill="1" applyBorder="1"/>
    <xf numFmtId="1" fontId="0" fillId="7" borderId="1" xfId="0" applyNumberFormat="1" applyFill="1" applyBorder="1"/>
    <xf numFmtId="0" fontId="7" fillId="0" borderId="0" xfId="0" applyFont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CASE15_Agarwal%20Automobiles_Final_version_14Dec24.ppt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12700</xdr:rowOff>
    </xdr:from>
    <xdr:ext cx="989950" cy="530658"/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7150" y="12700"/>
          <a:ext cx="989950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2700">
                <a:solidFill>
                  <a:schemeClr val="accent3">
                    <a:lumMod val="50000"/>
                  </a:schemeClr>
                </a:solidFill>
                <a:prstDash val="solid"/>
              </a:ln>
              <a:pattFill prst="narHorz">
                <a:fgClr>
                  <a:schemeClr val="accent3"/>
                </a:fgClr>
                <a:bgClr>
                  <a:schemeClr val="accent3">
                    <a:lumMod val="40000"/>
                    <a:lumOff val="60000"/>
                  </a:schemeClr>
                </a:bgClr>
              </a:pattFill>
              <a:effectLst>
                <a:innerShdw blurRad="177800">
                  <a:schemeClr val="accent3">
                    <a:lumMod val="50000"/>
                  </a:schemeClr>
                </a:innerShdw>
              </a:effectLst>
            </a:rPr>
            <a:t>BACK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5B5E5D2-5D4B-784E-84A5-184CCBE1C0AF}">
  <we:reference id="wa104100404" version="3.0.0.1" store="en-GB" storeType="OMEX"/>
  <we:alternateReferences>
    <we:reference id="wa104100404" version="3.0.0.1" store="WA104100404" storeType="OMEX"/>
  </we:alternateReferences>
  <we:properties>
    <we:property name="UniqueID" value="&quot;202410231732364775242&quot;"/>
    <we:property name="IB8jBAlFBCU0L1ENFTwNCjodUBoDDQ==" value="&quot;TTdxU1Q=&quot;"/>
    <we:property name="IB8jBAlFBCU0L1ENFTwNCjodUCYOC0cOJRIVWQU=" value="&quot;LiMS&quot;"/>
    <we:property name="IB8jBAlFBCU0L1ENFTwNCjodUBgAH3wCOQ==" value="&quot;Ww==&quot;"/>
    <we:property name="IB8jBAlFBCU0L1ENFTwNCjodUAMAFVgKNSEVRA==" value="&quot;TTNxUFA=&quot;"/>
    <we:property name="IB8jBAlFBCU0L1ENFTwNCjodUAMAFVgKNSEVRFM=" value="&quot;TTVxUFA=&quot;"/>
    <we:property name="IB8jBAlFBCU0L1ENFTwNCjodUAMAFVgKNSEVRFA=" value="&quot;&quot;"/>
  </we:properties>
  <we:bindings>
    <we:binding id="refEdit" type="matrix" appref="{5D82DCDE-F0EC-124E-ABBC-53AE69108735}"/>
    <we:binding id="Worker" type="matrix" appref="{B0E03D52-F003-6A4F-9BBF-94B05DAC4FA3}"/>
    <we:binding id="Obj" type="matrix" appref="{30755368-D56A-9E4A-893E-6B6F3109EBEC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workbookViewId="0">
      <selection activeCell="D6" sqref="D6:F6"/>
    </sheetView>
  </sheetViews>
  <sheetFormatPr baseColWidth="10" defaultColWidth="8.83203125" defaultRowHeight="15" x14ac:dyDescent="0.2"/>
  <cols>
    <col min="2" max="2" width="10.33203125" bestFit="1" customWidth="1"/>
    <col min="3" max="3" width="45.33203125" customWidth="1"/>
    <col min="4" max="4" width="14.6640625" customWidth="1"/>
    <col min="5" max="5" width="13.6640625" customWidth="1"/>
    <col min="6" max="6" width="14.83203125" customWidth="1"/>
    <col min="8" max="8" width="21.5" bestFit="1" customWidth="1"/>
  </cols>
  <sheetData>
    <row r="1" spans="1:11" ht="23" customHeight="1" x14ac:dyDescent="0.2">
      <c r="D1" s="32" t="s">
        <v>0</v>
      </c>
      <c r="E1" s="32" t="s">
        <v>1</v>
      </c>
      <c r="F1" s="32" t="s">
        <v>2</v>
      </c>
    </row>
    <row r="2" spans="1:11" ht="16" x14ac:dyDescent="0.2">
      <c r="C2" s="26" t="s">
        <v>8</v>
      </c>
      <c r="D2" s="27">
        <v>3605.9367681498829</v>
      </c>
      <c r="E2" s="27">
        <v>5365.8852459016398</v>
      </c>
      <c r="F2" s="27">
        <v>335.67915690866511</v>
      </c>
    </row>
    <row r="3" spans="1:11" x14ac:dyDescent="0.2">
      <c r="C3" s="27" t="s">
        <v>5</v>
      </c>
      <c r="D3" s="27">
        <v>2</v>
      </c>
      <c r="E3" s="27">
        <v>2</v>
      </c>
      <c r="F3" s="27">
        <v>2</v>
      </c>
    </row>
    <row r="4" spans="1:11" x14ac:dyDescent="0.2">
      <c r="C4" s="27" t="s">
        <v>10</v>
      </c>
      <c r="D4" s="28">
        <f>D2*(Inventory_forecast!D3)^(1/2)</f>
        <v>5099.564682577372</v>
      </c>
      <c r="E4" s="28">
        <f>E2*(Inventory_forecast!E3)^(1/2)</f>
        <v>7588.5076888917893</v>
      </c>
      <c r="F4" s="28">
        <f>F2*(Inventory_forecast!F3)^(1/2)</f>
        <v>474.72201630620043</v>
      </c>
    </row>
    <row r="5" spans="1:11" x14ac:dyDescent="0.2">
      <c r="H5" s="11" t="s">
        <v>24</v>
      </c>
      <c r="I5" s="12">
        <f>D27</f>
        <v>0</v>
      </c>
      <c r="J5" s="12">
        <f t="shared" ref="J5:K5" si="0">E27</f>
        <v>0</v>
      </c>
      <c r="K5" s="12">
        <f t="shared" si="0"/>
        <v>0</v>
      </c>
    </row>
    <row r="6" spans="1:11" x14ac:dyDescent="0.2">
      <c r="A6" s="16" t="s">
        <v>18</v>
      </c>
      <c r="B6" s="11" t="s">
        <v>13</v>
      </c>
      <c r="C6" s="20" t="s">
        <v>11</v>
      </c>
      <c r="D6" s="29">
        <v>13010.010333346241</v>
      </c>
      <c r="E6" s="29">
        <v>18373.998333339478</v>
      </c>
      <c r="F6" s="29">
        <v>7288.0146666623878</v>
      </c>
      <c r="H6" s="11" t="s">
        <v>32</v>
      </c>
      <c r="I6" s="12">
        <f>I5*0.996</f>
        <v>0</v>
      </c>
      <c r="J6" s="12">
        <f t="shared" ref="J6:K6" si="1">J5*0.996</f>
        <v>0</v>
      </c>
      <c r="K6" s="12">
        <f t="shared" si="1"/>
        <v>0</v>
      </c>
    </row>
    <row r="7" spans="1:11" x14ac:dyDescent="0.2">
      <c r="A7" s="16"/>
      <c r="B7" s="8"/>
      <c r="H7" s="11" t="s">
        <v>14</v>
      </c>
      <c r="I7" s="12">
        <f>D10</f>
        <v>9810.0103333462412</v>
      </c>
      <c r="J7" s="12">
        <f>E10</f>
        <v>13873.998333339478</v>
      </c>
      <c r="K7" s="12">
        <f>F10</f>
        <v>6938.0146666623878</v>
      </c>
    </row>
    <row r="8" spans="1:11" x14ac:dyDescent="0.2">
      <c r="A8" s="16" t="s">
        <v>18</v>
      </c>
      <c r="B8" s="11" t="s">
        <v>13</v>
      </c>
      <c r="C8" s="21" t="s">
        <v>16</v>
      </c>
      <c r="D8" s="21">
        <v>3200</v>
      </c>
      <c r="E8" s="21">
        <v>4500</v>
      </c>
      <c r="F8" s="21">
        <v>350</v>
      </c>
      <c r="H8" s="13" t="s">
        <v>25</v>
      </c>
      <c r="I8" s="14">
        <f>I6+I7</f>
        <v>9810.0103333462412</v>
      </c>
      <c r="J8" s="14">
        <f t="shared" ref="J8:K8" si="2">J6+J7</f>
        <v>13873.998333339478</v>
      </c>
      <c r="K8" s="14">
        <f t="shared" si="2"/>
        <v>6938.0146666623878</v>
      </c>
    </row>
    <row r="9" spans="1:11" ht="14" customHeight="1" x14ac:dyDescent="0.2">
      <c r="A9" s="16"/>
      <c r="B9" s="8"/>
      <c r="D9" s="3"/>
    </row>
    <row r="10" spans="1:11" x14ac:dyDescent="0.2">
      <c r="A10" s="16" t="s">
        <v>18</v>
      </c>
      <c r="B10" s="8" t="s">
        <v>13</v>
      </c>
      <c r="C10" t="s">
        <v>26</v>
      </c>
      <c r="D10" s="3">
        <f>D6-D8</f>
        <v>9810.0103333462412</v>
      </c>
      <c r="E10" s="3">
        <f t="shared" ref="E10:F10" si="3">E6-E8</f>
        <v>13873.998333339478</v>
      </c>
      <c r="F10" s="3">
        <f t="shared" si="3"/>
        <v>6938.0146666623878</v>
      </c>
    </row>
    <row r="11" spans="1:11" x14ac:dyDescent="0.2">
      <c r="A11" s="16"/>
      <c r="B11" s="8"/>
      <c r="C11" s="5"/>
      <c r="D11" s="6"/>
      <c r="E11" s="6"/>
      <c r="F11" s="6"/>
      <c r="I11" s="3"/>
      <c r="J11" s="3"/>
      <c r="K11" s="3"/>
    </row>
    <row r="12" spans="1:11" x14ac:dyDescent="0.2">
      <c r="A12" s="16" t="s">
        <v>18</v>
      </c>
      <c r="B12" s="8" t="s">
        <v>13</v>
      </c>
      <c r="C12" s="7" t="s">
        <v>15</v>
      </c>
      <c r="D12" s="7">
        <v>3300</v>
      </c>
      <c r="E12" s="7">
        <v>4800</v>
      </c>
      <c r="F12" s="7">
        <v>400</v>
      </c>
    </row>
    <row r="13" spans="1:11" x14ac:dyDescent="0.2">
      <c r="A13" s="16"/>
      <c r="B13" s="8"/>
    </row>
    <row r="14" spans="1:11" x14ac:dyDescent="0.2">
      <c r="A14" s="16" t="s">
        <v>18</v>
      </c>
      <c r="B14" s="8" t="s">
        <v>13</v>
      </c>
      <c r="C14" s="24" t="s">
        <v>17</v>
      </c>
      <c r="D14" s="25">
        <f>IF(D12-(D10-D4)&gt;0,D12-(D10-D4),0)</f>
        <v>0</v>
      </c>
      <c r="E14" s="25">
        <f t="shared" ref="E14:F14" si="4">IF(E12-(E10-E4)&gt;0,E12-(E10-E4),0)</f>
        <v>0</v>
      </c>
      <c r="F14" s="25">
        <f t="shared" si="4"/>
        <v>0</v>
      </c>
    </row>
    <row r="15" spans="1:11" x14ac:dyDescent="0.2">
      <c r="A15" s="16"/>
      <c r="B15" s="8"/>
      <c r="C15" s="5" t="s">
        <v>19</v>
      </c>
      <c r="D15" s="6">
        <f>FLOOR(D14,3000)</f>
        <v>0</v>
      </c>
      <c r="E15" s="6">
        <f t="shared" ref="E15:F15" si="5">FLOOR(E14,3000)</f>
        <v>0</v>
      </c>
      <c r="F15" s="6">
        <f t="shared" si="5"/>
        <v>0</v>
      </c>
    </row>
    <row r="16" spans="1:11" x14ac:dyDescent="0.2">
      <c r="A16" s="16"/>
      <c r="B16" s="8"/>
      <c r="C16" s="5" t="s">
        <v>20</v>
      </c>
      <c r="D16" s="6">
        <f>CEILING(D14,3000)</f>
        <v>0</v>
      </c>
      <c r="E16" s="6">
        <f t="shared" ref="E16:F16" si="6">CEILING(E14,3000)</f>
        <v>0</v>
      </c>
      <c r="F16" s="6">
        <f t="shared" si="6"/>
        <v>0</v>
      </c>
    </row>
    <row r="17" spans="1:11" x14ac:dyDescent="0.2">
      <c r="A17" s="16"/>
      <c r="B17" s="8"/>
      <c r="C17" s="5"/>
      <c r="D17" s="6"/>
      <c r="E17" s="6"/>
      <c r="F17" s="6"/>
    </row>
    <row r="18" spans="1:11" x14ac:dyDescent="0.2">
      <c r="A18" s="16"/>
      <c r="B18" s="8"/>
      <c r="C18" t="s">
        <v>7</v>
      </c>
      <c r="D18">
        <v>15000</v>
      </c>
      <c r="E18">
        <v>20000</v>
      </c>
      <c r="F18">
        <v>10000</v>
      </c>
    </row>
    <row r="19" spans="1:11" x14ac:dyDescent="0.2">
      <c r="A19" s="16" t="s">
        <v>18</v>
      </c>
      <c r="B19" s="8" t="s">
        <v>13</v>
      </c>
      <c r="C19" t="s">
        <v>23</v>
      </c>
      <c r="D19" s="3">
        <f>D18-D10</f>
        <v>5189.9896666537588</v>
      </c>
      <c r="E19" s="3">
        <f>E18-E10</f>
        <v>6126.0016666605225</v>
      </c>
      <c r="F19" s="3">
        <f>F18-F10</f>
        <v>3061.9853333376122</v>
      </c>
    </row>
    <row r="20" spans="1:11" x14ac:dyDescent="0.2">
      <c r="A20" s="16"/>
      <c r="B20" s="8"/>
      <c r="C20" t="s">
        <v>12</v>
      </c>
      <c r="D20">
        <f>FLOOR(D19,3000)</f>
        <v>3000</v>
      </c>
      <c r="E20">
        <f t="shared" ref="E20:F20" si="7">FLOOR(E19,3000)</f>
        <v>6000</v>
      </c>
      <c r="F20">
        <f t="shared" si="7"/>
        <v>3000</v>
      </c>
    </row>
    <row r="21" spans="1:11" x14ac:dyDescent="0.2">
      <c r="A21" s="16"/>
      <c r="B21" s="8"/>
    </row>
    <row r="22" spans="1:11" x14ac:dyDescent="0.2">
      <c r="A22" s="16"/>
      <c r="B22" s="8"/>
      <c r="C22" s="30" t="s">
        <v>22</v>
      </c>
      <c r="D22" s="31">
        <f>D20</f>
        <v>3000</v>
      </c>
      <c r="E22" s="31">
        <f t="shared" ref="E22:F22" si="8">E20</f>
        <v>6000</v>
      </c>
      <c r="F22" s="31">
        <f t="shared" si="8"/>
        <v>3000</v>
      </c>
    </row>
    <row r="23" spans="1:11" x14ac:dyDescent="0.2">
      <c r="A23" s="16"/>
      <c r="B23" s="8"/>
      <c r="C23" s="30" t="s">
        <v>21</v>
      </c>
      <c r="D23" s="31">
        <f>D15</f>
        <v>0</v>
      </c>
      <c r="E23" s="31">
        <f t="shared" ref="E23:F23" si="9">E15</f>
        <v>0</v>
      </c>
      <c r="F23" s="31">
        <f t="shared" si="9"/>
        <v>0</v>
      </c>
      <c r="I23" s="3"/>
    </row>
    <row r="24" spans="1:11" x14ac:dyDescent="0.2">
      <c r="A24" s="16"/>
      <c r="B24" s="8"/>
      <c r="D24" s="3"/>
      <c r="E24" s="3"/>
      <c r="F24" s="3"/>
      <c r="I24" s="3"/>
    </row>
    <row r="25" spans="1:11" ht="16" x14ac:dyDescent="0.2">
      <c r="A25" s="16" t="s">
        <v>18</v>
      </c>
      <c r="B25" s="8" t="s">
        <v>13</v>
      </c>
      <c r="C25" s="17" t="s">
        <v>27</v>
      </c>
      <c r="D25" s="18">
        <v>0</v>
      </c>
      <c r="E25" s="18">
        <v>0</v>
      </c>
      <c r="F25" s="18">
        <v>0</v>
      </c>
      <c r="H25" s="10" t="s">
        <v>29</v>
      </c>
      <c r="I25" s="10" t="s">
        <v>30</v>
      </c>
    </row>
    <row r="26" spans="1:11" x14ac:dyDescent="0.2">
      <c r="H26" s="12">
        <f>SUM(D25:F25)</f>
        <v>0</v>
      </c>
      <c r="I26" s="19">
        <f>IF(SUM(D14:F14)=0,0,12000)</f>
        <v>0</v>
      </c>
      <c r="K26" s="22">
        <f ca="1">MIN($K$26)</f>
        <v>0</v>
      </c>
    </row>
    <row r="27" spans="1:11" x14ac:dyDescent="0.2">
      <c r="C27" s="15" t="s">
        <v>28</v>
      </c>
      <c r="D27" s="3">
        <f>D25</f>
        <v>0</v>
      </c>
      <c r="E27" s="3">
        <f>E25</f>
        <v>0</v>
      </c>
      <c r="F27" s="3">
        <f>F25</f>
        <v>0</v>
      </c>
      <c r="K27" s="22"/>
    </row>
    <row r="28" spans="1:11" x14ac:dyDescent="0.2">
      <c r="D28" s="3"/>
      <c r="E28" s="3"/>
      <c r="F28" s="3"/>
      <c r="K28" s="23">
        <f>COUNT($D$25:$F$25)</f>
        <v>3</v>
      </c>
    </row>
    <row r="29" spans="1:11" x14ac:dyDescent="0.2">
      <c r="D29" s="3"/>
      <c r="E29" s="3"/>
      <c r="F29" s="3"/>
      <c r="K29" s="23" t="b">
        <f>$D$25&gt;=$D$23</f>
        <v>1</v>
      </c>
    </row>
    <row r="30" spans="1:11" x14ac:dyDescent="0.2">
      <c r="D30" s="3"/>
      <c r="E30" s="3"/>
      <c r="F30" s="3"/>
      <c r="K30" s="23" t="b">
        <f>$D$25&lt;=$D$22</f>
        <v>1</v>
      </c>
    </row>
    <row r="31" spans="1:11" x14ac:dyDescent="0.2">
      <c r="K31" s="23" t="b">
        <f>$E$25&lt;=$E$22</f>
        <v>1</v>
      </c>
    </row>
    <row r="32" spans="1:11" x14ac:dyDescent="0.2">
      <c r="C32" t="s">
        <v>4</v>
      </c>
      <c r="D32" s="1">
        <v>70</v>
      </c>
      <c r="E32" s="1">
        <v>60</v>
      </c>
      <c r="F32" s="1">
        <v>73</v>
      </c>
      <c r="K32" s="23" t="b">
        <f>$E$25&gt;=$E$23</f>
        <v>1</v>
      </c>
    </row>
    <row r="33" spans="1:11" x14ac:dyDescent="0.2">
      <c r="C33" t="s">
        <v>31</v>
      </c>
      <c r="D33" s="1">
        <v>2.33</v>
      </c>
      <c r="E33" s="1">
        <v>1.5</v>
      </c>
      <c r="F33" s="1">
        <v>2.5</v>
      </c>
      <c r="K33" s="23" t="b">
        <f>$F$25&lt;=$F$22</f>
        <v>1</v>
      </c>
    </row>
    <row r="34" spans="1:11" x14ac:dyDescent="0.2">
      <c r="C34" t="s">
        <v>3</v>
      </c>
      <c r="D34" s="1">
        <f>D32-D33</f>
        <v>67.67</v>
      </c>
      <c r="E34" s="1">
        <f t="shared" ref="E34:F34" si="10">E32-E33</f>
        <v>58.5</v>
      </c>
      <c r="F34" s="1">
        <f t="shared" si="10"/>
        <v>70.5</v>
      </c>
      <c r="K34" s="23" t="b">
        <f>$F$25&gt;=$F$23</f>
        <v>1</v>
      </c>
    </row>
    <row r="35" spans="1:11" x14ac:dyDescent="0.2">
      <c r="C35" t="s">
        <v>33</v>
      </c>
      <c r="D35" s="1">
        <v>150</v>
      </c>
      <c r="E35" s="1">
        <f>D35</f>
        <v>150</v>
      </c>
      <c r="F35" s="1">
        <f>E35</f>
        <v>150</v>
      </c>
      <c r="K35" s="23" t="b">
        <f>$H$26=$I$26</f>
        <v>1</v>
      </c>
    </row>
    <row r="36" spans="1:11" x14ac:dyDescent="0.2">
      <c r="C36" t="s">
        <v>6</v>
      </c>
      <c r="D36" s="4">
        <f>0.1*D32</f>
        <v>7</v>
      </c>
      <c r="E36" s="4">
        <f>0.1*E32</f>
        <v>6</v>
      </c>
      <c r="F36" s="4">
        <f>0.1*F32</f>
        <v>7.3000000000000007</v>
      </c>
      <c r="K36" s="23">
        <f>{32767,32767,0.000001,0.01,FALSE,FALSE,TRUE,1,1,1,0.0001,TRUE}</f>
        <v>32767</v>
      </c>
    </row>
    <row r="37" spans="1:11" x14ac:dyDescent="0.2">
      <c r="C37" t="s">
        <v>9</v>
      </c>
      <c r="D37" s="1">
        <f>(D34*D25)+D35+(D36*D6)</f>
        <v>91220.072333423683</v>
      </c>
      <c r="E37" s="1">
        <f>(E34*E25)+E35+(E36*E6)</f>
        <v>110393.99000003687</v>
      </c>
      <c r="F37" s="1">
        <f>(F34*F25)+F35+(F36*F6)</f>
        <v>53352.507066635437</v>
      </c>
      <c r="H37" s="2">
        <f>D37+E37+F37</f>
        <v>254966.56940009599</v>
      </c>
      <c r="K37" s="23">
        <f>{0,0,1,100,0,FALSE,TRUE,0.075,0,0,FALSE,30}</f>
        <v>0</v>
      </c>
    </row>
    <row r="38" spans="1:11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</row>
  </sheetData>
  <pageMargins left="0.7" right="0.7" top="0.75" bottom="0.75" header="0.3" footer="0.3"/>
  <pageSetup orientation="portrait" horizontalDpi="300" verticalDpi="300" r:id="rId1"/>
  <drawing r:id="rId2"/>
  <extLst>
    <ext xmlns:x15="http://schemas.microsoft.com/office/spreadsheetml/2010/11/main" uri="{F7C9EE02-42E1-4005-9D12-6889AFFD525C}">
      <x15:webExtensions xmlns:xm="http://schemas.microsoft.com/office/excel/2006/main">
        <x15:webExtension appRef="{5D82DCDE-F0EC-124E-ABBC-53AE69108735}">
          <xm:f>#REF!</xm:f>
        </x15:webExtension>
        <x15:webExtension appRef="{B0E03D52-F003-6A4F-9BBF-94B05DAC4FA3}">
          <xm:f>#REF!</xm:f>
        </x15:webExtension>
        <x15:webExtension appRef="{30755368-D56A-9E4A-893E-6B6F3109EBEC}">
          <xm:f>#REF!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Inventory_forecast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anupam verma</cp:lastModifiedBy>
  <dcterms:created xsi:type="dcterms:W3CDTF">2016-09-28T10:41:41Z</dcterms:created>
  <dcterms:modified xsi:type="dcterms:W3CDTF">2024-12-15T05:20:45Z</dcterms:modified>
</cp:coreProperties>
</file>