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icion_Science_Project_02Dec\Excel_files\"/>
    </mc:Choice>
  </mc:AlternateContent>
  <bookViews>
    <workbookView xWindow="4440" yWindow="740" windowWidth="24960" windowHeight="16740"/>
  </bookViews>
  <sheets>
    <sheet name="Monthly Sales Data_Descriptive" sheetId="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3" i="6" l="1"/>
  <c r="E123" i="6"/>
  <c r="C123" i="6"/>
  <c r="D122" i="6"/>
  <c r="E122" i="6"/>
  <c r="C122" i="6"/>
  <c r="D120" i="6"/>
  <c r="E120" i="6"/>
  <c r="C120" i="6"/>
  <c r="D119" i="6"/>
  <c r="E119" i="6"/>
  <c r="C119" i="6"/>
  <c r="D117" i="6"/>
  <c r="E117" i="6"/>
  <c r="C117" i="6"/>
  <c r="D116" i="6"/>
  <c r="E116" i="6"/>
  <c r="C116" i="6"/>
  <c r="D113" i="6"/>
  <c r="E113" i="6"/>
  <c r="C113" i="6"/>
  <c r="D112" i="6"/>
  <c r="E112" i="6"/>
  <c r="C112" i="6"/>
  <c r="D111" i="6"/>
  <c r="E111" i="6"/>
  <c r="C111" i="6"/>
  <c r="D110" i="6"/>
  <c r="E110" i="6"/>
  <c r="C110" i="6"/>
  <c r="D109" i="6"/>
  <c r="E109" i="6"/>
  <c r="C109" i="6"/>
  <c r="D108" i="6"/>
  <c r="E108" i="6"/>
  <c r="C108" i="6"/>
  <c r="D107" i="6"/>
  <c r="E107" i="6"/>
  <c r="C107" i="6"/>
  <c r="D105" i="6"/>
  <c r="E105" i="6"/>
  <c r="C105" i="6"/>
  <c r="D104" i="6"/>
  <c r="E104" i="6"/>
  <c r="C104" i="6"/>
  <c r="D103" i="6"/>
  <c r="E103" i="6"/>
  <c r="C103" i="6"/>
  <c r="D102" i="6"/>
  <c r="E102" i="6"/>
  <c r="C102" i="6"/>
  <c r="D101" i="6"/>
  <c r="E101" i="6"/>
  <c r="C101" i="6"/>
  <c r="D99" i="6"/>
  <c r="E99" i="6"/>
  <c r="C99" i="6"/>
  <c r="D98" i="6"/>
  <c r="E98" i="6"/>
  <c r="C98" i="6"/>
  <c r="D95" i="6"/>
  <c r="E95" i="6"/>
  <c r="C95" i="6"/>
  <c r="D94" i="6"/>
  <c r="E94" i="6"/>
  <c r="C94" i="6"/>
  <c r="D93" i="6"/>
  <c r="E93" i="6"/>
  <c r="C93" i="6"/>
  <c r="D91" i="6"/>
  <c r="E91" i="6"/>
  <c r="C91" i="6"/>
  <c r="B90" i="6"/>
  <c r="E115" i="6" l="1"/>
  <c r="D115" i="6"/>
  <c r="C115" i="6"/>
  <c r="J49" i="6" l="1"/>
  <c r="K49" i="6"/>
  <c r="I49" i="6"/>
  <c r="J48" i="6"/>
  <c r="K48" i="6"/>
  <c r="I48" i="6"/>
  <c r="J50" i="6" l="1"/>
  <c r="I50" i="6"/>
  <c r="K50" i="6"/>
</calcChain>
</file>

<file path=xl/sharedStrings.xml><?xml version="1.0" encoding="utf-8"?>
<sst xmlns="http://schemas.openxmlformats.org/spreadsheetml/2006/main" count="43" uniqueCount="40">
  <si>
    <t>Petrol</t>
  </si>
  <si>
    <t>Diesel</t>
  </si>
  <si>
    <t>Month</t>
  </si>
  <si>
    <t>HSP</t>
  </si>
  <si>
    <t>Renovations</t>
  </si>
  <si>
    <t>Mean</t>
  </si>
  <si>
    <t>Median</t>
  </si>
  <si>
    <t>Sample Variance</t>
  </si>
  <si>
    <t>Kurtosis</t>
  </si>
  <si>
    <t>Skewness</t>
  </si>
  <si>
    <t>Range</t>
  </si>
  <si>
    <t>Sum</t>
  </si>
  <si>
    <t>Before Renovation</t>
  </si>
  <si>
    <t>After Renovation</t>
  </si>
  <si>
    <t>Average</t>
  </si>
  <si>
    <t>% Change</t>
  </si>
  <si>
    <t>Count</t>
  </si>
  <si>
    <t>CENTRAL TENDENCY</t>
  </si>
  <si>
    <t>Mode</t>
  </si>
  <si>
    <t>VARIATION</t>
  </si>
  <si>
    <t>Min</t>
  </si>
  <si>
    <t>Max</t>
  </si>
  <si>
    <t>Ouartile-Min-0</t>
  </si>
  <si>
    <t>Quartile-25-1</t>
  </si>
  <si>
    <t>Quartile-50-2</t>
  </si>
  <si>
    <t>Quartile-75-3</t>
  </si>
  <si>
    <t>Quartile-Max-4</t>
  </si>
  <si>
    <t>Percentile-0-Min</t>
  </si>
  <si>
    <t>Percentile-10</t>
  </si>
  <si>
    <t>Percentile-25</t>
  </si>
  <si>
    <t>Percentile-50</t>
  </si>
  <si>
    <t>Percentile-75</t>
  </si>
  <si>
    <t>Percentile-90</t>
  </si>
  <si>
    <t>Percentile-100-Max</t>
  </si>
  <si>
    <t>Population Variance</t>
  </si>
  <si>
    <t>Population Stand Dev</t>
  </si>
  <si>
    <t>Sample Stand Dev</t>
  </si>
  <si>
    <t>SHAPES</t>
  </si>
  <si>
    <t>Skewness Positive means Skewed Right Side (Long Tail on Right Side) and vice versa. 
[0 means Normal Distribution]</t>
  </si>
  <si>
    <t>Kurtosis more than 3 means Steeper (Longer than Normal Distribution) and vice versa. 
[3 means Normal Distribution]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</si>
</sst>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5" fillId="0" borderId="0" xfId="0" applyFont="1"/>
    <xf numFmtId="3" fontId="5" fillId="0" borderId="1" xfId="0" applyNumberFormat="1" applyFont="1" applyBorder="1" applyAlignment="1">
      <alignment horizontal="center" vertical="center"/>
    </xf>
    <xf numFmtId="17" fontId="4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9" fontId="7" fillId="3" borderId="1" xfId="5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rgbClr val="7030A0"/>
                </a:solidFill>
              </a:rPr>
              <a:t>Monthly</a:t>
            </a:r>
            <a:r>
              <a:rPr lang="en-US" sz="2000" b="1" u="sng" baseline="0">
                <a:solidFill>
                  <a:srgbClr val="7030A0"/>
                </a:solidFill>
              </a:rPr>
              <a:t> Sales Data</a:t>
            </a:r>
            <a:endParaRPr lang="en-US" sz="2000" b="1" u="sng">
              <a:solidFill>
                <a:srgbClr val="7030A0"/>
              </a:solidFill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Data_Descriptive'!$C$1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 Data_Descriptive'!$B$2:$B$87</c:f>
              <c:numCache>
                <c:formatCode>mmm\-yy</c:formatCode>
                <c:ptCount val="86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</c:numCache>
            </c:numRef>
          </c:cat>
          <c:val>
            <c:numRef>
              <c:f>'Monthly Sales Data_Descriptive'!$C$2:$C$87</c:f>
              <c:numCache>
                <c:formatCode>General</c:formatCode>
                <c:ptCount val="86"/>
                <c:pt idx="0">
                  <c:v>31861</c:v>
                </c:pt>
                <c:pt idx="1">
                  <c:v>33064</c:v>
                </c:pt>
                <c:pt idx="2">
                  <c:v>33568</c:v>
                </c:pt>
                <c:pt idx="3">
                  <c:v>28994</c:v>
                </c:pt>
                <c:pt idx="4">
                  <c:v>29333</c:v>
                </c:pt>
                <c:pt idx="5">
                  <c:v>29892</c:v>
                </c:pt>
                <c:pt idx="6">
                  <c:v>33126</c:v>
                </c:pt>
                <c:pt idx="7">
                  <c:v>33732</c:v>
                </c:pt>
                <c:pt idx="8">
                  <c:v>33220</c:v>
                </c:pt>
                <c:pt idx="9">
                  <c:v>32447</c:v>
                </c:pt>
                <c:pt idx="10">
                  <c:v>31754</c:v>
                </c:pt>
                <c:pt idx="11">
                  <c:v>35581</c:v>
                </c:pt>
                <c:pt idx="12">
                  <c:v>36011</c:v>
                </c:pt>
                <c:pt idx="13">
                  <c:v>42948</c:v>
                </c:pt>
                <c:pt idx="14">
                  <c:v>41452</c:v>
                </c:pt>
                <c:pt idx="15">
                  <c:v>39148</c:v>
                </c:pt>
                <c:pt idx="16">
                  <c:v>37322</c:v>
                </c:pt>
                <c:pt idx="17">
                  <c:v>35216</c:v>
                </c:pt>
                <c:pt idx="18">
                  <c:v>39154</c:v>
                </c:pt>
                <c:pt idx="19">
                  <c:v>43104</c:v>
                </c:pt>
                <c:pt idx="20">
                  <c:v>42179</c:v>
                </c:pt>
                <c:pt idx="21">
                  <c:v>45558</c:v>
                </c:pt>
                <c:pt idx="22">
                  <c:v>41215</c:v>
                </c:pt>
                <c:pt idx="23">
                  <c:v>45586</c:v>
                </c:pt>
                <c:pt idx="24">
                  <c:v>45401</c:v>
                </c:pt>
                <c:pt idx="25">
                  <c:v>49192</c:v>
                </c:pt>
                <c:pt idx="26">
                  <c:v>42026</c:v>
                </c:pt>
                <c:pt idx="27">
                  <c:v>39772</c:v>
                </c:pt>
                <c:pt idx="28">
                  <c:v>38536</c:v>
                </c:pt>
                <c:pt idx="29">
                  <c:v>36093</c:v>
                </c:pt>
                <c:pt idx="30">
                  <c:v>41383</c:v>
                </c:pt>
                <c:pt idx="31">
                  <c:v>41495</c:v>
                </c:pt>
                <c:pt idx="32">
                  <c:v>40405</c:v>
                </c:pt>
                <c:pt idx="33">
                  <c:v>42360</c:v>
                </c:pt>
                <c:pt idx="34">
                  <c:v>42019</c:v>
                </c:pt>
                <c:pt idx="35">
                  <c:v>43751</c:v>
                </c:pt>
                <c:pt idx="36">
                  <c:v>48873</c:v>
                </c:pt>
                <c:pt idx="37">
                  <c:v>46944</c:v>
                </c:pt>
                <c:pt idx="38">
                  <c:v>48842</c:v>
                </c:pt>
                <c:pt idx="39">
                  <c:v>38155</c:v>
                </c:pt>
                <c:pt idx="40">
                  <c:v>36350</c:v>
                </c:pt>
                <c:pt idx="41">
                  <c:v>38321</c:v>
                </c:pt>
                <c:pt idx="42">
                  <c:v>44878</c:v>
                </c:pt>
                <c:pt idx="43">
                  <c:v>47397</c:v>
                </c:pt>
                <c:pt idx="44">
                  <c:v>45485</c:v>
                </c:pt>
                <c:pt idx="45">
                  <c:v>45400</c:v>
                </c:pt>
                <c:pt idx="46">
                  <c:v>41035</c:v>
                </c:pt>
                <c:pt idx="47">
                  <c:v>46108</c:v>
                </c:pt>
                <c:pt idx="48">
                  <c:v>52999</c:v>
                </c:pt>
                <c:pt idx="49">
                  <c:v>63387</c:v>
                </c:pt>
                <c:pt idx="50">
                  <c:v>51630</c:v>
                </c:pt>
                <c:pt idx="51">
                  <c:v>53212</c:v>
                </c:pt>
                <c:pt idx="52">
                  <c:v>48501</c:v>
                </c:pt>
                <c:pt idx="53">
                  <c:v>52732</c:v>
                </c:pt>
                <c:pt idx="54">
                  <c:v>55066</c:v>
                </c:pt>
                <c:pt idx="55">
                  <c:v>53870</c:v>
                </c:pt>
                <c:pt idx="56">
                  <c:v>51887</c:v>
                </c:pt>
                <c:pt idx="57">
                  <c:v>52099</c:v>
                </c:pt>
                <c:pt idx="58">
                  <c:v>52036</c:v>
                </c:pt>
                <c:pt idx="59">
                  <c:v>56911</c:v>
                </c:pt>
                <c:pt idx="60">
                  <c:v>61921</c:v>
                </c:pt>
                <c:pt idx="61">
                  <c:v>66445</c:v>
                </c:pt>
                <c:pt idx="62">
                  <c:v>69795</c:v>
                </c:pt>
                <c:pt idx="63">
                  <c:v>60251</c:v>
                </c:pt>
                <c:pt idx="64">
                  <c:v>60853</c:v>
                </c:pt>
                <c:pt idx="65">
                  <c:v>56184</c:v>
                </c:pt>
                <c:pt idx="66">
                  <c:v>67258</c:v>
                </c:pt>
                <c:pt idx="67">
                  <c:v>60163</c:v>
                </c:pt>
                <c:pt idx="68">
                  <c:v>69133</c:v>
                </c:pt>
                <c:pt idx="69" formatCode="#,##0">
                  <c:v>77661</c:v>
                </c:pt>
                <c:pt idx="70" formatCode="#,##0">
                  <c:v>71273</c:v>
                </c:pt>
                <c:pt idx="71" formatCode="#,##0">
                  <c:v>64078</c:v>
                </c:pt>
                <c:pt idx="72" formatCode="#,##0">
                  <c:v>81857</c:v>
                </c:pt>
                <c:pt idx="73" formatCode="#,##0">
                  <c:v>111832</c:v>
                </c:pt>
                <c:pt idx="74" formatCode="#,##0">
                  <c:v>122617</c:v>
                </c:pt>
                <c:pt idx="75" formatCode="#,##0">
                  <c:v>104650</c:v>
                </c:pt>
                <c:pt idx="76" formatCode="#,##0">
                  <c:v>100541</c:v>
                </c:pt>
                <c:pt idx="77" formatCode="#,##0">
                  <c:v>110441</c:v>
                </c:pt>
                <c:pt idx="78" formatCode="#,##0">
                  <c:v>126279</c:v>
                </c:pt>
                <c:pt idx="79" formatCode="#,##0">
                  <c:v>137375</c:v>
                </c:pt>
                <c:pt idx="80" formatCode="#,##0">
                  <c:v>112993</c:v>
                </c:pt>
                <c:pt idx="81" formatCode="#,##0">
                  <c:v>102289</c:v>
                </c:pt>
                <c:pt idx="82" formatCode="#,##0">
                  <c:v>97823</c:v>
                </c:pt>
                <c:pt idx="83" formatCode="#,##0">
                  <c:v>108273</c:v>
                </c:pt>
                <c:pt idx="84" formatCode="#,##0">
                  <c:v>118033</c:v>
                </c:pt>
                <c:pt idx="85" formatCode="#,##0">
                  <c:v>104723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D-7640-84D2-79CF96E80F8C}"/>
            </c:ext>
          </c:extLst>
        </c:ser>
        <c:ser>
          <c:idx val="1"/>
          <c:order val="1"/>
          <c:tx>
            <c:strRef>
              <c:f>'Monthly Sales Data_Descriptive'!$D$1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Sales Data_Descriptive'!$D$2:$D$87</c:f>
              <c:numCache>
                <c:formatCode>General</c:formatCode>
                <c:ptCount val="86"/>
                <c:pt idx="0">
                  <c:v>149389</c:v>
                </c:pt>
                <c:pt idx="1">
                  <c:v>165037</c:v>
                </c:pt>
                <c:pt idx="2">
                  <c:v>180344</c:v>
                </c:pt>
                <c:pt idx="3">
                  <c:v>130538</c:v>
                </c:pt>
                <c:pt idx="4">
                  <c:v>113378</c:v>
                </c:pt>
                <c:pt idx="5">
                  <c:v>113739</c:v>
                </c:pt>
                <c:pt idx="6">
                  <c:v>209108</c:v>
                </c:pt>
                <c:pt idx="7">
                  <c:v>182410</c:v>
                </c:pt>
                <c:pt idx="8">
                  <c:v>137201</c:v>
                </c:pt>
                <c:pt idx="9">
                  <c:v>146026</c:v>
                </c:pt>
                <c:pt idx="10">
                  <c:v>144851</c:v>
                </c:pt>
                <c:pt idx="11">
                  <c:v>168637</c:v>
                </c:pt>
                <c:pt idx="12">
                  <c:v>204371</c:v>
                </c:pt>
                <c:pt idx="13">
                  <c:v>168354</c:v>
                </c:pt>
                <c:pt idx="14">
                  <c:v>204121</c:v>
                </c:pt>
                <c:pt idx="15">
                  <c:v>165381</c:v>
                </c:pt>
                <c:pt idx="16">
                  <c:v>119496</c:v>
                </c:pt>
                <c:pt idx="17">
                  <c:v>116634</c:v>
                </c:pt>
                <c:pt idx="18">
                  <c:v>215199</c:v>
                </c:pt>
                <c:pt idx="19">
                  <c:v>189619</c:v>
                </c:pt>
                <c:pt idx="20">
                  <c:v>167819</c:v>
                </c:pt>
                <c:pt idx="21">
                  <c:v>168677</c:v>
                </c:pt>
                <c:pt idx="22">
                  <c:v>179027</c:v>
                </c:pt>
                <c:pt idx="23">
                  <c:v>194278</c:v>
                </c:pt>
                <c:pt idx="24">
                  <c:v>223372</c:v>
                </c:pt>
                <c:pt idx="25">
                  <c:v>238000</c:v>
                </c:pt>
                <c:pt idx="26">
                  <c:v>177494</c:v>
                </c:pt>
                <c:pt idx="27">
                  <c:v>135318</c:v>
                </c:pt>
                <c:pt idx="28">
                  <c:v>99716</c:v>
                </c:pt>
                <c:pt idx="29">
                  <c:v>125061</c:v>
                </c:pt>
                <c:pt idx="30">
                  <c:v>188749</c:v>
                </c:pt>
                <c:pt idx="31">
                  <c:v>236523</c:v>
                </c:pt>
                <c:pt idx="32">
                  <c:v>197639</c:v>
                </c:pt>
                <c:pt idx="33">
                  <c:v>164944</c:v>
                </c:pt>
                <c:pt idx="34">
                  <c:v>168544</c:v>
                </c:pt>
                <c:pt idx="35">
                  <c:v>167551</c:v>
                </c:pt>
                <c:pt idx="36">
                  <c:v>181703</c:v>
                </c:pt>
                <c:pt idx="37">
                  <c:v>201045</c:v>
                </c:pt>
                <c:pt idx="38">
                  <c:v>217812</c:v>
                </c:pt>
                <c:pt idx="39">
                  <c:v>151861</c:v>
                </c:pt>
                <c:pt idx="40">
                  <c:v>110117</c:v>
                </c:pt>
                <c:pt idx="41">
                  <c:v>114250</c:v>
                </c:pt>
                <c:pt idx="42">
                  <c:v>203975</c:v>
                </c:pt>
                <c:pt idx="43">
                  <c:v>203538</c:v>
                </c:pt>
                <c:pt idx="44">
                  <c:v>180126</c:v>
                </c:pt>
                <c:pt idx="45">
                  <c:v>173754</c:v>
                </c:pt>
                <c:pt idx="46">
                  <c:v>154222</c:v>
                </c:pt>
                <c:pt idx="47">
                  <c:v>154496</c:v>
                </c:pt>
                <c:pt idx="48">
                  <c:v>186611</c:v>
                </c:pt>
                <c:pt idx="49">
                  <c:v>208187</c:v>
                </c:pt>
                <c:pt idx="50">
                  <c:v>197188</c:v>
                </c:pt>
                <c:pt idx="51">
                  <c:v>106581</c:v>
                </c:pt>
                <c:pt idx="52">
                  <c:v>115054</c:v>
                </c:pt>
                <c:pt idx="53">
                  <c:v>126459</c:v>
                </c:pt>
                <c:pt idx="54">
                  <c:v>203420</c:v>
                </c:pt>
                <c:pt idx="55">
                  <c:v>167745</c:v>
                </c:pt>
                <c:pt idx="56">
                  <c:v>129916</c:v>
                </c:pt>
                <c:pt idx="57">
                  <c:v>103613</c:v>
                </c:pt>
                <c:pt idx="58">
                  <c:v>106412</c:v>
                </c:pt>
                <c:pt idx="59">
                  <c:v>136289</c:v>
                </c:pt>
                <c:pt idx="60">
                  <c:v>146829</c:v>
                </c:pt>
                <c:pt idx="61">
                  <c:v>149699</c:v>
                </c:pt>
                <c:pt idx="62">
                  <c:v>165751</c:v>
                </c:pt>
                <c:pt idx="63">
                  <c:v>121644</c:v>
                </c:pt>
                <c:pt idx="64">
                  <c:v>90240</c:v>
                </c:pt>
                <c:pt idx="65">
                  <c:v>114425</c:v>
                </c:pt>
                <c:pt idx="66">
                  <c:v>174737</c:v>
                </c:pt>
                <c:pt idx="67">
                  <c:v>173439</c:v>
                </c:pt>
                <c:pt idx="68">
                  <c:v>131073</c:v>
                </c:pt>
                <c:pt idx="69" formatCode="#,##0">
                  <c:v>104597</c:v>
                </c:pt>
                <c:pt idx="70" formatCode="#,##0">
                  <c:v>119503</c:v>
                </c:pt>
                <c:pt idx="71" formatCode="#,##0">
                  <c:v>112798</c:v>
                </c:pt>
                <c:pt idx="72" formatCode="#,##0">
                  <c:v>140505</c:v>
                </c:pt>
                <c:pt idx="73" formatCode="#,##0">
                  <c:v>184527</c:v>
                </c:pt>
                <c:pt idx="74" formatCode="#,##0">
                  <c:v>206393</c:v>
                </c:pt>
                <c:pt idx="75" formatCode="#,##0">
                  <c:v>137973</c:v>
                </c:pt>
                <c:pt idx="76" formatCode="#,##0">
                  <c:v>128200</c:v>
                </c:pt>
                <c:pt idx="77" formatCode="#,##0">
                  <c:v>185919</c:v>
                </c:pt>
                <c:pt idx="78" formatCode="#,##0">
                  <c:v>232151</c:v>
                </c:pt>
                <c:pt idx="79" formatCode="#,##0">
                  <c:v>223190</c:v>
                </c:pt>
                <c:pt idx="80" formatCode="#,##0">
                  <c:v>160290</c:v>
                </c:pt>
                <c:pt idx="81" formatCode="#,##0">
                  <c:v>132146</c:v>
                </c:pt>
                <c:pt idx="82" formatCode="#,##0">
                  <c:v>133871</c:v>
                </c:pt>
                <c:pt idx="83" formatCode="#,##0">
                  <c:v>140204</c:v>
                </c:pt>
                <c:pt idx="84" formatCode="#,##0">
                  <c:v>143070</c:v>
                </c:pt>
                <c:pt idx="85" formatCode="#,##0">
                  <c:v>142884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Sales Data_Descriptive'!$E$1</c:f>
              <c:strCache>
                <c:ptCount val="1"/>
                <c:pt idx="0">
                  <c:v>HSP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Sales Data_Descriptive'!$E$2:$E$87</c:f>
              <c:numCache>
                <c:formatCode>General</c:formatCode>
                <c:ptCount val="86"/>
                <c:pt idx="0">
                  <c:v>31616</c:v>
                </c:pt>
                <c:pt idx="1">
                  <c:v>33098</c:v>
                </c:pt>
                <c:pt idx="2">
                  <c:v>31780</c:v>
                </c:pt>
                <c:pt idx="3">
                  <c:v>27186</c:v>
                </c:pt>
                <c:pt idx="4">
                  <c:v>27286</c:v>
                </c:pt>
                <c:pt idx="5">
                  <c:v>26818</c:v>
                </c:pt>
                <c:pt idx="6">
                  <c:v>29399</c:v>
                </c:pt>
                <c:pt idx="7">
                  <c:v>28645</c:v>
                </c:pt>
                <c:pt idx="8">
                  <c:v>28637</c:v>
                </c:pt>
                <c:pt idx="9">
                  <c:v>27850</c:v>
                </c:pt>
                <c:pt idx="10">
                  <c:v>26478</c:v>
                </c:pt>
                <c:pt idx="11">
                  <c:v>29303</c:v>
                </c:pt>
                <c:pt idx="12">
                  <c:v>28238</c:v>
                </c:pt>
                <c:pt idx="13">
                  <c:v>33479</c:v>
                </c:pt>
                <c:pt idx="14">
                  <c:v>31635</c:v>
                </c:pt>
                <c:pt idx="15">
                  <c:v>29053</c:v>
                </c:pt>
                <c:pt idx="16">
                  <c:v>27918</c:v>
                </c:pt>
                <c:pt idx="17">
                  <c:v>25092</c:v>
                </c:pt>
                <c:pt idx="18">
                  <c:v>28734</c:v>
                </c:pt>
                <c:pt idx="19">
                  <c:v>31381</c:v>
                </c:pt>
                <c:pt idx="20">
                  <c:v>28907</c:v>
                </c:pt>
                <c:pt idx="21">
                  <c:v>28295</c:v>
                </c:pt>
                <c:pt idx="22">
                  <c:v>26604</c:v>
                </c:pt>
                <c:pt idx="23">
                  <c:v>27291</c:v>
                </c:pt>
                <c:pt idx="24">
                  <c:v>27827</c:v>
                </c:pt>
                <c:pt idx="25">
                  <c:v>31074</c:v>
                </c:pt>
                <c:pt idx="26">
                  <c:v>25253</c:v>
                </c:pt>
                <c:pt idx="27">
                  <c:v>24507</c:v>
                </c:pt>
                <c:pt idx="28">
                  <c:v>24558</c:v>
                </c:pt>
                <c:pt idx="29">
                  <c:v>22725</c:v>
                </c:pt>
                <c:pt idx="30">
                  <c:v>26083</c:v>
                </c:pt>
                <c:pt idx="31">
                  <c:v>23984</c:v>
                </c:pt>
                <c:pt idx="32">
                  <c:v>22773</c:v>
                </c:pt>
                <c:pt idx="33">
                  <c:v>24045</c:v>
                </c:pt>
                <c:pt idx="34">
                  <c:v>25105</c:v>
                </c:pt>
                <c:pt idx="35">
                  <c:v>26953</c:v>
                </c:pt>
                <c:pt idx="36">
                  <c:v>30346</c:v>
                </c:pt>
                <c:pt idx="37">
                  <c:v>27564</c:v>
                </c:pt>
                <c:pt idx="38">
                  <c:v>28008</c:v>
                </c:pt>
                <c:pt idx="39">
                  <c:v>22535</c:v>
                </c:pt>
                <c:pt idx="40">
                  <c:v>21630</c:v>
                </c:pt>
                <c:pt idx="41">
                  <c:v>20602</c:v>
                </c:pt>
                <c:pt idx="42">
                  <c:v>20675</c:v>
                </c:pt>
                <c:pt idx="43">
                  <c:v>22853</c:v>
                </c:pt>
                <c:pt idx="44">
                  <c:v>20708</c:v>
                </c:pt>
                <c:pt idx="45">
                  <c:v>20243</c:v>
                </c:pt>
                <c:pt idx="46">
                  <c:v>19210</c:v>
                </c:pt>
                <c:pt idx="47">
                  <c:v>19415</c:v>
                </c:pt>
                <c:pt idx="48">
                  <c:v>21688</c:v>
                </c:pt>
                <c:pt idx="49">
                  <c:v>25741</c:v>
                </c:pt>
                <c:pt idx="50">
                  <c:v>18428</c:v>
                </c:pt>
                <c:pt idx="51">
                  <c:v>20294</c:v>
                </c:pt>
                <c:pt idx="52">
                  <c:v>18805</c:v>
                </c:pt>
                <c:pt idx="53">
                  <c:v>19645</c:v>
                </c:pt>
                <c:pt idx="54">
                  <c:v>17626</c:v>
                </c:pt>
                <c:pt idx="55">
                  <c:v>17558</c:v>
                </c:pt>
                <c:pt idx="56">
                  <c:v>17652</c:v>
                </c:pt>
                <c:pt idx="57">
                  <c:v>16519</c:v>
                </c:pt>
                <c:pt idx="58">
                  <c:v>16850</c:v>
                </c:pt>
                <c:pt idx="59">
                  <c:v>17090</c:v>
                </c:pt>
                <c:pt idx="60">
                  <c:v>17301</c:v>
                </c:pt>
                <c:pt idx="61">
                  <c:v>20739</c:v>
                </c:pt>
                <c:pt idx="62">
                  <c:v>20827</c:v>
                </c:pt>
                <c:pt idx="63">
                  <c:v>17083</c:v>
                </c:pt>
                <c:pt idx="64">
                  <c:v>21815</c:v>
                </c:pt>
                <c:pt idx="65">
                  <c:v>21146</c:v>
                </c:pt>
                <c:pt idx="66">
                  <c:v>27604</c:v>
                </c:pt>
                <c:pt idx="67">
                  <c:v>24882</c:v>
                </c:pt>
                <c:pt idx="68">
                  <c:v>19496</c:v>
                </c:pt>
                <c:pt idx="69" formatCode="#,##0">
                  <c:v>17150</c:v>
                </c:pt>
                <c:pt idx="70" formatCode="#,##0">
                  <c:v>15201</c:v>
                </c:pt>
                <c:pt idx="71" formatCode="#,##0">
                  <c:v>11550</c:v>
                </c:pt>
                <c:pt idx="72" formatCode="#,##0">
                  <c:v>9505</c:v>
                </c:pt>
                <c:pt idx="73" formatCode="#,##0">
                  <c:v>10110</c:v>
                </c:pt>
                <c:pt idx="74" formatCode="#,##0">
                  <c:v>11296</c:v>
                </c:pt>
                <c:pt idx="75" formatCode="#,##0">
                  <c:v>10944</c:v>
                </c:pt>
                <c:pt idx="76" formatCode="#,##0">
                  <c:v>13905</c:v>
                </c:pt>
                <c:pt idx="77" formatCode="#,##0">
                  <c:v>15029</c:v>
                </c:pt>
                <c:pt idx="78" formatCode="#,##0">
                  <c:v>14145</c:v>
                </c:pt>
                <c:pt idx="79" formatCode="#,##0">
                  <c:v>11367</c:v>
                </c:pt>
                <c:pt idx="80" formatCode="#,##0">
                  <c:v>11287</c:v>
                </c:pt>
                <c:pt idx="81" formatCode="#,##0">
                  <c:v>10846</c:v>
                </c:pt>
                <c:pt idx="82" formatCode="#,##0">
                  <c:v>9064</c:v>
                </c:pt>
                <c:pt idx="83" formatCode="#,##0">
                  <c:v>10626</c:v>
                </c:pt>
                <c:pt idx="84" formatCode="#,##0">
                  <c:v>7158</c:v>
                </c:pt>
                <c:pt idx="85" formatCode="#,##0">
                  <c:v>7558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83792"/>
        <c:axId val="418188104"/>
      </c:lineChart>
      <c:dateAx>
        <c:axId val="4181837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8104"/>
        <c:crosses val="autoZero"/>
        <c:auto val="1"/>
        <c:lblOffset val="100"/>
        <c:baseTimeUnit val="months"/>
      </c:dateAx>
      <c:valAx>
        <c:axId val="4181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759747631842638"/>
          <c:y val="2.681995616566045E-2"/>
          <c:w val="0.29327666595464152"/>
          <c:h val="6.464187633185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rgbClr val="7030A0"/>
                </a:solidFill>
              </a:rPr>
              <a:t>Total Monthly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67970268611452E-2"/>
          <c:y val="0.19877434673343067"/>
          <c:w val="0.8853354587400325"/>
          <c:h val="0.655371337939124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4.0390669018203901E-2"/>
                  <c:y val="3.583057194912344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44204269400404"/>
                      <c:h val="0.1311133553268948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1.4054286232821142E-2"/>
                  <c:y val="-7.064209072645179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30613735774036"/>
                      <c:h val="0.13111335532689483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1.4384299253119275E-2"/>
                  <c:y val="3.72137081298218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1262884152373"/>
                      <c:h val="0.1311133553268948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Sales Data_Descriptive'!$C$1:$E$1</c:f>
              <c:strCache>
                <c:ptCount val="3"/>
                <c:pt idx="0">
                  <c:v>Petrol</c:v>
                </c:pt>
                <c:pt idx="1">
                  <c:v>Diesel</c:v>
                </c:pt>
                <c:pt idx="2">
                  <c:v>HSP</c:v>
                </c:pt>
              </c:strCache>
            </c:strRef>
          </c:cat>
          <c:val>
            <c:numRef>
              <c:f>'Monthly Sales Data_Descriptive'!$C$91:$E$91</c:f>
              <c:numCache>
                <c:formatCode>General</c:formatCode>
                <c:ptCount val="3"/>
                <c:pt idx="0">
                  <c:v>4874757</c:v>
                </c:pt>
                <c:pt idx="1">
                  <c:v>13786977</c:v>
                </c:pt>
                <c:pt idx="2">
                  <c:v>1888929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u="sng">
                <a:solidFill>
                  <a:srgbClr val="7030A0"/>
                </a:solidFill>
              </a:rPr>
              <a:t>Average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Data_Descriptive'!$I$47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Data_Descriptive'!$H$48:$H$49</c:f>
              <c:strCache>
                <c:ptCount val="2"/>
                <c:pt idx="0">
                  <c:v>Before Renovation</c:v>
                </c:pt>
                <c:pt idx="1">
                  <c:v>After Renovation</c:v>
                </c:pt>
              </c:strCache>
            </c:strRef>
          </c:cat>
          <c:val>
            <c:numRef>
              <c:f>'Monthly Sales Data_Descriptive'!$I$48:$I$49</c:f>
              <c:numCache>
                <c:formatCode>0</c:formatCode>
                <c:ptCount val="2"/>
                <c:pt idx="0">
                  <c:v>46319.875</c:v>
                </c:pt>
                <c:pt idx="1">
                  <c:v>109980.42857142857</c:v>
                </c:pt>
              </c:numCache>
            </c:numRef>
          </c:val>
        </c:ser>
        <c:ser>
          <c:idx val="1"/>
          <c:order val="1"/>
          <c:tx>
            <c:strRef>
              <c:f>'Monthly Sales Data_Descriptive'!$J$47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Data_Descriptive'!$H$48:$H$49</c:f>
              <c:strCache>
                <c:ptCount val="2"/>
                <c:pt idx="0">
                  <c:v>Before Renovation</c:v>
                </c:pt>
                <c:pt idx="1">
                  <c:v>After Renovation</c:v>
                </c:pt>
              </c:strCache>
            </c:strRef>
          </c:cat>
          <c:val>
            <c:numRef>
              <c:f>'Monthly Sales Data_Descriptive'!$J$48:$J$49</c:f>
              <c:numCache>
                <c:formatCode>0</c:formatCode>
                <c:ptCount val="2"/>
                <c:pt idx="0">
                  <c:v>159661.86111111112</c:v>
                </c:pt>
                <c:pt idx="1">
                  <c:v>163665.92857142858</c:v>
                </c:pt>
              </c:numCache>
            </c:numRef>
          </c:val>
        </c:ser>
        <c:ser>
          <c:idx val="2"/>
          <c:order val="2"/>
          <c:tx>
            <c:strRef>
              <c:f>'Monthly Sales Data_Descriptive'!$K$47</c:f>
              <c:strCache>
                <c:ptCount val="1"/>
                <c:pt idx="0">
                  <c:v>HSP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Data_Descriptive'!$H$48:$H$49</c:f>
              <c:strCache>
                <c:ptCount val="2"/>
                <c:pt idx="0">
                  <c:v>Before Renovation</c:v>
                </c:pt>
                <c:pt idx="1">
                  <c:v>After Renovation</c:v>
                </c:pt>
              </c:strCache>
            </c:strRef>
          </c:cat>
          <c:val>
            <c:numRef>
              <c:f>'Monthly Sales Data_Descriptive'!$K$48:$K$49</c:f>
              <c:numCache>
                <c:formatCode>0</c:formatCode>
                <c:ptCount val="2"/>
                <c:pt idx="0">
                  <c:v>24112.347222222223</c:v>
                </c:pt>
                <c:pt idx="1">
                  <c:v>10917.142857142857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18187320"/>
        <c:axId val="418187712"/>
      </c:barChart>
      <c:catAx>
        <c:axId val="4181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7712"/>
        <c:crosses val="autoZero"/>
        <c:auto val="1"/>
        <c:lblAlgn val="ctr"/>
        <c:lblOffset val="100"/>
        <c:noMultiLvlLbl val="0"/>
      </c:catAx>
      <c:valAx>
        <c:axId val="4181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7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CASE15_Agarwal%20Automobiles.pptx#7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176388</xdr:rowOff>
    </xdr:from>
    <xdr:to>
      <xdr:col>15</xdr:col>
      <xdr:colOff>19050</xdr:colOff>
      <xdr:row>19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C14028E-6969-9B49-B511-E38599F56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</xdr:rowOff>
    </xdr:from>
    <xdr:to>
      <xdr:col>14</xdr:col>
      <xdr:colOff>743857</xdr:colOff>
      <xdr:row>43</xdr:row>
      <xdr:rowOff>199571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134055</xdr:colOff>
      <xdr:row>0</xdr:row>
      <xdr:rowOff>28223</xdr:rowOff>
    </xdr:from>
    <xdr:to>
      <xdr:col>0</xdr:col>
      <xdr:colOff>550333</xdr:colOff>
      <xdr:row>0</xdr:row>
      <xdr:rowOff>148167</xdr:rowOff>
    </xdr:to>
    <xdr:sp macro="" textlink="">
      <xdr:nvSpPr>
        <xdr:cNvPr id="3" name="Left Arrow 2">
          <a:hlinkClick xmlns:r="http://schemas.openxmlformats.org/officeDocument/2006/relationships" r:id="rId3"/>
        </xdr:cNvPr>
        <xdr:cNvSpPr/>
      </xdr:nvSpPr>
      <xdr:spPr>
        <a:xfrm>
          <a:off x="134055" y="28223"/>
          <a:ext cx="416278" cy="11994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34019</xdr:colOff>
      <xdr:row>52</xdr:row>
      <xdr:rowOff>23636</xdr:rowOff>
    </xdr:from>
    <xdr:to>
      <xdr:col>15</xdr:col>
      <xdr:colOff>43090</xdr:colOff>
      <xdr:row>72</xdr:row>
      <xdr:rowOff>88447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18143</xdr:colOff>
      <xdr:row>89</xdr:row>
      <xdr:rowOff>0</xdr:rowOff>
    </xdr:from>
    <xdr:to>
      <xdr:col>15</xdr:col>
      <xdr:colOff>0</xdr:colOff>
      <xdr:row>129</xdr:row>
      <xdr:rowOff>439</xdr:rowOff>
    </xdr:to>
    <xdr:grpSp>
      <xdr:nvGrpSpPr>
        <xdr:cNvPr id="5" name="Group 4"/>
        <xdr:cNvGrpSpPr/>
      </xdr:nvGrpSpPr>
      <xdr:grpSpPr>
        <a:xfrm>
          <a:off x="6796768" y="17081500"/>
          <a:ext cx="7982857" cy="7620439"/>
          <a:chOff x="6785429" y="18814143"/>
          <a:chExt cx="6891810" cy="7048938"/>
        </a:xfrm>
      </xdr:grpSpPr>
      <xdr:pic>
        <xdr:nvPicPr>
          <xdr:cNvPr id="7" name="Picture 2">
            <a:extLst>
              <a:ext uri="{FF2B5EF4-FFF2-40B4-BE49-F238E27FC236}">
                <a16:creationId xmlns:a16="http://schemas.microsoft.com/office/drawing/2014/main" xmlns="" id="{356793E3-D600-A34A-914C-CE05CFFAA0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29" y="18814143"/>
            <a:ext cx="6891810" cy="351971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4">
            <a:extLst>
              <a:ext uri="{FF2B5EF4-FFF2-40B4-BE49-F238E27FC236}">
                <a16:creationId xmlns:a16="http://schemas.microsoft.com/office/drawing/2014/main" xmlns="" id="{09D5F787-D412-D743-8F6E-14D83CB8D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30" y="22427815"/>
            <a:ext cx="6885214" cy="343526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zoomScale="40" zoomScaleNormal="40" workbookViewId="0">
      <selection activeCell="A4" sqref="A4"/>
    </sheetView>
  </sheetViews>
  <sheetFormatPr defaultColWidth="10.81640625" defaultRowHeight="15.5" x14ac:dyDescent="0.35"/>
  <cols>
    <col min="1" max="1" width="17.36328125" style="9" customWidth="1"/>
    <col min="2" max="2" width="25.08984375" style="9" customWidth="1"/>
    <col min="3" max="3" width="14.81640625" style="9" bestFit="1" customWidth="1"/>
    <col min="4" max="5" width="14.453125" style="9" bestFit="1" customWidth="1"/>
    <col min="6" max="7" width="10.81640625" style="9"/>
    <col min="8" max="8" width="25.81640625" style="9" customWidth="1"/>
    <col min="9" max="10" width="11.6328125" style="9" bestFit="1" customWidth="1"/>
    <col min="11" max="11" width="11" style="9" bestFit="1" customWidth="1"/>
    <col min="12" max="16384" width="10.81640625" style="9"/>
  </cols>
  <sheetData>
    <row r="1" spans="2:5" ht="20" x14ac:dyDescent="0.35">
      <c r="B1" s="23" t="s">
        <v>2</v>
      </c>
      <c r="C1" s="24" t="s">
        <v>0</v>
      </c>
      <c r="D1" s="24" t="s">
        <v>1</v>
      </c>
      <c r="E1" s="24" t="s">
        <v>3</v>
      </c>
    </row>
    <row r="2" spans="2:5" x14ac:dyDescent="0.35">
      <c r="B2" s="10">
        <v>39904</v>
      </c>
      <c r="C2" s="11">
        <v>31861</v>
      </c>
      <c r="D2" s="11">
        <v>149389</v>
      </c>
      <c r="E2" s="11">
        <v>31616</v>
      </c>
    </row>
    <row r="3" spans="2:5" x14ac:dyDescent="0.35">
      <c r="B3" s="10">
        <v>39934</v>
      </c>
      <c r="C3" s="11">
        <v>33064</v>
      </c>
      <c r="D3" s="11">
        <v>165037</v>
      </c>
      <c r="E3" s="11">
        <v>33098</v>
      </c>
    </row>
    <row r="4" spans="2:5" x14ac:dyDescent="0.35">
      <c r="B4" s="10">
        <v>39965</v>
      </c>
      <c r="C4" s="11">
        <v>33568</v>
      </c>
      <c r="D4" s="11">
        <v>180344</v>
      </c>
      <c r="E4" s="11">
        <v>31780</v>
      </c>
    </row>
    <row r="5" spans="2:5" x14ac:dyDescent="0.35">
      <c r="B5" s="10">
        <v>39995</v>
      </c>
      <c r="C5" s="11">
        <v>28994</v>
      </c>
      <c r="D5" s="11">
        <v>130538</v>
      </c>
      <c r="E5" s="11">
        <v>27186</v>
      </c>
    </row>
    <row r="6" spans="2:5" x14ac:dyDescent="0.35">
      <c r="B6" s="10">
        <v>40026</v>
      </c>
      <c r="C6" s="11">
        <v>29333</v>
      </c>
      <c r="D6" s="11">
        <v>113378</v>
      </c>
      <c r="E6" s="11">
        <v>27286</v>
      </c>
    </row>
    <row r="7" spans="2:5" x14ac:dyDescent="0.35">
      <c r="B7" s="10">
        <v>40057</v>
      </c>
      <c r="C7" s="11">
        <v>29892</v>
      </c>
      <c r="D7" s="11">
        <v>113739</v>
      </c>
      <c r="E7" s="11">
        <v>26818</v>
      </c>
    </row>
    <row r="8" spans="2:5" x14ac:dyDescent="0.35">
      <c r="B8" s="10">
        <v>40087</v>
      </c>
      <c r="C8" s="11">
        <v>33126</v>
      </c>
      <c r="D8" s="11">
        <v>209108</v>
      </c>
      <c r="E8" s="11">
        <v>29399</v>
      </c>
    </row>
    <row r="9" spans="2:5" x14ac:dyDescent="0.35">
      <c r="B9" s="10">
        <v>40118</v>
      </c>
      <c r="C9" s="11">
        <v>33732</v>
      </c>
      <c r="D9" s="11">
        <v>182410</v>
      </c>
      <c r="E9" s="11">
        <v>28645</v>
      </c>
    </row>
    <row r="10" spans="2:5" x14ac:dyDescent="0.35">
      <c r="B10" s="10">
        <v>40148</v>
      </c>
      <c r="C10" s="11">
        <v>33220</v>
      </c>
      <c r="D10" s="11">
        <v>137201</v>
      </c>
      <c r="E10" s="11">
        <v>28637</v>
      </c>
    </row>
    <row r="11" spans="2:5" x14ac:dyDescent="0.35">
      <c r="B11" s="10">
        <v>40179</v>
      </c>
      <c r="C11" s="11">
        <v>32447</v>
      </c>
      <c r="D11" s="11">
        <v>146026</v>
      </c>
      <c r="E11" s="11">
        <v>27850</v>
      </c>
    </row>
    <row r="12" spans="2:5" x14ac:dyDescent="0.35">
      <c r="B12" s="10">
        <v>40210</v>
      </c>
      <c r="C12" s="11">
        <v>31754</v>
      </c>
      <c r="D12" s="11">
        <v>144851</v>
      </c>
      <c r="E12" s="11">
        <v>26478</v>
      </c>
    </row>
    <row r="13" spans="2:5" x14ac:dyDescent="0.35">
      <c r="B13" s="10">
        <v>40238</v>
      </c>
      <c r="C13" s="11">
        <v>35581</v>
      </c>
      <c r="D13" s="11">
        <v>168637</v>
      </c>
      <c r="E13" s="11">
        <v>29303</v>
      </c>
    </row>
    <row r="14" spans="2:5" x14ac:dyDescent="0.35">
      <c r="B14" s="10">
        <v>40269</v>
      </c>
      <c r="C14" s="11">
        <v>36011</v>
      </c>
      <c r="D14" s="11">
        <v>204371</v>
      </c>
      <c r="E14" s="11">
        <v>28238</v>
      </c>
    </row>
    <row r="15" spans="2:5" x14ac:dyDescent="0.35">
      <c r="B15" s="10">
        <v>40299</v>
      </c>
      <c r="C15" s="11">
        <v>42948</v>
      </c>
      <c r="D15" s="11">
        <v>168354</v>
      </c>
      <c r="E15" s="11">
        <v>33479</v>
      </c>
    </row>
    <row r="16" spans="2:5" x14ac:dyDescent="0.35">
      <c r="B16" s="10">
        <v>40330</v>
      </c>
      <c r="C16" s="11">
        <v>41452</v>
      </c>
      <c r="D16" s="11">
        <v>204121</v>
      </c>
      <c r="E16" s="11">
        <v>31635</v>
      </c>
    </row>
    <row r="17" spans="2:5" x14ac:dyDescent="0.35">
      <c r="B17" s="10">
        <v>40360</v>
      </c>
      <c r="C17" s="11">
        <v>39148</v>
      </c>
      <c r="D17" s="11">
        <v>165381</v>
      </c>
      <c r="E17" s="11">
        <v>29053</v>
      </c>
    </row>
    <row r="18" spans="2:5" x14ac:dyDescent="0.35">
      <c r="B18" s="10">
        <v>40391</v>
      </c>
      <c r="C18" s="11">
        <v>37322</v>
      </c>
      <c r="D18" s="11">
        <v>119496</v>
      </c>
      <c r="E18" s="11">
        <v>27918</v>
      </c>
    </row>
    <row r="19" spans="2:5" x14ac:dyDescent="0.35">
      <c r="B19" s="10">
        <v>40422</v>
      </c>
      <c r="C19" s="11">
        <v>35216</v>
      </c>
      <c r="D19" s="11">
        <v>116634</v>
      </c>
      <c r="E19" s="11">
        <v>25092</v>
      </c>
    </row>
    <row r="20" spans="2:5" x14ac:dyDescent="0.35">
      <c r="B20" s="10">
        <v>40452</v>
      </c>
      <c r="C20" s="11">
        <v>39154</v>
      </c>
      <c r="D20" s="11">
        <v>215199</v>
      </c>
      <c r="E20" s="11">
        <v>28734</v>
      </c>
    </row>
    <row r="21" spans="2:5" x14ac:dyDescent="0.35">
      <c r="B21" s="10">
        <v>40483</v>
      </c>
      <c r="C21" s="11">
        <v>43104</v>
      </c>
      <c r="D21" s="11">
        <v>189619</v>
      </c>
      <c r="E21" s="11">
        <v>31381</v>
      </c>
    </row>
    <row r="22" spans="2:5" x14ac:dyDescent="0.35">
      <c r="B22" s="10">
        <v>40513</v>
      </c>
      <c r="C22" s="11">
        <v>42179</v>
      </c>
      <c r="D22" s="11">
        <v>167819</v>
      </c>
      <c r="E22" s="11">
        <v>28907</v>
      </c>
    </row>
    <row r="23" spans="2:5" x14ac:dyDescent="0.35">
      <c r="B23" s="10">
        <v>40544</v>
      </c>
      <c r="C23" s="11">
        <v>45558</v>
      </c>
      <c r="D23" s="11">
        <v>168677</v>
      </c>
      <c r="E23" s="11">
        <v>28295</v>
      </c>
    </row>
    <row r="24" spans="2:5" x14ac:dyDescent="0.35">
      <c r="B24" s="10">
        <v>40575</v>
      </c>
      <c r="C24" s="11">
        <v>41215</v>
      </c>
      <c r="D24" s="11">
        <v>179027</v>
      </c>
      <c r="E24" s="11">
        <v>26604</v>
      </c>
    </row>
    <row r="25" spans="2:5" x14ac:dyDescent="0.35">
      <c r="B25" s="10">
        <v>40603</v>
      </c>
      <c r="C25" s="11">
        <v>45586</v>
      </c>
      <c r="D25" s="11">
        <v>194278</v>
      </c>
      <c r="E25" s="11">
        <v>27291</v>
      </c>
    </row>
    <row r="26" spans="2:5" x14ac:dyDescent="0.35">
      <c r="B26" s="10">
        <v>40634</v>
      </c>
      <c r="C26" s="11">
        <v>45401</v>
      </c>
      <c r="D26" s="11">
        <v>223372</v>
      </c>
      <c r="E26" s="11">
        <v>27827</v>
      </c>
    </row>
    <row r="27" spans="2:5" x14ac:dyDescent="0.35">
      <c r="B27" s="10">
        <v>40664</v>
      </c>
      <c r="C27" s="11">
        <v>49192</v>
      </c>
      <c r="D27" s="11">
        <v>238000</v>
      </c>
      <c r="E27" s="11">
        <v>31074</v>
      </c>
    </row>
    <row r="28" spans="2:5" x14ac:dyDescent="0.35">
      <c r="B28" s="10">
        <v>40695</v>
      </c>
      <c r="C28" s="11">
        <v>42026</v>
      </c>
      <c r="D28" s="11">
        <v>177494</v>
      </c>
      <c r="E28" s="11">
        <v>25253</v>
      </c>
    </row>
    <row r="29" spans="2:5" x14ac:dyDescent="0.35">
      <c r="B29" s="10">
        <v>40725</v>
      </c>
      <c r="C29" s="11">
        <v>39772</v>
      </c>
      <c r="D29" s="11">
        <v>135318</v>
      </c>
      <c r="E29" s="11">
        <v>24507</v>
      </c>
    </row>
    <row r="30" spans="2:5" x14ac:dyDescent="0.35">
      <c r="B30" s="10">
        <v>40756</v>
      </c>
      <c r="C30" s="11">
        <v>38536</v>
      </c>
      <c r="D30" s="11">
        <v>99716</v>
      </c>
      <c r="E30" s="11">
        <v>24558</v>
      </c>
    </row>
    <row r="31" spans="2:5" x14ac:dyDescent="0.35">
      <c r="B31" s="10">
        <v>40787</v>
      </c>
      <c r="C31" s="11">
        <v>36093</v>
      </c>
      <c r="D31" s="11">
        <v>125061</v>
      </c>
      <c r="E31" s="11">
        <v>22725</v>
      </c>
    </row>
    <row r="32" spans="2:5" x14ac:dyDescent="0.35">
      <c r="B32" s="10">
        <v>40817</v>
      </c>
      <c r="C32" s="11">
        <v>41383</v>
      </c>
      <c r="D32" s="11">
        <v>188749</v>
      </c>
      <c r="E32" s="11">
        <v>26083</v>
      </c>
    </row>
    <row r="33" spans="2:11" x14ac:dyDescent="0.35">
      <c r="B33" s="10">
        <v>40848</v>
      </c>
      <c r="C33" s="11">
        <v>41495</v>
      </c>
      <c r="D33" s="11">
        <v>236523</v>
      </c>
      <c r="E33" s="11">
        <v>23984</v>
      </c>
    </row>
    <row r="34" spans="2:11" x14ac:dyDescent="0.35">
      <c r="B34" s="10">
        <v>40878</v>
      </c>
      <c r="C34" s="11">
        <v>40405</v>
      </c>
      <c r="D34" s="11">
        <v>197639</v>
      </c>
      <c r="E34" s="11">
        <v>22773</v>
      </c>
    </row>
    <row r="35" spans="2:11" x14ac:dyDescent="0.35">
      <c r="B35" s="10">
        <v>40909</v>
      </c>
      <c r="C35" s="11">
        <v>42360</v>
      </c>
      <c r="D35" s="11">
        <v>164944</v>
      </c>
      <c r="E35" s="11">
        <v>24045</v>
      </c>
    </row>
    <row r="36" spans="2:11" x14ac:dyDescent="0.35">
      <c r="B36" s="10">
        <v>40940</v>
      </c>
      <c r="C36" s="11">
        <v>42019</v>
      </c>
      <c r="D36" s="11">
        <v>168544</v>
      </c>
      <c r="E36" s="11">
        <v>25105</v>
      </c>
    </row>
    <row r="37" spans="2:11" x14ac:dyDescent="0.35">
      <c r="B37" s="10">
        <v>40969</v>
      </c>
      <c r="C37" s="11">
        <v>43751</v>
      </c>
      <c r="D37" s="11">
        <v>167551</v>
      </c>
      <c r="E37" s="11">
        <v>26953</v>
      </c>
    </row>
    <row r="38" spans="2:11" x14ac:dyDescent="0.35">
      <c r="B38" s="10">
        <v>41000</v>
      </c>
      <c r="C38" s="11">
        <v>48873</v>
      </c>
      <c r="D38" s="11">
        <v>181703</v>
      </c>
      <c r="E38" s="11">
        <v>30346</v>
      </c>
    </row>
    <row r="39" spans="2:11" x14ac:dyDescent="0.35">
      <c r="B39" s="10">
        <v>41030</v>
      </c>
      <c r="C39" s="11">
        <v>46944</v>
      </c>
      <c r="D39" s="11">
        <v>201045</v>
      </c>
      <c r="E39" s="11">
        <v>27564</v>
      </c>
    </row>
    <row r="40" spans="2:11" x14ac:dyDescent="0.35">
      <c r="B40" s="10">
        <v>41061</v>
      </c>
      <c r="C40" s="11">
        <v>48842</v>
      </c>
      <c r="D40" s="11">
        <v>217812</v>
      </c>
      <c r="E40" s="11">
        <v>28008</v>
      </c>
    </row>
    <row r="41" spans="2:11" x14ac:dyDescent="0.35">
      <c r="B41" s="10">
        <v>41091</v>
      </c>
      <c r="C41" s="11">
        <v>38155</v>
      </c>
      <c r="D41" s="11">
        <v>151861</v>
      </c>
      <c r="E41" s="11">
        <v>22535</v>
      </c>
    </row>
    <row r="42" spans="2:11" x14ac:dyDescent="0.35">
      <c r="B42" s="10">
        <v>41122</v>
      </c>
      <c r="C42" s="11">
        <v>36350</v>
      </c>
      <c r="D42" s="11">
        <v>110117</v>
      </c>
      <c r="E42" s="11">
        <v>21630</v>
      </c>
    </row>
    <row r="43" spans="2:11" x14ac:dyDescent="0.35">
      <c r="B43" s="10">
        <v>41153</v>
      </c>
      <c r="C43" s="11">
        <v>38321</v>
      </c>
      <c r="D43" s="11">
        <v>114250</v>
      </c>
      <c r="E43" s="11">
        <v>20602</v>
      </c>
    </row>
    <row r="44" spans="2:11" x14ac:dyDescent="0.35">
      <c r="B44" s="10">
        <v>41183</v>
      </c>
      <c r="C44" s="11">
        <v>44878</v>
      </c>
      <c r="D44" s="11">
        <v>203975</v>
      </c>
      <c r="E44" s="11">
        <v>20675</v>
      </c>
    </row>
    <row r="45" spans="2:11" x14ac:dyDescent="0.35">
      <c r="B45" s="10">
        <v>41214</v>
      </c>
      <c r="C45" s="11">
        <v>47397</v>
      </c>
      <c r="D45" s="11">
        <v>203538</v>
      </c>
      <c r="E45" s="11">
        <v>22853</v>
      </c>
    </row>
    <row r="46" spans="2:11" x14ac:dyDescent="0.35">
      <c r="B46" s="10">
        <v>41244</v>
      </c>
      <c r="C46" s="11">
        <v>45485</v>
      </c>
      <c r="D46" s="11">
        <v>180126</v>
      </c>
      <c r="E46" s="11">
        <v>20708</v>
      </c>
    </row>
    <row r="47" spans="2:11" x14ac:dyDescent="0.35">
      <c r="B47" s="10">
        <v>41275</v>
      </c>
      <c r="C47" s="11">
        <v>45400</v>
      </c>
      <c r="D47" s="11">
        <v>173754</v>
      </c>
      <c r="E47" s="11">
        <v>20243</v>
      </c>
      <c r="H47" s="12" t="s">
        <v>14</v>
      </c>
      <c r="I47" s="12" t="s">
        <v>0</v>
      </c>
      <c r="J47" s="12" t="s">
        <v>1</v>
      </c>
      <c r="K47" s="12" t="s">
        <v>3</v>
      </c>
    </row>
    <row r="48" spans="2:11" x14ac:dyDescent="0.35">
      <c r="B48" s="10">
        <v>41306</v>
      </c>
      <c r="C48" s="11">
        <v>41035</v>
      </c>
      <c r="D48" s="11">
        <v>154222</v>
      </c>
      <c r="E48" s="11">
        <v>19210</v>
      </c>
      <c r="H48" s="12" t="s">
        <v>12</v>
      </c>
      <c r="I48" s="13">
        <f>AVERAGE(C2:C73)</f>
        <v>46319.875</v>
      </c>
      <c r="J48" s="13">
        <f t="shared" ref="J48:K48" si="0">AVERAGE(D2:D73)</f>
        <v>159661.86111111112</v>
      </c>
      <c r="K48" s="13">
        <f t="shared" si="0"/>
        <v>24112.347222222223</v>
      </c>
    </row>
    <row r="49" spans="2:11" x14ac:dyDescent="0.35">
      <c r="B49" s="10">
        <v>41334</v>
      </c>
      <c r="C49" s="11">
        <v>46108</v>
      </c>
      <c r="D49" s="11">
        <v>154496</v>
      </c>
      <c r="E49" s="11">
        <v>19415</v>
      </c>
      <c r="H49" s="12" t="s">
        <v>13</v>
      </c>
      <c r="I49" s="13">
        <f>AVERAGE(C74:C87)</f>
        <v>109980.42857142857</v>
      </c>
      <c r="J49" s="13">
        <f t="shared" ref="J49:K49" si="1">AVERAGE(D74:D87)</f>
        <v>163665.92857142858</v>
      </c>
      <c r="K49" s="13">
        <f t="shared" si="1"/>
        <v>10917.142857142857</v>
      </c>
    </row>
    <row r="50" spans="2:11" ht="20" x14ac:dyDescent="0.35">
      <c r="B50" s="10">
        <v>41365</v>
      </c>
      <c r="C50" s="11">
        <v>52999</v>
      </c>
      <c r="D50" s="11">
        <v>186611</v>
      </c>
      <c r="E50" s="11">
        <v>21688</v>
      </c>
      <c r="H50" s="20" t="s">
        <v>15</v>
      </c>
      <c r="I50" s="21">
        <f>(I49-I48)/I48</f>
        <v>1.3743679915247735</v>
      </c>
      <c r="J50" s="21">
        <f>(J49-J48)/J48</f>
        <v>2.5078421561996977E-2</v>
      </c>
      <c r="K50" s="21">
        <f>(K49-K48)/K48</f>
        <v>-0.54723848505791717</v>
      </c>
    </row>
    <row r="51" spans="2:11" x14ac:dyDescent="0.35">
      <c r="B51" s="10">
        <v>41395</v>
      </c>
      <c r="C51" s="11">
        <v>63387</v>
      </c>
      <c r="D51" s="11">
        <v>208187</v>
      </c>
      <c r="E51" s="11">
        <v>25741</v>
      </c>
    </row>
    <row r="52" spans="2:11" x14ac:dyDescent="0.35">
      <c r="B52" s="10">
        <v>41426</v>
      </c>
      <c r="C52" s="11">
        <v>51630</v>
      </c>
      <c r="D52" s="11">
        <v>197188</v>
      </c>
      <c r="E52" s="11">
        <v>18428</v>
      </c>
    </row>
    <row r="53" spans="2:11" x14ac:dyDescent="0.35">
      <c r="B53" s="10">
        <v>41456</v>
      </c>
      <c r="C53" s="11">
        <v>53212</v>
      </c>
      <c r="D53" s="11">
        <v>106581</v>
      </c>
      <c r="E53" s="11">
        <v>20294</v>
      </c>
    </row>
    <row r="54" spans="2:11" x14ac:dyDescent="0.35">
      <c r="B54" s="10">
        <v>41487</v>
      </c>
      <c r="C54" s="11">
        <v>48501</v>
      </c>
      <c r="D54" s="11">
        <v>115054</v>
      </c>
      <c r="E54" s="11">
        <v>18805</v>
      </c>
    </row>
    <row r="55" spans="2:11" x14ac:dyDescent="0.35">
      <c r="B55" s="10">
        <v>41518</v>
      </c>
      <c r="C55" s="11">
        <v>52732</v>
      </c>
      <c r="D55" s="11">
        <v>126459</v>
      </c>
      <c r="E55" s="11">
        <v>19645</v>
      </c>
    </row>
    <row r="56" spans="2:11" x14ac:dyDescent="0.35">
      <c r="B56" s="10">
        <v>41548</v>
      </c>
      <c r="C56" s="11">
        <v>55066</v>
      </c>
      <c r="D56" s="11">
        <v>203420</v>
      </c>
      <c r="E56" s="11">
        <v>17626</v>
      </c>
    </row>
    <row r="57" spans="2:11" x14ac:dyDescent="0.35">
      <c r="B57" s="10">
        <v>41579</v>
      </c>
      <c r="C57" s="11">
        <v>53870</v>
      </c>
      <c r="D57" s="11">
        <v>167745</v>
      </c>
      <c r="E57" s="11">
        <v>17558</v>
      </c>
    </row>
    <row r="58" spans="2:11" x14ac:dyDescent="0.35">
      <c r="B58" s="10">
        <v>41609</v>
      </c>
      <c r="C58" s="11">
        <v>51887</v>
      </c>
      <c r="D58" s="11">
        <v>129916</v>
      </c>
      <c r="E58" s="11">
        <v>17652</v>
      </c>
    </row>
    <row r="59" spans="2:11" x14ac:dyDescent="0.35">
      <c r="B59" s="10">
        <v>41640</v>
      </c>
      <c r="C59" s="11">
        <v>52099</v>
      </c>
      <c r="D59" s="11">
        <v>103613</v>
      </c>
      <c r="E59" s="11">
        <v>16519</v>
      </c>
    </row>
    <row r="60" spans="2:11" x14ac:dyDescent="0.35">
      <c r="B60" s="10">
        <v>41671</v>
      </c>
      <c r="C60" s="11">
        <v>52036</v>
      </c>
      <c r="D60" s="11">
        <v>106412</v>
      </c>
      <c r="E60" s="11">
        <v>16850</v>
      </c>
    </row>
    <row r="61" spans="2:11" x14ac:dyDescent="0.35">
      <c r="B61" s="10">
        <v>41699</v>
      </c>
      <c r="C61" s="11">
        <v>56911</v>
      </c>
      <c r="D61" s="11">
        <v>136289</v>
      </c>
      <c r="E61" s="11">
        <v>17090</v>
      </c>
      <c r="G61" s="14"/>
    </row>
    <row r="62" spans="2:11" x14ac:dyDescent="0.35">
      <c r="B62" s="10">
        <v>41730</v>
      </c>
      <c r="C62" s="11">
        <v>61921</v>
      </c>
      <c r="D62" s="11">
        <v>146829</v>
      </c>
      <c r="E62" s="11">
        <v>17301</v>
      </c>
      <c r="G62" s="14"/>
    </row>
    <row r="63" spans="2:11" x14ac:dyDescent="0.35">
      <c r="B63" s="10">
        <v>41760</v>
      </c>
      <c r="C63" s="11">
        <v>66445</v>
      </c>
      <c r="D63" s="11">
        <v>149699</v>
      </c>
      <c r="E63" s="11">
        <v>20739</v>
      </c>
      <c r="G63" s="14"/>
    </row>
    <row r="64" spans="2:11" x14ac:dyDescent="0.35">
      <c r="B64" s="10">
        <v>41791</v>
      </c>
      <c r="C64" s="11">
        <v>69795</v>
      </c>
      <c r="D64" s="11">
        <v>165751</v>
      </c>
      <c r="E64" s="11">
        <v>20827</v>
      </c>
      <c r="G64" s="14"/>
    </row>
    <row r="65" spans="1:11" x14ac:dyDescent="0.35">
      <c r="B65" s="10">
        <v>41821</v>
      </c>
      <c r="C65" s="11">
        <v>60251</v>
      </c>
      <c r="D65" s="11">
        <v>121644</v>
      </c>
      <c r="E65" s="11">
        <v>17083</v>
      </c>
      <c r="G65" s="14"/>
    </row>
    <row r="66" spans="1:11" x14ac:dyDescent="0.35">
      <c r="B66" s="10">
        <v>41852</v>
      </c>
      <c r="C66" s="11">
        <v>60853</v>
      </c>
      <c r="D66" s="11">
        <v>90240</v>
      </c>
      <c r="E66" s="11">
        <v>21815</v>
      </c>
      <c r="G66" s="14"/>
    </row>
    <row r="67" spans="1:11" x14ac:dyDescent="0.35">
      <c r="B67" s="10">
        <v>41883</v>
      </c>
      <c r="C67" s="11">
        <v>56184</v>
      </c>
      <c r="D67" s="11">
        <v>114425</v>
      </c>
      <c r="E67" s="11">
        <v>21146</v>
      </c>
      <c r="G67" s="14"/>
    </row>
    <row r="68" spans="1:11" x14ac:dyDescent="0.35">
      <c r="B68" s="10">
        <v>41913</v>
      </c>
      <c r="C68" s="11">
        <v>67258</v>
      </c>
      <c r="D68" s="11">
        <v>174737</v>
      </c>
      <c r="E68" s="11">
        <v>27604</v>
      </c>
      <c r="H68" s="14"/>
      <c r="I68" s="14"/>
      <c r="J68" s="14"/>
      <c r="K68" s="14"/>
    </row>
    <row r="69" spans="1:11" x14ac:dyDescent="0.35">
      <c r="B69" s="10">
        <v>41944</v>
      </c>
      <c r="C69" s="11">
        <v>60163</v>
      </c>
      <c r="D69" s="11">
        <v>173439</v>
      </c>
      <c r="E69" s="11">
        <v>24882</v>
      </c>
      <c r="H69" s="14"/>
      <c r="I69" s="14"/>
      <c r="J69" s="14"/>
      <c r="K69" s="14"/>
    </row>
    <row r="70" spans="1:11" x14ac:dyDescent="0.35">
      <c r="B70" s="10">
        <v>41974</v>
      </c>
      <c r="C70" s="11">
        <v>69133</v>
      </c>
      <c r="D70" s="11">
        <v>131073</v>
      </c>
      <c r="E70" s="11">
        <v>19496</v>
      </c>
      <c r="H70" s="14"/>
      <c r="I70" s="14"/>
      <c r="J70" s="14"/>
      <c r="K70" s="14"/>
    </row>
    <row r="71" spans="1:11" x14ac:dyDescent="0.35">
      <c r="B71" s="10">
        <v>42005</v>
      </c>
      <c r="C71" s="15">
        <v>77661</v>
      </c>
      <c r="D71" s="15">
        <v>104597</v>
      </c>
      <c r="E71" s="15">
        <v>17150</v>
      </c>
      <c r="H71" s="14"/>
      <c r="I71" s="14"/>
      <c r="J71" s="14"/>
      <c r="K71" s="14"/>
    </row>
    <row r="72" spans="1:11" x14ac:dyDescent="0.35">
      <c r="B72" s="10">
        <v>42036</v>
      </c>
      <c r="C72" s="15">
        <v>71273</v>
      </c>
      <c r="D72" s="15">
        <v>119503</v>
      </c>
      <c r="E72" s="15">
        <v>15201</v>
      </c>
      <c r="H72" s="14"/>
      <c r="I72" s="14"/>
      <c r="J72" s="14"/>
      <c r="K72" s="14"/>
    </row>
    <row r="73" spans="1:11" x14ac:dyDescent="0.35">
      <c r="A73" s="22" t="s">
        <v>4</v>
      </c>
      <c r="B73" s="10">
        <v>42064</v>
      </c>
      <c r="C73" s="15">
        <v>64078</v>
      </c>
      <c r="D73" s="15">
        <v>112798</v>
      </c>
      <c r="E73" s="15">
        <v>11550</v>
      </c>
      <c r="H73" s="14"/>
      <c r="I73" s="14"/>
      <c r="J73" s="14"/>
      <c r="K73" s="14"/>
    </row>
    <row r="74" spans="1:11" x14ac:dyDescent="0.35">
      <c r="B74" s="16">
        <v>42095</v>
      </c>
      <c r="C74" s="17">
        <v>81857</v>
      </c>
      <c r="D74" s="17">
        <v>140505</v>
      </c>
      <c r="E74" s="17">
        <v>9505</v>
      </c>
      <c r="H74" s="14"/>
      <c r="I74" s="14"/>
      <c r="J74" s="14"/>
      <c r="K74" s="14"/>
    </row>
    <row r="75" spans="1:11" x14ac:dyDescent="0.35">
      <c r="B75" s="16">
        <v>42125</v>
      </c>
      <c r="C75" s="17">
        <v>111832</v>
      </c>
      <c r="D75" s="17">
        <v>184527</v>
      </c>
      <c r="E75" s="17">
        <v>10110</v>
      </c>
    </row>
    <row r="76" spans="1:11" x14ac:dyDescent="0.35">
      <c r="B76" s="16">
        <v>42156</v>
      </c>
      <c r="C76" s="17">
        <v>122617</v>
      </c>
      <c r="D76" s="17">
        <v>206393</v>
      </c>
      <c r="E76" s="17">
        <v>11296</v>
      </c>
    </row>
    <row r="77" spans="1:11" x14ac:dyDescent="0.35">
      <c r="B77" s="16">
        <v>42186</v>
      </c>
      <c r="C77" s="17">
        <v>104650</v>
      </c>
      <c r="D77" s="17">
        <v>137973</v>
      </c>
      <c r="E77" s="17">
        <v>10944</v>
      </c>
    </row>
    <row r="78" spans="1:11" x14ac:dyDescent="0.35">
      <c r="B78" s="16">
        <v>42217</v>
      </c>
      <c r="C78" s="17">
        <v>100541</v>
      </c>
      <c r="D78" s="17">
        <v>128200</v>
      </c>
      <c r="E78" s="17">
        <v>13905</v>
      </c>
    </row>
    <row r="79" spans="1:11" x14ac:dyDescent="0.35">
      <c r="B79" s="16">
        <v>42248</v>
      </c>
      <c r="C79" s="17">
        <v>110441</v>
      </c>
      <c r="D79" s="17">
        <v>185919</v>
      </c>
      <c r="E79" s="17">
        <v>15029</v>
      </c>
    </row>
    <row r="80" spans="1:11" x14ac:dyDescent="0.35">
      <c r="B80" s="16">
        <v>42278</v>
      </c>
      <c r="C80" s="17">
        <v>126279</v>
      </c>
      <c r="D80" s="17">
        <v>232151</v>
      </c>
      <c r="E80" s="17">
        <v>14145</v>
      </c>
    </row>
    <row r="81" spans="1:5" x14ac:dyDescent="0.35">
      <c r="B81" s="16">
        <v>42309</v>
      </c>
      <c r="C81" s="17">
        <v>137375</v>
      </c>
      <c r="D81" s="17">
        <v>223190</v>
      </c>
      <c r="E81" s="17">
        <v>11367</v>
      </c>
    </row>
    <row r="82" spans="1:5" x14ac:dyDescent="0.35">
      <c r="B82" s="16">
        <v>42339</v>
      </c>
      <c r="C82" s="17">
        <v>112993</v>
      </c>
      <c r="D82" s="17">
        <v>160290</v>
      </c>
      <c r="E82" s="17">
        <v>11287</v>
      </c>
    </row>
    <row r="83" spans="1:5" x14ac:dyDescent="0.35">
      <c r="B83" s="16">
        <v>42370</v>
      </c>
      <c r="C83" s="17">
        <v>102289</v>
      </c>
      <c r="D83" s="17">
        <v>132146</v>
      </c>
      <c r="E83" s="17">
        <v>10846</v>
      </c>
    </row>
    <row r="84" spans="1:5" x14ac:dyDescent="0.35">
      <c r="B84" s="16">
        <v>42401</v>
      </c>
      <c r="C84" s="17">
        <v>97823</v>
      </c>
      <c r="D84" s="17">
        <v>133871</v>
      </c>
      <c r="E84" s="17">
        <v>9064</v>
      </c>
    </row>
    <row r="85" spans="1:5" x14ac:dyDescent="0.35">
      <c r="B85" s="16">
        <v>42430</v>
      </c>
      <c r="C85" s="17">
        <v>108273</v>
      </c>
      <c r="D85" s="17">
        <v>140204</v>
      </c>
      <c r="E85" s="17">
        <v>10626</v>
      </c>
    </row>
    <row r="86" spans="1:5" x14ac:dyDescent="0.35">
      <c r="B86" s="16">
        <v>42461</v>
      </c>
      <c r="C86" s="17">
        <v>118033</v>
      </c>
      <c r="D86" s="17">
        <v>143070</v>
      </c>
      <c r="E86" s="17">
        <v>7158</v>
      </c>
    </row>
    <row r="87" spans="1:5" x14ac:dyDescent="0.35">
      <c r="B87" s="16">
        <v>42491</v>
      </c>
      <c r="C87" s="17">
        <v>104723</v>
      </c>
      <c r="D87" s="17">
        <v>142884</v>
      </c>
      <c r="E87" s="17">
        <v>7558</v>
      </c>
    </row>
    <row r="90" spans="1:5" x14ac:dyDescent="0.35">
      <c r="A90" s="18" t="s">
        <v>16</v>
      </c>
      <c r="B90" s="18">
        <f>COUNT(B2:B87)</f>
        <v>86</v>
      </c>
      <c r="C90" s="18"/>
      <c r="D90" s="18"/>
      <c r="E90" s="18"/>
    </row>
    <row r="91" spans="1:5" x14ac:dyDescent="0.35">
      <c r="A91" s="18" t="s">
        <v>11</v>
      </c>
      <c r="B91" s="18"/>
      <c r="C91" s="19">
        <f>SUM(C2:C87)</f>
        <v>4874757</v>
      </c>
      <c r="D91" s="19">
        <f t="shared" ref="D91:E91" si="2">SUM(D2:D87)</f>
        <v>13786977</v>
      </c>
      <c r="E91" s="19">
        <f t="shared" si="2"/>
        <v>1888929</v>
      </c>
    </row>
    <row r="93" spans="1:5" x14ac:dyDescent="0.35">
      <c r="A93" s="25" t="s">
        <v>17</v>
      </c>
      <c r="B93" s="1" t="s">
        <v>5</v>
      </c>
      <c r="C93" s="2">
        <f>AVERAGE(C2:C87)</f>
        <v>56683.220930232557</v>
      </c>
      <c r="D93" s="2">
        <f t="shared" ref="D93:E93" si="3">AVERAGE(D2:D87)</f>
        <v>160313.68604651163</v>
      </c>
      <c r="E93" s="2">
        <f t="shared" si="3"/>
        <v>21964.29069767442</v>
      </c>
    </row>
    <row r="94" spans="1:5" x14ac:dyDescent="0.35">
      <c r="A94" s="25"/>
      <c r="B94" s="1" t="s">
        <v>6</v>
      </c>
      <c r="C94" s="2">
        <f>MEDIAN(C2:C87)</f>
        <v>46526</v>
      </c>
      <c r="D94" s="2">
        <f t="shared" ref="D94:E94" si="4">MEDIAN(D2:D87)</f>
        <v>164990.5</v>
      </c>
      <c r="E94" s="2">
        <f t="shared" si="4"/>
        <v>22630</v>
      </c>
    </row>
    <row r="95" spans="1:5" x14ac:dyDescent="0.35">
      <c r="A95" s="25"/>
      <c r="B95" s="1" t="s">
        <v>18</v>
      </c>
      <c r="C95" s="2" t="e">
        <f>MODE(C2:C87)</f>
        <v>#N/A</v>
      </c>
      <c r="D95" s="2" t="e">
        <f t="shared" ref="D95:E95" si="5">MODE(D2:D87)</f>
        <v>#N/A</v>
      </c>
      <c r="E95" s="2" t="e">
        <f t="shared" si="5"/>
        <v>#N/A</v>
      </c>
    </row>
    <row r="98" spans="1:5" x14ac:dyDescent="0.35">
      <c r="A98" s="26" t="s">
        <v>19</v>
      </c>
      <c r="B98" s="3" t="s">
        <v>20</v>
      </c>
      <c r="C98" s="4">
        <f>MIN(C2:C87)</f>
        <v>28994</v>
      </c>
      <c r="D98" s="4">
        <f t="shared" ref="D98:E98" si="6">MIN(D2:D87)</f>
        <v>90240</v>
      </c>
      <c r="E98" s="4">
        <f t="shared" si="6"/>
        <v>7158</v>
      </c>
    </row>
    <row r="99" spans="1:5" x14ac:dyDescent="0.35">
      <c r="A99" s="26"/>
      <c r="B99" s="3" t="s">
        <v>21</v>
      </c>
      <c r="C99" s="4">
        <f>MAX(C2:C87)</f>
        <v>137375</v>
      </c>
      <c r="D99" s="4">
        <f t="shared" ref="D99:E99" si="7">MAX(D2:D87)</f>
        <v>238000</v>
      </c>
      <c r="E99" s="4">
        <f t="shared" si="7"/>
        <v>33479</v>
      </c>
    </row>
    <row r="100" spans="1:5" x14ac:dyDescent="0.35">
      <c r="A100" s="26"/>
      <c r="B100" s="14"/>
      <c r="C100" s="14"/>
      <c r="D100" s="14"/>
      <c r="E100" s="14"/>
    </row>
    <row r="101" spans="1:5" x14ac:dyDescent="0.35">
      <c r="A101" s="26"/>
      <c r="B101" s="3" t="s">
        <v>22</v>
      </c>
      <c r="C101" s="4">
        <f>QUARTILE(C2:C87,0)</f>
        <v>28994</v>
      </c>
      <c r="D101" s="4">
        <f t="shared" ref="D101:E101" si="8">QUARTILE(D2:D87,0)</f>
        <v>90240</v>
      </c>
      <c r="E101" s="4">
        <f t="shared" si="8"/>
        <v>7158</v>
      </c>
    </row>
    <row r="102" spans="1:5" x14ac:dyDescent="0.35">
      <c r="A102" s="26"/>
      <c r="B102" s="3" t="s">
        <v>23</v>
      </c>
      <c r="C102" s="4">
        <f>QUARTILE(C2:C87,1)</f>
        <v>39308.5</v>
      </c>
      <c r="D102" s="4">
        <f t="shared" ref="D102:E102" si="9">QUARTILE(D2:D87,1)</f>
        <v>130671.75</v>
      </c>
      <c r="E102" s="4">
        <f t="shared" si="9"/>
        <v>17365.25</v>
      </c>
    </row>
    <row r="103" spans="1:5" x14ac:dyDescent="0.35">
      <c r="A103" s="26"/>
      <c r="B103" s="3" t="s">
        <v>24</v>
      </c>
      <c r="C103" s="4">
        <f>QUARTILE(C2:C87,2)</f>
        <v>46526</v>
      </c>
      <c r="D103" s="4">
        <f t="shared" ref="D103:E103" si="10">QUARTILE(D2:D87,2)</f>
        <v>164990.5</v>
      </c>
      <c r="E103" s="4">
        <f t="shared" si="10"/>
        <v>22630</v>
      </c>
    </row>
    <row r="104" spans="1:5" x14ac:dyDescent="0.35">
      <c r="A104" s="26"/>
      <c r="B104" s="3" t="s">
        <v>25</v>
      </c>
      <c r="C104" s="4">
        <f>QUARTILE(C2:C87,3)</f>
        <v>63020.5</v>
      </c>
      <c r="D104" s="4">
        <f t="shared" ref="D104:E104" si="11">QUARTILE(D2:D87,3)</f>
        <v>186438</v>
      </c>
      <c r="E104" s="4">
        <f t="shared" si="11"/>
        <v>27594</v>
      </c>
    </row>
    <row r="105" spans="1:5" x14ac:dyDescent="0.35">
      <c r="A105" s="26"/>
      <c r="B105" s="3" t="s">
        <v>26</v>
      </c>
      <c r="C105" s="4">
        <f>QUARTILE(C2:C87,4)</f>
        <v>137375</v>
      </c>
      <c r="D105" s="4">
        <f t="shared" ref="D105:E105" si="12">QUARTILE(D2:D87,4)</f>
        <v>238000</v>
      </c>
      <c r="E105" s="4">
        <f t="shared" si="12"/>
        <v>33479</v>
      </c>
    </row>
    <row r="106" spans="1:5" x14ac:dyDescent="0.35">
      <c r="A106" s="26"/>
      <c r="B106" s="14"/>
      <c r="C106" s="14"/>
      <c r="D106" s="14"/>
      <c r="E106" s="14"/>
    </row>
    <row r="107" spans="1:5" x14ac:dyDescent="0.35">
      <c r="A107" s="26"/>
      <c r="B107" s="3" t="s">
        <v>27</v>
      </c>
      <c r="C107" s="4">
        <f>PERCENTILE(C2:C87,0)</f>
        <v>28994</v>
      </c>
      <c r="D107" s="4">
        <f t="shared" ref="D107:E107" si="13">PERCENTILE(D2:D87,0)</f>
        <v>90240</v>
      </c>
      <c r="E107" s="4">
        <f t="shared" si="13"/>
        <v>7158</v>
      </c>
    </row>
    <row r="108" spans="1:5" x14ac:dyDescent="0.35">
      <c r="A108" s="26"/>
      <c r="B108" s="3" t="s">
        <v>28</v>
      </c>
      <c r="C108" s="4">
        <f>PERCENTILE(C2:C87,0.1)</f>
        <v>33394</v>
      </c>
      <c r="D108" s="4">
        <f t="shared" ref="D108:E108" si="14">PERCENTILE(D2:D87,0.1)</f>
        <v>113558.5</v>
      </c>
      <c r="E108" s="4">
        <f t="shared" si="14"/>
        <v>11291.5</v>
      </c>
    </row>
    <row r="109" spans="1:5" x14ac:dyDescent="0.35">
      <c r="A109" s="26"/>
      <c r="B109" s="3" t="s">
        <v>29</v>
      </c>
      <c r="C109" s="4">
        <f>PERCENTILE(C2:C87,0.25)</f>
        <v>39308.5</v>
      </c>
      <c r="D109" s="4">
        <f t="shared" ref="D109:E109" si="15">PERCENTILE(D2:D87,0.25)</f>
        <v>130671.75</v>
      </c>
      <c r="E109" s="4">
        <f t="shared" si="15"/>
        <v>17365.25</v>
      </c>
    </row>
    <row r="110" spans="1:5" x14ac:dyDescent="0.35">
      <c r="A110" s="26"/>
      <c r="B110" s="3" t="s">
        <v>30</v>
      </c>
      <c r="C110" s="4">
        <f>PERCENTILE(C2:C87,0.5)</f>
        <v>46526</v>
      </c>
      <c r="D110" s="4">
        <f t="shared" ref="D110:E110" si="16">PERCENTILE(D2:D87,0.5)</f>
        <v>164990.5</v>
      </c>
      <c r="E110" s="4">
        <f t="shared" si="16"/>
        <v>22630</v>
      </c>
    </row>
    <row r="111" spans="1:5" x14ac:dyDescent="0.35">
      <c r="A111" s="26"/>
      <c r="B111" s="3" t="s">
        <v>31</v>
      </c>
      <c r="C111" s="4">
        <f>PERCENTILE(C2:C87,0.75)</f>
        <v>63020.5</v>
      </c>
      <c r="D111" s="4">
        <f t="shared" ref="D111:E111" si="17">PERCENTILE(D2:D87,0.75)</f>
        <v>186438</v>
      </c>
      <c r="E111" s="4">
        <f t="shared" si="17"/>
        <v>27594</v>
      </c>
    </row>
    <row r="112" spans="1:5" x14ac:dyDescent="0.35">
      <c r="A112" s="26"/>
      <c r="B112" s="3" t="s">
        <v>32</v>
      </c>
      <c r="C112" s="4">
        <f>PERCENTILE(C2:C87,0.9)</f>
        <v>104686.5</v>
      </c>
      <c r="D112" s="4">
        <f t="shared" ref="D112:E112" si="18">PERCENTILE(D2:D87,0.9)</f>
        <v>207290</v>
      </c>
      <c r="E112" s="4">
        <f t="shared" si="18"/>
        <v>29351</v>
      </c>
    </row>
    <row r="113" spans="1:5" x14ac:dyDescent="0.35">
      <c r="A113" s="26"/>
      <c r="B113" s="3" t="s">
        <v>33</v>
      </c>
      <c r="C113" s="4">
        <f>PERCENTILE(C2:C87,1)</f>
        <v>137375</v>
      </c>
      <c r="D113" s="4">
        <f t="shared" ref="D113:E113" si="19">PERCENTILE(D2:D87,1)</f>
        <v>238000</v>
      </c>
      <c r="E113" s="4">
        <f t="shared" si="19"/>
        <v>33479</v>
      </c>
    </row>
    <row r="114" spans="1:5" x14ac:dyDescent="0.35">
      <c r="A114" s="26"/>
      <c r="B114" s="5"/>
      <c r="C114" s="5"/>
      <c r="D114" s="5"/>
      <c r="E114" s="5"/>
    </row>
    <row r="115" spans="1:5" x14ac:dyDescent="0.35">
      <c r="A115" s="26"/>
      <c r="B115" s="3" t="s">
        <v>10</v>
      </c>
      <c r="C115" s="4">
        <f>C113-C107</f>
        <v>108381</v>
      </c>
      <c r="D115" s="4">
        <f t="shared" ref="D115:E115" si="20">D113-D107</f>
        <v>147760</v>
      </c>
      <c r="E115" s="4">
        <f t="shared" si="20"/>
        <v>26321</v>
      </c>
    </row>
    <row r="116" spans="1:5" x14ac:dyDescent="0.35">
      <c r="A116" s="26"/>
      <c r="B116" s="3" t="s">
        <v>34</v>
      </c>
      <c r="C116" s="4">
        <f>_xlfn.VAR.P(C2:C87)</f>
        <v>686529944.63723636</v>
      </c>
      <c r="D116" s="4">
        <f t="shared" ref="D116:E116" si="21">_xlfn.VAR.P(D2:D87)</f>
        <v>1340156707.4712007</v>
      </c>
      <c r="E116" s="4">
        <f t="shared" si="21"/>
        <v>45056879.508518115</v>
      </c>
    </row>
    <row r="117" spans="1:5" x14ac:dyDescent="0.35">
      <c r="A117" s="26"/>
      <c r="B117" s="3" t="s">
        <v>7</v>
      </c>
      <c r="C117" s="4">
        <f>_xlfn.VAR.S(C2:C87)</f>
        <v>694606767.51532125</v>
      </c>
      <c r="D117" s="4">
        <f t="shared" ref="D117:E117" si="22">_xlfn.VAR.S(D2:D87)</f>
        <v>1355923256.9708641</v>
      </c>
      <c r="E117" s="4">
        <f t="shared" si="22"/>
        <v>45586960.443912461</v>
      </c>
    </row>
    <row r="118" spans="1:5" x14ac:dyDescent="0.35">
      <c r="A118" s="26"/>
      <c r="B118" s="8"/>
      <c r="C118" s="14"/>
      <c r="D118" s="14"/>
      <c r="E118" s="14"/>
    </row>
    <row r="119" spans="1:5" x14ac:dyDescent="0.35">
      <c r="A119" s="26"/>
      <c r="B119" s="3" t="s">
        <v>35</v>
      </c>
      <c r="C119" s="4">
        <f>_xlfn.STDEV.P(C2:C87)</f>
        <v>26201.716444485777</v>
      </c>
      <c r="D119" s="4">
        <f t="shared" ref="D119:E119" si="23">_xlfn.STDEV.P(D2:D87)</f>
        <v>36608.150833812964</v>
      </c>
      <c r="E119" s="4">
        <f t="shared" si="23"/>
        <v>6712.4421419121454</v>
      </c>
    </row>
    <row r="120" spans="1:5" x14ac:dyDescent="0.35">
      <c r="A120" s="26"/>
      <c r="B120" s="3" t="s">
        <v>36</v>
      </c>
      <c r="C120" s="4">
        <f>_xlfn.STDEV.S(C2:C87)</f>
        <v>26355.393518506251</v>
      </c>
      <c r="D120" s="4">
        <f t="shared" ref="D120:E120" si="24">_xlfn.STDEV.S(D2:D87)</f>
        <v>36822.863237000784</v>
      </c>
      <c r="E120" s="4">
        <f t="shared" si="24"/>
        <v>6751.8116416197854</v>
      </c>
    </row>
    <row r="122" spans="1:5" x14ac:dyDescent="0.35">
      <c r="A122" s="27" t="s">
        <v>37</v>
      </c>
      <c r="B122" s="6" t="s">
        <v>9</v>
      </c>
      <c r="C122" s="7">
        <f>SKEW(C2:C87)</f>
        <v>1.4555765746175198</v>
      </c>
      <c r="D122" s="7">
        <f t="shared" ref="D122:E122" si="25">SKEW(D2:D87)</f>
        <v>0.16313702811641673</v>
      </c>
      <c r="E122" s="7">
        <f t="shared" si="25"/>
        <v>-0.41451999451247523</v>
      </c>
    </row>
    <row r="123" spans="1:5" x14ac:dyDescent="0.35">
      <c r="A123" s="27"/>
      <c r="B123" s="6" t="s">
        <v>8</v>
      </c>
      <c r="C123" s="7">
        <f>KURT(C2:C87)</f>
        <v>1.1463974416753091</v>
      </c>
      <c r="D123" s="7">
        <f t="shared" ref="D123:E123" si="26">KURT(D2:D87)</f>
        <v>-0.89385015364372578</v>
      </c>
      <c r="E123" s="7">
        <f t="shared" si="26"/>
        <v>-0.74626263692802342</v>
      </c>
    </row>
    <row r="124" spans="1:5" x14ac:dyDescent="0.35">
      <c r="A124" s="27"/>
      <c r="B124" s="5"/>
      <c r="C124" s="5"/>
      <c r="D124" s="5"/>
      <c r="E124" s="5"/>
    </row>
    <row r="125" spans="1:5" x14ac:dyDescent="0.35">
      <c r="A125" s="27"/>
      <c r="B125" s="28" t="s">
        <v>38</v>
      </c>
      <c r="C125" s="29"/>
      <c r="D125" s="29"/>
      <c r="E125" s="30"/>
    </row>
    <row r="126" spans="1:5" x14ac:dyDescent="0.35">
      <c r="A126" s="27"/>
      <c r="B126" s="31"/>
      <c r="C126" s="32"/>
      <c r="D126" s="32"/>
      <c r="E126" s="33"/>
    </row>
    <row r="127" spans="1:5" x14ac:dyDescent="0.35">
      <c r="A127" s="27"/>
      <c r="B127" s="5"/>
      <c r="C127" s="5"/>
      <c r="D127" s="5"/>
      <c r="E127" s="5"/>
    </row>
    <row r="128" spans="1:5" x14ac:dyDescent="0.35">
      <c r="A128" s="27"/>
      <c r="B128" s="28" t="s">
        <v>39</v>
      </c>
      <c r="C128" s="29"/>
      <c r="D128" s="29"/>
      <c r="E128" s="30"/>
    </row>
    <row r="129" spans="1:5" x14ac:dyDescent="0.35">
      <c r="A129" s="27"/>
      <c r="B129" s="31"/>
      <c r="C129" s="32"/>
      <c r="D129" s="32"/>
      <c r="E129" s="33"/>
    </row>
  </sheetData>
  <mergeCells count="5">
    <mergeCell ref="A93:A95"/>
    <mergeCell ref="A98:A120"/>
    <mergeCell ref="A122:A129"/>
    <mergeCell ref="B125:E126"/>
    <mergeCell ref="B128:E129"/>
  </mergeCells>
  <pageMargins left="0.7" right="0.7" top="0.75" bottom="0.75" header="0.3" footer="0.3"/>
  <ignoredErrors>
    <ignoredError sqref="I48:K4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Sales Data_Descriptive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</cp:lastModifiedBy>
  <dcterms:created xsi:type="dcterms:W3CDTF">2016-09-28T10:41:41Z</dcterms:created>
  <dcterms:modified xsi:type="dcterms:W3CDTF">2024-12-05T12:47:27Z</dcterms:modified>
</cp:coreProperties>
</file>