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ksha\Downloads\"/>
    </mc:Choice>
  </mc:AlternateContent>
  <xr:revisionPtr revIDLastSave="0" documentId="13_ncr:1_{43227862-FD1B-4058-A37B-9E4F4F9D22BE}" xr6:coauthVersionLast="47" xr6:coauthVersionMax="47" xr10:uidLastSave="{00000000-0000-0000-0000-000000000000}"/>
  <bookViews>
    <workbookView xWindow="-108" yWindow="-108" windowWidth="23256" windowHeight="12456" activeTab="3" xr2:uid="{F14C9372-FEC5-47C4-A8CB-EF50F3E531A0}"/>
  </bookViews>
  <sheets>
    <sheet name="Factors" sheetId="1" r:id="rId1"/>
    <sheet name="2^K Design" sheetId="2" r:id="rId2"/>
    <sheet name="Assumptions" sheetId="4" r:id="rId3"/>
    <sheet name="Validation" sheetId="5" r:id="rId4"/>
    <sheet name="Residual Plo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5" l="1"/>
  <c r="J22" i="5"/>
  <c r="J23" i="5"/>
  <c r="J24" i="5"/>
  <c r="J20" i="5"/>
  <c r="I21" i="5"/>
  <c r="I22" i="5"/>
  <c r="I23" i="5"/>
  <c r="I24" i="5"/>
  <c r="I20" i="5"/>
  <c r="G21" i="5"/>
  <c r="G20" i="5"/>
  <c r="G22" i="5"/>
  <c r="G23" i="5"/>
  <c r="G24" i="5"/>
  <c r="Q11" i="5"/>
  <c r="Q12" i="5"/>
  <c r="Q13" i="5"/>
  <c r="Q14" i="5"/>
  <c r="P11" i="5"/>
  <c r="P12" i="5"/>
  <c r="P13" i="5"/>
  <c r="P14" i="5"/>
  <c r="O11" i="5"/>
  <c r="O12" i="5"/>
  <c r="O13" i="5"/>
  <c r="O14" i="5"/>
  <c r="N11" i="5"/>
  <c r="N12" i="5"/>
  <c r="N13" i="5"/>
  <c r="N14" i="5"/>
  <c r="M11" i="5"/>
  <c r="M12" i="5"/>
  <c r="M13" i="5"/>
  <c r="M14" i="5"/>
  <c r="L11" i="5"/>
  <c r="L12" i="5"/>
  <c r="L13" i="5"/>
  <c r="L14" i="5"/>
  <c r="P10" i="5"/>
  <c r="M10" i="5"/>
  <c r="Q10" i="5"/>
  <c r="O10" i="5"/>
  <c r="N10" i="5"/>
  <c r="L10" i="5"/>
  <c r="K11" i="5"/>
  <c r="K12" i="5"/>
  <c r="K13" i="5"/>
  <c r="K14" i="5"/>
  <c r="K10" i="5"/>
  <c r="J11" i="5"/>
  <c r="J12" i="5"/>
  <c r="J13" i="5"/>
  <c r="J14" i="5"/>
  <c r="J10" i="5"/>
  <c r="I11" i="5"/>
  <c r="I12" i="5"/>
  <c r="I13" i="5"/>
  <c r="I14" i="5"/>
  <c r="I10" i="5"/>
  <c r="H14" i="5"/>
  <c r="H11" i="5"/>
  <c r="H12" i="5"/>
  <c r="H13" i="5"/>
  <c r="H10" i="5"/>
  <c r="G12" i="5"/>
  <c r="O73" i="2"/>
  <c r="P73" i="2"/>
  <c r="Q73" i="2"/>
  <c r="R73" i="2"/>
  <c r="S73" i="2"/>
  <c r="T73" i="2"/>
  <c r="U73" i="2"/>
  <c r="H73" i="2"/>
  <c r="I73" i="2"/>
  <c r="J73" i="2"/>
  <c r="K73" i="2"/>
  <c r="L73" i="2"/>
  <c r="M73" i="2"/>
  <c r="N73" i="2"/>
  <c r="G73" i="2"/>
  <c r="Q29" i="4"/>
  <c r="Q30" i="4"/>
  <c r="Q31" i="4"/>
  <c r="Q32" i="4"/>
  <c r="Q28" i="4"/>
  <c r="I29" i="4"/>
  <c r="I30" i="4"/>
  <c r="I31" i="4"/>
  <c r="I32" i="4"/>
  <c r="I28" i="4"/>
  <c r="U17" i="4"/>
  <c r="U18" i="4"/>
  <c r="U19" i="4"/>
  <c r="U20" i="4"/>
  <c r="N17" i="4"/>
  <c r="N18" i="4"/>
  <c r="N19" i="4"/>
  <c r="N20" i="4"/>
  <c r="G17" i="4"/>
  <c r="G18" i="4"/>
  <c r="G19" i="4"/>
  <c r="G20" i="4"/>
  <c r="G16" i="4"/>
  <c r="U16" i="4"/>
  <c r="N16" i="4"/>
  <c r="AR61" i="2" l="1"/>
  <c r="AQ61" i="2"/>
  <c r="AR60" i="2"/>
  <c r="AQ60" i="2"/>
  <c r="AR59" i="2"/>
  <c r="AQ59" i="2"/>
  <c r="AR58" i="2"/>
  <c r="AQ58" i="2"/>
  <c r="AR57" i="2"/>
  <c r="AQ57" i="2"/>
  <c r="AR56" i="2"/>
  <c r="AQ56" i="2"/>
  <c r="AR55" i="2"/>
  <c r="AQ55" i="2"/>
  <c r="AR54" i="2"/>
  <c r="AQ54" i="2"/>
  <c r="AR53" i="2"/>
  <c r="AQ53" i="2"/>
  <c r="AR52" i="2"/>
  <c r="AQ52" i="2"/>
  <c r="AR51" i="2"/>
  <c r="AQ51" i="2"/>
  <c r="AR50" i="2"/>
  <c r="AQ50" i="2"/>
  <c r="AR49" i="2"/>
  <c r="AQ49" i="2"/>
  <c r="AR48" i="2"/>
  <c r="AQ48" i="2"/>
  <c r="AR47" i="2"/>
  <c r="AQ47" i="2"/>
  <c r="AR46" i="2"/>
  <c r="AQ46" i="2"/>
  <c r="J4" i="3"/>
  <c r="K4" i="3" s="1"/>
  <c r="J5" i="3"/>
  <c r="K5" i="3" s="1"/>
  <c r="J6" i="3"/>
  <c r="K6" i="3" s="1"/>
  <c r="J7" i="3"/>
  <c r="K7" i="3" s="1"/>
  <c r="J8" i="3"/>
  <c r="K8" i="3" s="1"/>
  <c r="J9" i="3"/>
  <c r="K9" i="3" s="1"/>
  <c r="J10" i="3"/>
  <c r="K10" i="3" s="1"/>
  <c r="J11" i="3"/>
  <c r="K11" i="3" s="1"/>
  <c r="J12" i="3"/>
  <c r="K12" i="3" s="1"/>
  <c r="J13" i="3"/>
  <c r="K13" i="3" s="1"/>
  <c r="J14" i="3"/>
  <c r="K14" i="3" s="1"/>
  <c r="J15" i="3"/>
  <c r="K15" i="3" s="1"/>
  <c r="J16" i="3"/>
  <c r="K16" i="3" s="1"/>
  <c r="J17" i="3"/>
  <c r="K17" i="3" s="1"/>
  <c r="J18" i="3"/>
  <c r="K18" i="3" s="1"/>
  <c r="J19" i="3"/>
  <c r="K19" i="3" s="1"/>
  <c r="J20" i="3"/>
  <c r="K20" i="3" s="1"/>
  <c r="J21" i="3"/>
  <c r="K21" i="3" s="1"/>
  <c r="J22" i="3"/>
  <c r="K22" i="3" s="1"/>
  <c r="J23" i="3"/>
  <c r="K23" i="3" s="1"/>
  <c r="J24" i="3"/>
  <c r="K24" i="3" s="1"/>
  <c r="J25" i="3"/>
  <c r="K25" i="3" s="1"/>
  <c r="J26" i="3"/>
  <c r="K26" i="3" s="1"/>
  <c r="J27" i="3"/>
  <c r="K27" i="3" s="1"/>
  <c r="J28" i="3"/>
  <c r="K28" i="3" s="1"/>
  <c r="J29" i="3"/>
  <c r="K29" i="3" s="1"/>
  <c r="J30" i="3"/>
  <c r="K30" i="3" s="1"/>
  <c r="J31" i="3"/>
  <c r="K31" i="3" s="1"/>
  <c r="J32" i="3"/>
  <c r="K32" i="3" s="1"/>
  <c r="J33" i="3"/>
  <c r="K33" i="3" s="1"/>
  <c r="J34" i="3"/>
  <c r="K34" i="3" s="1"/>
  <c r="J3" i="3"/>
  <c r="K3" i="3" s="1"/>
  <c r="AN47" i="2" l="1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G71" i="2"/>
  <c r="AC68" i="2"/>
  <c r="AN63" i="2"/>
  <c r="AN46" i="2"/>
  <c r="AK61" i="2"/>
  <c r="AJ61" i="2"/>
  <c r="AI61" i="2"/>
  <c r="AH61" i="2"/>
  <c r="AG61" i="2"/>
  <c r="AF61" i="2"/>
  <c r="AE61" i="2"/>
  <c r="U61" i="2"/>
  <c r="AC61" i="2"/>
  <c r="AB61" i="2"/>
  <c r="AA61" i="2"/>
  <c r="T61" i="2"/>
  <c r="Y61" i="2"/>
  <c r="S61" i="2"/>
  <c r="R61" i="2"/>
  <c r="AD61" i="2"/>
  <c r="Z61" i="2"/>
  <c r="X61" i="2"/>
  <c r="Q61" i="2"/>
  <c r="W61" i="2"/>
  <c r="P61" i="2"/>
  <c r="O61" i="2"/>
  <c r="V61" i="2"/>
  <c r="N61" i="2"/>
  <c r="M61" i="2"/>
  <c r="L61" i="2"/>
  <c r="AI40" i="2"/>
  <c r="AJ40" i="2"/>
  <c r="AK60" i="2"/>
  <c r="AJ60" i="2"/>
  <c r="AI60" i="2"/>
  <c r="AH60" i="2"/>
  <c r="AG60" i="2"/>
  <c r="AF60" i="2"/>
  <c r="AE60" i="2"/>
  <c r="U60" i="2"/>
  <c r="AC60" i="2"/>
  <c r="AB60" i="2"/>
  <c r="AA60" i="2"/>
  <c r="T60" i="2"/>
  <c r="Y60" i="2"/>
  <c r="S60" i="2"/>
  <c r="R60" i="2"/>
  <c r="AD60" i="2"/>
  <c r="Z60" i="2"/>
  <c r="X60" i="2"/>
  <c r="Q60" i="2"/>
  <c r="W60" i="2"/>
  <c r="P60" i="2"/>
  <c r="O60" i="2"/>
  <c r="V60" i="2"/>
  <c r="N60" i="2"/>
  <c r="M60" i="2"/>
  <c r="L60" i="2"/>
  <c r="AK59" i="2"/>
  <c r="AJ59" i="2"/>
  <c r="AI59" i="2"/>
  <c r="AH59" i="2"/>
  <c r="AG59" i="2"/>
  <c r="AF59" i="2"/>
  <c r="AE59" i="2"/>
  <c r="U59" i="2"/>
  <c r="AC59" i="2"/>
  <c r="AB59" i="2"/>
  <c r="AA59" i="2"/>
  <c r="T59" i="2"/>
  <c r="Y59" i="2"/>
  <c r="S59" i="2"/>
  <c r="R59" i="2"/>
  <c r="AD59" i="2"/>
  <c r="Z59" i="2"/>
  <c r="X59" i="2"/>
  <c r="Q59" i="2"/>
  <c r="W59" i="2"/>
  <c r="P59" i="2"/>
  <c r="O59" i="2"/>
  <c r="V59" i="2"/>
  <c r="N59" i="2"/>
  <c r="M59" i="2"/>
  <c r="L59" i="2"/>
  <c r="AK58" i="2"/>
  <c r="AJ58" i="2"/>
  <c r="AI58" i="2"/>
  <c r="AH58" i="2"/>
  <c r="AG58" i="2"/>
  <c r="AF58" i="2"/>
  <c r="AE58" i="2"/>
  <c r="U58" i="2"/>
  <c r="AC58" i="2"/>
  <c r="AB58" i="2"/>
  <c r="AA58" i="2"/>
  <c r="T58" i="2"/>
  <c r="Y58" i="2"/>
  <c r="S58" i="2"/>
  <c r="R58" i="2"/>
  <c r="AD58" i="2"/>
  <c r="Z58" i="2"/>
  <c r="X58" i="2"/>
  <c r="Q58" i="2"/>
  <c r="W58" i="2"/>
  <c r="P58" i="2"/>
  <c r="O58" i="2"/>
  <c r="V58" i="2"/>
  <c r="N58" i="2"/>
  <c r="M58" i="2"/>
  <c r="L58" i="2"/>
  <c r="AK57" i="2"/>
  <c r="AJ57" i="2"/>
  <c r="AI57" i="2"/>
  <c r="AH57" i="2"/>
  <c r="AG57" i="2"/>
  <c r="AF57" i="2"/>
  <c r="AE57" i="2"/>
  <c r="U57" i="2"/>
  <c r="AC57" i="2"/>
  <c r="AB57" i="2"/>
  <c r="AA57" i="2"/>
  <c r="T57" i="2"/>
  <c r="Y57" i="2"/>
  <c r="S57" i="2"/>
  <c r="R57" i="2"/>
  <c r="AD57" i="2"/>
  <c r="Z57" i="2"/>
  <c r="X57" i="2"/>
  <c r="Q57" i="2"/>
  <c r="W57" i="2"/>
  <c r="P57" i="2"/>
  <c r="O57" i="2"/>
  <c r="V57" i="2"/>
  <c r="N57" i="2"/>
  <c r="M57" i="2"/>
  <c r="L57" i="2"/>
  <c r="AK56" i="2"/>
  <c r="AJ56" i="2"/>
  <c r="AI56" i="2"/>
  <c r="AH56" i="2"/>
  <c r="AG56" i="2"/>
  <c r="AF56" i="2"/>
  <c r="AE56" i="2"/>
  <c r="U56" i="2"/>
  <c r="AC56" i="2"/>
  <c r="AB56" i="2"/>
  <c r="AA56" i="2"/>
  <c r="T56" i="2"/>
  <c r="Y56" i="2"/>
  <c r="S56" i="2"/>
  <c r="R56" i="2"/>
  <c r="AD56" i="2"/>
  <c r="Z56" i="2"/>
  <c r="X56" i="2"/>
  <c r="Q56" i="2"/>
  <c r="W56" i="2"/>
  <c r="P56" i="2"/>
  <c r="O56" i="2"/>
  <c r="V56" i="2"/>
  <c r="N56" i="2"/>
  <c r="M56" i="2"/>
  <c r="L56" i="2"/>
  <c r="AK55" i="2"/>
  <c r="AJ55" i="2"/>
  <c r="AI55" i="2"/>
  <c r="AH55" i="2"/>
  <c r="AG55" i="2"/>
  <c r="AF55" i="2"/>
  <c r="AE55" i="2"/>
  <c r="U55" i="2"/>
  <c r="AC55" i="2"/>
  <c r="AB55" i="2"/>
  <c r="AA55" i="2"/>
  <c r="T55" i="2"/>
  <c r="Y55" i="2"/>
  <c r="S55" i="2"/>
  <c r="R55" i="2"/>
  <c r="AD55" i="2"/>
  <c r="Z55" i="2"/>
  <c r="X55" i="2"/>
  <c r="Q55" i="2"/>
  <c r="W55" i="2"/>
  <c r="P55" i="2"/>
  <c r="O55" i="2"/>
  <c r="V55" i="2"/>
  <c r="N55" i="2"/>
  <c r="M55" i="2"/>
  <c r="L55" i="2"/>
  <c r="AK54" i="2"/>
  <c r="AJ54" i="2"/>
  <c r="AI54" i="2"/>
  <c r="AH54" i="2"/>
  <c r="AG54" i="2"/>
  <c r="AF54" i="2"/>
  <c r="AE54" i="2"/>
  <c r="U54" i="2"/>
  <c r="AC54" i="2"/>
  <c r="AB54" i="2"/>
  <c r="AA54" i="2"/>
  <c r="T54" i="2"/>
  <c r="Y54" i="2"/>
  <c r="S54" i="2"/>
  <c r="R54" i="2"/>
  <c r="AD54" i="2"/>
  <c r="Z54" i="2"/>
  <c r="X54" i="2"/>
  <c r="Q54" i="2"/>
  <c r="W54" i="2"/>
  <c r="P54" i="2"/>
  <c r="O54" i="2"/>
  <c r="V54" i="2"/>
  <c r="N54" i="2"/>
  <c r="M54" i="2"/>
  <c r="L54" i="2"/>
  <c r="AK53" i="2"/>
  <c r="AJ53" i="2"/>
  <c r="AI53" i="2"/>
  <c r="AH53" i="2"/>
  <c r="AG53" i="2"/>
  <c r="AF53" i="2"/>
  <c r="AE53" i="2"/>
  <c r="U53" i="2"/>
  <c r="AC53" i="2"/>
  <c r="AB53" i="2"/>
  <c r="AA53" i="2"/>
  <c r="T53" i="2"/>
  <c r="Y53" i="2"/>
  <c r="S53" i="2"/>
  <c r="R53" i="2"/>
  <c r="AD53" i="2"/>
  <c r="Z53" i="2"/>
  <c r="X53" i="2"/>
  <c r="Q53" i="2"/>
  <c r="W53" i="2"/>
  <c r="P53" i="2"/>
  <c r="O53" i="2"/>
  <c r="V53" i="2"/>
  <c r="N53" i="2"/>
  <c r="M53" i="2"/>
  <c r="L53" i="2"/>
  <c r="AK52" i="2"/>
  <c r="AJ52" i="2"/>
  <c r="AI52" i="2"/>
  <c r="AH52" i="2"/>
  <c r="AG52" i="2"/>
  <c r="AF52" i="2"/>
  <c r="AE52" i="2"/>
  <c r="U52" i="2"/>
  <c r="AC52" i="2"/>
  <c r="AB52" i="2"/>
  <c r="AA52" i="2"/>
  <c r="T52" i="2"/>
  <c r="Y52" i="2"/>
  <c r="S52" i="2"/>
  <c r="R52" i="2"/>
  <c r="AD52" i="2"/>
  <c r="Z52" i="2"/>
  <c r="X52" i="2"/>
  <c r="Q52" i="2"/>
  <c r="W52" i="2"/>
  <c r="P52" i="2"/>
  <c r="O52" i="2"/>
  <c r="V52" i="2"/>
  <c r="N52" i="2"/>
  <c r="M52" i="2"/>
  <c r="L52" i="2"/>
  <c r="AK51" i="2"/>
  <c r="AJ51" i="2"/>
  <c r="AI51" i="2"/>
  <c r="AH51" i="2"/>
  <c r="AG51" i="2"/>
  <c r="AF51" i="2"/>
  <c r="AE51" i="2"/>
  <c r="U51" i="2"/>
  <c r="AC51" i="2"/>
  <c r="AB51" i="2"/>
  <c r="AA51" i="2"/>
  <c r="T51" i="2"/>
  <c r="Y51" i="2"/>
  <c r="S51" i="2"/>
  <c r="R51" i="2"/>
  <c r="AD51" i="2"/>
  <c r="Z51" i="2"/>
  <c r="X51" i="2"/>
  <c r="Q51" i="2"/>
  <c r="W51" i="2"/>
  <c r="P51" i="2"/>
  <c r="O51" i="2"/>
  <c r="V51" i="2"/>
  <c r="N51" i="2"/>
  <c r="M51" i="2"/>
  <c r="L51" i="2"/>
  <c r="AK50" i="2"/>
  <c r="AJ50" i="2"/>
  <c r="AI50" i="2"/>
  <c r="AH50" i="2"/>
  <c r="AG50" i="2"/>
  <c r="AF50" i="2"/>
  <c r="AE50" i="2"/>
  <c r="U50" i="2"/>
  <c r="AC50" i="2"/>
  <c r="AB50" i="2"/>
  <c r="AA50" i="2"/>
  <c r="T50" i="2"/>
  <c r="Y50" i="2"/>
  <c r="S50" i="2"/>
  <c r="R50" i="2"/>
  <c r="AD50" i="2"/>
  <c r="Z50" i="2"/>
  <c r="X50" i="2"/>
  <c r="Q50" i="2"/>
  <c r="W50" i="2"/>
  <c r="P50" i="2"/>
  <c r="O50" i="2"/>
  <c r="V50" i="2"/>
  <c r="N50" i="2"/>
  <c r="M50" i="2"/>
  <c r="L50" i="2"/>
  <c r="AK49" i="2"/>
  <c r="AJ49" i="2"/>
  <c r="AI49" i="2"/>
  <c r="AH49" i="2"/>
  <c r="AG49" i="2"/>
  <c r="AF49" i="2"/>
  <c r="AE49" i="2"/>
  <c r="U49" i="2"/>
  <c r="AC49" i="2"/>
  <c r="AB49" i="2"/>
  <c r="AA49" i="2"/>
  <c r="T49" i="2"/>
  <c r="Y49" i="2"/>
  <c r="S49" i="2"/>
  <c r="R49" i="2"/>
  <c r="AD49" i="2"/>
  <c r="Z49" i="2"/>
  <c r="X49" i="2"/>
  <c r="Q49" i="2"/>
  <c r="W49" i="2"/>
  <c r="P49" i="2"/>
  <c r="O49" i="2"/>
  <c r="V49" i="2"/>
  <c r="N49" i="2"/>
  <c r="M49" i="2"/>
  <c r="L49" i="2"/>
  <c r="AK48" i="2"/>
  <c r="AJ48" i="2"/>
  <c r="AI48" i="2"/>
  <c r="AH48" i="2"/>
  <c r="AG48" i="2"/>
  <c r="AF48" i="2"/>
  <c r="AE48" i="2"/>
  <c r="U48" i="2"/>
  <c r="AC48" i="2"/>
  <c r="AB48" i="2"/>
  <c r="AA48" i="2"/>
  <c r="T48" i="2"/>
  <c r="Y48" i="2"/>
  <c r="S48" i="2"/>
  <c r="R48" i="2"/>
  <c r="AD48" i="2"/>
  <c r="Z48" i="2"/>
  <c r="X48" i="2"/>
  <c r="Q48" i="2"/>
  <c r="W48" i="2"/>
  <c r="P48" i="2"/>
  <c r="O48" i="2"/>
  <c r="V48" i="2"/>
  <c r="N48" i="2"/>
  <c r="M48" i="2"/>
  <c r="L48" i="2"/>
  <c r="AK47" i="2"/>
  <c r="AJ47" i="2"/>
  <c r="AI47" i="2"/>
  <c r="AH47" i="2"/>
  <c r="AG47" i="2"/>
  <c r="AF47" i="2"/>
  <c r="AE47" i="2"/>
  <c r="U47" i="2"/>
  <c r="AC47" i="2"/>
  <c r="AB47" i="2"/>
  <c r="AA47" i="2"/>
  <c r="T47" i="2"/>
  <c r="Y47" i="2"/>
  <c r="S47" i="2"/>
  <c r="R47" i="2"/>
  <c r="AD47" i="2"/>
  <c r="Z47" i="2"/>
  <c r="X47" i="2"/>
  <c r="Q47" i="2"/>
  <c r="W47" i="2"/>
  <c r="P47" i="2"/>
  <c r="O47" i="2"/>
  <c r="V47" i="2"/>
  <c r="N47" i="2"/>
  <c r="M47" i="2"/>
  <c r="L47" i="2"/>
  <c r="AK46" i="2"/>
  <c r="AJ46" i="2"/>
  <c r="AI46" i="2"/>
  <c r="AH46" i="2"/>
  <c r="AG46" i="2"/>
  <c r="AF46" i="2"/>
  <c r="AE46" i="2"/>
  <c r="U46" i="2"/>
  <c r="AC46" i="2"/>
  <c r="AB46" i="2"/>
  <c r="AA46" i="2"/>
  <c r="T46" i="2"/>
  <c r="Y46" i="2"/>
  <c r="S46" i="2"/>
  <c r="R46" i="2"/>
  <c r="AD46" i="2"/>
  <c r="Z46" i="2"/>
  <c r="X46" i="2"/>
  <c r="Q46" i="2"/>
  <c r="W46" i="2"/>
  <c r="P46" i="2"/>
  <c r="O46" i="2"/>
  <c r="V46" i="2"/>
  <c r="N46" i="2"/>
  <c r="M46" i="2"/>
  <c r="L46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R65" i="2" l="1"/>
  <c r="R66" i="2" s="1"/>
  <c r="S65" i="2"/>
  <c r="S66" i="2" s="1"/>
  <c r="H65" i="2"/>
  <c r="H66" i="2" s="1"/>
  <c r="T65" i="2"/>
  <c r="T66" i="2" s="1"/>
  <c r="I65" i="2"/>
  <c r="I66" i="2" s="1"/>
  <c r="U65" i="2"/>
  <c r="U66" i="2" s="1"/>
  <c r="J65" i="2"/>
  <c r="J66" i="2" s="1"/>
  <c r="K65" i="2"/>
  <c r="K66" i="2" s="1"/>
  <c r="L65" i="2"/>
  <c r="L66" i="2" s="1"/>
  <c r="M65" i="2"/>
  <c r="M66" i="2" s="1"/>
  <c r="N65" i="2"/>
  <c r="N66" i="2" s="1"/>
  <c r="Q65" i="2"/>
  <c r="Q66" i="2" s="1"/>
  <c r="O65" i="2"/>
  <c r="O66" i="2" s="1"/>
  <c r="P65" i="2"/>
  <c r="P66" i="2" s="1"/>
  <c r="G65" i="2"/>
  <c r="AN62" i="2"/>
  <c r="AC66" i="2" s="1"/>
  <c r="Q67" i="2" l="1"/>
  <c r="Q69" i="2" s="1"/>
  <c r="U67" i="2"/>
  <c r="U69" i="2" s="1"/>
  <c r="N67" i="2"/>
  <c r="N69" i="2" s="1"/>
  <c r="J67" i="2"/>
  <c r="J69" i="2" s="1"/>
  <c r="R67" i="2"/>
  <c r="R69" i="2" s="1"/>
  <c r="K67" i="2"/>
  <c r="K69" i="2" s="1"/>
  <c r="L67" i="2"/>
  <c r="L69" i="2" s="1"/>
  <c r="M67" i="2"/>
  <c r="M69" i="2" s="1"/>
  <c r="H67" i="2"/>
  <c r="H69" i="2" s="1"/>
  <c r="I67" i="2"/>
  <c r="I69" i="2" s="1"/>
  <c r="P67" i="2"/>
  <c r="P69" i="2" s="1"/>
  <c r="O67" i="2"/>
  <c r="O69" i="2" s="1"/>
  <c r="T67" i="2"/>
  <c r="T69" i="2" s="1"/>
  <c r="S67" i="2"/>
  <c r="S69" i="2" s="1"/>
  <c r="G66" i="2"/>
  <c r="G67" i="2"/>
  <c r="X70" i="2" l="1"/>
  <c r="X71" i="2" s="1"/>
  <c r="G69" i="2"/>
  <c r="W67" i="2"/>
  <c r="AC67" i="2" l="1"/>
  <c r="AC69" i="2" s="1"/>
  <c r="H70" i="2" l="1"/>
  <c r="H72" i="2" s="1"/>
  <c r="R70" i="2"/>
  <c r="R72" i="2" s="1"/>
  <c r="U70" i="2"/>
  <c r="U72" i="2" s="1"/>
  <c r="O70" i="2"/>
  <c r="O72" i="2" s="1"/>
  <c r="N70" i="2"/>
  <c r="N72" i="2" s="1"/>
  <c r="L70" i="2"/>
  <c r="L72" i="2" s="1"/>
  <c r="P70" i="2"/>
  <c r="P72" i="2" s="1"/>
  <c r="M70" i="2"/>
  <c r="M72" i="2" s="1"/>
  <c r="S70" i="2"/>
  <c r="S72" i="2" s="1"/>
  <c r="Q70" i="2"/>
  <c r="Q72" i="2" s="1"/>
  <c r="T70" i="2"/>
  <c r="T72" i="2" s="1"/>
  <c r="I70" i="2"/>
  <c r="I72" i="2" s="1"/>
  <c r="K70" i="2"/>
  <c r="K72" i="2" s="1"/>
  <c r="J70" i="2"/>
  <c r="J72" i="2" s="1"/>
  <c r="G70" i="2"/>
  <c r="G72" i="2" s="1"/>
</calcChain>
</file>

<file path=xl/sharedStrings.xml><?xml version="1.0" encoding="utf-8"?>
<sst xmlns="http://schemas.openxmlformats.org/spreadsheetml/2006/main" count="277" uniqueCount="112">
  <si>
    <t>Kernal size</t>
  </si>
  <si>
    <t>convolution layers</t>
  </si>
  <si>
    <t>filter conv2D</t>
  </si>
  <si>
    <t>neurons</t>
  </si>
  <si>
    <t>learning rate</t>
  </si>
  <si>
    <t>epochs</t>
  </si>
  <si>
    <t>batch size</t>
  </si>
  <si>
    <t>momentum</t>
  </si>
  <si>
    <t>val.acc</t>
  </si>
  <si>
    <t>.</t>
  </si>
  <si>
    <t>0.3920</t>
  </si>
  <si>
    <t>activation</t>
  </si>
  <si>
    <t>relu</t>
  </si>
  <si>
    <t>elu</t>
  </si>
  <si>
    <t>tanh</t>
  </si>
  <si>
    <t>sigmoid</t>
  </si>
  <si>
    <t>HIGH</t>
  </si>
  <si>
    <t>LOW</t>
  </si>
  <si>
    <t>A</t>
  </si>
  <si>
    <t>B</t>
  </si>
  <si>
    <t>C</t>
  </si>
  <si>
    <t>D</t>
  </si>
  <si>
    <t>E</t>
  </si>
  <si>
    <t>ab</t>
  </si>
  <si>
    <t>ac</t>
  </si>
  <si>
    <t>bc</t>
  </si>
  <si>
    <t>abc</t>
  </si>
  <si>
    <t>ad</t>
  </si>
  <si>
    <t>bd</t>
  </si>
  <si>
    <t>abd</t>
  </si>
  <si>
    <t>cd</t>
  </si>
  <si>
    <t>acd</t>
  </si>
  <si>
    <t>bcd</t>
  </si>
  <si>
    <t>abcd</t>
  </si>
  <si>
    <t>ae</t>
  </si>
  <si>
    <t>be</t>
  </si>
  <si>
    <t>abe</t>
  </si>
  <si>
    <t>ce</t>
  </si>
  <si>
    <t>ace</t>
  </si>
  <si>
    <t>bce</t>
  </si>
  <si>
    <t>abce</t>
  </si>
  <si>
    <t>de</t>
  </si>
  <si>
    <t>ade</t>
  </si>
  <si>
    <t>bde</t>
  </si>
  <si>
    <t>abde</t>
  </si>
  <si>
    <t>cde</t>
  </si>
  <si>
    <t>acde</t>
  </si>
  <si>
    <t>bcde</t>
  </si>
  <si>
    <t>abcde</t>
  </si>
  <si>
    <t>a</t>
  </si>
  <si>
    <t>b</t>
  </si>
  <si>
    <t>c</t>
  </si>
  <si>
    <t>d</t>
  </si>
  <si>
    <t>e</t>
  </si>
  <si>
    <t>Rep I</t>
  </si>
  <si>
    <t>Rep II</t>
  </si>
  <si>
    <t>contrast</t>
  </si>
  <si>
    <t>total=</t>
  </si>
  <si>
    <t>beta 0</t>
  </si>
  <si>
    <t>Effects</t>
  </si>
  <si>
    <t>SS</t>
  </si>
  <si>
    <t>df</t>
  </si>
  <si>
    <t>MS</t>
  </si>
  <si>
    <t>F0</t>
  </si>
  <si>
    <t>Fcritical</t>
  </si>
  <si>
    <t>P value</t>
  </si>
  <si>
    <t>AB</t>
  </si>
  <si>
    <t>AC</t>
  </si>
  <si>
    <t>BC</t>
  </si>
  <si>
    <t>AD</t>
  </si>
  <si>
    <t>BD</t>
  </si>
  <si>
    <t>CD</t>
  </si>
  <si>
    <t>AE</t>
  </si>
  <si>
    <t>BE</t>
  </si>
  <si>
    <t>CE</t>
  </si>
  <si>
    <t>DE</t>
  </si>
  <si>
    <t>SST=</t>
  </si>
  <si>
    <t>Sserror=</t>
  </si>
  <si>
    <t>df error</t>
  </si>
  <si>
    <t>MSE=</t>
  </si>
  <si>
    <t>SSR=</t>
  </si>
  <si>
    <t>R^2=</t>
  </si>
  <si>
    <t>Y=</t>
  </si>
  <si>
    <t xml:space="preserve">2^5 </t>
  </si>
  <si>
    <t>Residual Plot</t>
  </si>
  <si>
    <t>Residual errors</t>
  </si>
  <si>
    <t>Residual Errors</t>
  </si>
  <si>
    <t>Errors</t>
  </si>
  <si>
    <t>Odered</t>
  </si>
  <si>
    <t xml:space="preserve">rank j </t>
  </si>
  <si>
    <t>j-0.5/N</t>
  </si>
  <si>
    <t>Z value</t>
  </si>
  <si>
    <t>hyperparameter</t>
  </si>
  <si>
    <t>Factor</t>
  </si>
  <si>
    <t>Low value</t>
  </si>
  <si>
    <t>High value</t>
  </si>
  <si>
    <t>filter conv 2D</t>
  </si>
  <si>
    <t>Factors</t>
  </si>
  <si>
    <t>Assumptions:</t>
  </si>
  <si>
    <t>coded accuracy</t>
  </si>
  <si>
    <t>beta_zero</t>
  </si>
  <si>
    <t>Beta</t>
  </si>
  <si>
    <t>corres Beta</t>
  </si>
  <si>
    <t>0.245313+(0.0565/2)*X1+(0.1195/2)*X2+(0.0865/2)*X3+(0.0475/2)*X4+(-0.29313/2)*X5+(-0.01213/2)*X1X2+(0.020375/2)*X1X3+(-0.08263/2)*X2X3+(0.077375/2)*X1X4+(-0.01338/2)*X2X4+(0.014375/2)*X3X4+(-0.047/2)*X1X5+(-0.12675/2)*X2X5+(-0.0745/2)*X3X5+(-0.04325/2)*X4X5</t>
  </si>
  <si>
    <t>Assumption Accuracy</t>
  </si>
  <si>
    <t>Accuracy</t>
  </si>
  <si>
    <t>absolute accuracy</t>
  </si>
  <si>
    <t>Best model</t>
  </si>
  <si>
    <t>(coded/assumption)%</t>
  </si>
  <si>
    <t>Hyperparameter</t>
  </si>
  <si>
    <t>2^5 full factorial table:</t>
  </si>
  <si>
    <t>1/2 fraction   Factorial table: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</si>
</sst>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8"/>
      <color rgb="FF1F1F1F"/>
      <name val="Courier New"/>
      <family val="3"/>
    </font>
    <font>
      <sz val="14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2"/>
      <color rgb="FF1F1F1F"/>
      <name val="Times New Roman"/>
      <family val="1"/>
    </font>
    <font>
      <b/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0" fillId="2" borderId="0" xfId="0" applyFill="1"/>
    <xf numFmtId="0" fontId="0" fillId="3" borderId="0" xfId="0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/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0" fillId="5" borderId="0" xfId="0" applyFill="1"/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6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kernal</a:t>
            </a:r>
            <a:r>
              <a:rPr lang="en-IN" baseline="0"/>
              <a:t> size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Factors!$D$6:$D$10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</c:numCache>
            </c:numRef>
          </c:xVal>
          <c:yVal>
            <c:numRef>
              <c:f>Factors!$E$6:$E$10</c:f>
              <c:numCache>
                <c:formatCode>General</c:formatCode>
                <c:ptCount val="5"/>
                <c:pt idx="0">
                  <c:v>0.371</c:v>
                </c:pt>
                <c:pt idx="1">
                  <c:v>0.40300000000000002</c:v>
                </c:pt>
                <c:pt idx="2">
                  <c:v>0.40400000000000003</c:v>
                </c:pt>
                <c:pt idx="3">
                  <c:v>0.42</c:v>
                </c:pt>
                <c:pt idx="4">
                  <c:v>0.41199999999999998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5A-4957-95C3-6ED9D3EF7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834928"/>
        <c:axId val="1556829168"/>
      </c:scatterChart>
      <c:valAx>
        <c:axId val="155683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829168"/>
        <c:crosses val="autoZero"/>
        <c:crossBetween val="midCat"/>
      </c:valAx>
      <c:valAx>
        <c:axId val="15568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83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'Residual Plot'!$H$3:$H$34</c:f>
              <c:numCache>
                <c:formatCode>General</c:formatCode>
                <c:ptCount val="32"/>
                <c:pt idx="0">
                  <c:v>-0.268625</c:v>
                </c:pt>
                <c:pt idx="1">
                  <c:v>-0.31962499999999999</c:v>
                </c:pt>
                <c:pt idx="2">
                  <c:v>-0.31512499999999999</c:v>
                </c:pt>
                <c:pt idx="3">
                  <c:v>-0.31362499999999999</c:v>
                </c:pt>
                <c:pt idx="4">
                  <c:v>-0.30812499999999998</c:v>
                </c:pt>
                <c:pt idx="5">
                  <c:v>-0.30762499999999998</c:v>
                </c:pt>
                <c:pt idx="6">
                  <c:v>-0.30712499999999998</c:v>
                </c:pt>
                <c:pt idx="7">
                  <c:v>-0.30562499999999998</c:v>
                </c:pt>
                <c:pt idx="8">
                  <c:v>-0.30162499999999998</c:v>
                </c:pt>
                <c:pt idx="9">
                  <c:v>-0.30012499999999998</c:v>
                </c:pt>
                <c:pt idx="10">
                  <c:v>-0.29562500000000003</c:v>
                </c:pt>
                <c:pt idx="11">
                  <c:v>-0.28512500000000002</c:v>
                </c:pt>
                <c:pt idx="12">
                  <c:v>-0.28062500000000001</c:v>
                </c:pt>
                <c:pt idx="13">
                  <c:v>-0.27662500000000001</c:v>
                </c:pt>
                <c:pt idx="14">
                  <c:v>-0.27562500000000001</c:v>
                </c:pt>
                <c:pt idx="15">
                  <c:v>-0.27412500000000001</c:v>
                </c:pt>
                <c:pt idx="16">
                  <c:v>-0.27262500000000001</c:v>
                </c:pt>
                <c:pt idx="17">
                  <c:v>-0.268625</c:v>
                </c:pt>
                <c:pt idx="18">
                  <c:v>-0.268625</c:v>
                </c:pt>
                <c:pt idx="19">
                  <c:v>-0.24162500000000001</c:v>
                </c:pt>
                <c:pt idx="20">
                  <c:v>9.3375E-2</c:v>
                </c:pt>
                <c:pt idx="21">
                  <c:v>0.13337499999999999</c:v>
                </c:pt>
                <c:pt idx="22">
                  <c:v>0.39887499999999998</c:v>
                </c:pt>
                <c:pt idx="23">
                  <c:v>0.40987499999999999</c:v>
                </c:pt>
                <c:pt idx="24">
                  <c:v>0.50687499999999996</c:v>
                </c:pt>
                <c:pt idx="25">
                  <c:v>0.53387499999999999</c:v>
                </c:pt>
                <c:pt idx="26">
                  <c:v>0.55887500000000001</c:v>
                </c:pt>
                <c:pt idx="27">
                  <c:v>0.56187500000000001</c:v>
                </c:pt>
                <c:pt idx="28">
                  <c:v>0.62187499999999996</c:v>
                </c:pt>
                <c:pt idx="29">
                  <c:v>0.62287499999999996</c:v>
                </c:pt>
                <c:pt idx="30">
                  <c:v>0.670875</c:v>
                </c:pt>
                <c:pt idx="31">
                  <c:v>0.673875</c:v>
                </c:pt>
              </c:numCache>
            </c:numRef>
          </c:xVal>
          <c:yVal>
            <c:numRef>
              <c:f>'Residual Plot'!$K$3:$K$34</c:f>
              <c:numCache>
                <c:formatCode>General</c:formatCode>
                <c:ptCount val="32"/>
                <c:pt idx="0">
                  <c:v>-2.1538746940614555</c:v>
                </c:pt>
                <c:pt idx="1">
                  <c:v>-1.6759397227734436</c:v>
                </c:pt>
                <c:pt idx="2">
                  <c:v>-1.4177971379962682</c:v>
                </c:pt>
                <c:pt idx="3">
                  <c:v>-1.229858759216589</c:v>
                </c:pt>
                <c:pt idx="4">
                  <c:v>-1.0775155670402805</c:v>
                </c:pt>
                <c:pt idx="5">
                  <c:v>-0.94678175630104722</c:v>
                </c:pt>
                <c:pt idx="6">
                  <c:v>-0.83051087820540004</c:v>
                </c:pt>
                <c:pt idx="7">
                  <c:v>-0.72451438349236563</c:v>
                </c:pt>
                <c:pt idx="8">
                  <c:v>-0.62609901234642129</c:v>
                </c:pt>
                <c:pt idx="9">
                  <c:v>-0.5334097062412807</c:v>
                </c:pt>
                <c:pt idx="10">
                  <c:v>-0.44509652498551644</c:v>
                </c:pt>
                <c:pt idx="11">
                  <c:v>-0.36012989178956933</c:v>
                </c:pt>
                <c:pt idx="12">
                  <c:v>-0.27769043982157676</c:v>
                </c:pt>
                <c:pt idx="13">
                  <c:v>-0.19709908429431236</c:v>
                </c:pt>
                <c:pt idx="14">
                  <c:v>-0.11776987457909528</c:v>
                </c:pt>
                <c:pt idx="15">
                  <c:v>-3.9176085503097632E-2</c:v>
                </c:pt>
                <c:pt idx="16">
                  <c:v>3.9176085503097632E-2</c:v>
                </c:pt>
                <c:pt idx="17">
                  <c:v>0.11776987457909528</c:v>
                </c:pt>
                <c:pt idx="18">
                  <c:v>0.19709908429431236</c:v>
                </c:pt>
                <c:pt idx="19">
                  <c:v>0.27769043982157676</c:v>
                </c:pt>
                <c:pt idx="20">
                  <c:v>0.36012989178956933</c:v>
                </c:pt>
                <c:pt idx="21">
                  <c:v>0.44509652498551644</c:v>
                </c:pt>
                <c:pt idx="22">
                  <c:v>0.5334097062412807</c:v>
                </c:pt>
                <c:pt idx="23">
                  <c:v>0.62609901234642129</c:v>
                </c:pt>
                <c:pt idx="24">
                  <c:v>0.72451438349236563</c:v>
                </c:pt>
                <c:pt idx="25">
                  <c:v>0.83051087820540004</c:v>
                </c:pt>
                <c:pt idx="26">
                  <c:v>0.94678175630104722</c:v>
                </c:pt>
                <c:pt idx="27">
                  <c:v>1.0775155670402805</c:v>
                </c:pt>
                <c:pt idx="28">
                  <c:v>1.229858759216589</c:v>
                </c:pt>
                <c:pt idx="29">
                  <c:v>1.4177971379962682</c:v>
                </c:pt>
                <c:pt idx="30">
                  <c:v>1.6759397227734436</c:v>
                </c:pt>
                <c:pt idx="31">
                  <c:v>2.1538746940614555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C0-4C85-BC04-79D29CF43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38127"/>
        <c:axId val="585638607"/>
      </c:scatterChart>
      <c:valAx>
        <c:axId val="58563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38607"/>
        <c:crosses val="autoZero"/>
        <c:crossBetween val="midCat"/>
      </c:valAx>
      <c:valAx>
        <c:axId val="58563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3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Convolution</a:t>
            </a:r>
            <a:r>
              <a:rPr lang="en-IN" baseline="0"/>
              <a:t> Layer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63709050257607"/>
          <c:y val="0.27137330754352029"/>
          <c:w val="0.84741846505297946"/>
          <c:h val="0.61181000827507781"/>
        </c:manualLayout>
      </c:layout>
      <c:scatterChart>
        <c:scatterStyle val="lineMarker"/>
        <c:varyColors val="0"/>
        <c:ser>
          <c:idx val="0"/>
          <c:order val="0"/>
          <c:tx>
            <c:strRef>
              <c:f>Factors!$E$18</c:f>
              <c:strCache>
                <c:ptCount val="1"/>
                <c:pt idx="0">
                  <c:v>0.3920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Factors!$D$19:$D$21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Factors!$E$19:$E$21</c:f>
              <c:numCache>
                <c:formatCode>General</c:formatCode>
                <c:ptCount val="3"/>
                <c:pt idx="0">
                  <c:v>0.33500000000000002</c:v>
                </c:pt>
                <c:pt idx="1">
                  <c:v>0.17399999999999999</c:v>
                </c:pt>
                <c:pt idx="2">
                  <c:v>0.111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D0-4FD3-87F5-405CE1768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847408"/>
        <c:axId val="1556847888"/>
      </c:scatterChart>
      <c:valAx>
        <c:axId val="155684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847888"/>
        <c:crosses val="autoZero"/>
        <c:crossBetween val="midCat"/>
      </c:valAx>
      <c:valAx>
        <c:axId val="155684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84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conv2D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Factors!$D$26:$D$30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264</c:v>
                </c:pt>
              </c:numCache>
            </c:numRef>
          </c:xVal>
          <c:yVal>
            <c:numRef>
              <c:f>Factors!$E$26:$E$30</c:f>
              <c:numCache>
                <c:formatCode>General</c:formatCode>
                <c:ptCount val="5"/>
                <c:pt idx="0">
                  <c:v>0.39900000000000002</c:v>
                </c:pt>
                <c:pt idx="1">
                  <c:v>0.40699999999999997</c:v>
                </c:pt>
                <c:pt idx="2">
                  <c:v>0.39300000000000002</c:v>
                </c:pt>
                <c:pt idx="3">
                  <c:v>0.32700000000000001</c:v>
                </c:pt>
                <c:pt idx="4">
                  <c:v>0.379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69-432B-B272-4C0FBEE50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873328"/>
        <c:axId val="1556868048"/>
      </c:scatterChart>
      <c:valAx>
        <c:axId val="155687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868048"/>
        <c:crosses val="autoZero"/>
        <c:crossBetween val="midCat"/>
      </c:valAx>
      <c:valAx>
        <c:axId val="155686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87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neuron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Factors!$D$38:$D$43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Factors!$E$38:$E$43</c:f>
              <c:numCache>
                <c:formatCode>General</c:formatCode>
                <c:ptCount val="6"/>
                <c:pt idx="0">
                  <c:v>0.38600000000000001</c:v>
                </c:pt>
                <c:pt idx="1">
                  <c:v>0.39300000000000002</c:v>
                </c:pt>
                <c:pt idx="2">
                  <c:v>0.39700000000000002</c:v>
                </c:pt>
                <c:pt idx="3">
                  <c:v>0.39400000000000002</c:v>
                </c:pt>
                <c:pt idx="4">
                  <c:v>0.40400000000000003</c:v>
                </c:pt>
                <c:pt idx="5">
                  <c:v>0.40300000000000002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8-4320-BBC6-DC3192A2D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885328"/>
        <c:axId val="1556877168"/>
      </c:scatterChart>
      <c:valAx>
        <c:axId val="155688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877168"/>
        <c:crosses val="autoZero"/>
        <c:crossBetween val="midCat"/>
      </c:valAx>
      <c:valAx>
        <c:axId val="155687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88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Activation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Factors!$D$52:$D$55</c:f>
              <c:strCache>
                <c:ptCount val="4"/>
                <c:pt idx="0">
                  <c:v>relu</c:v>
                </c:pt>
                <c:pt idx="1">
                  <c:v>elu</c:v>
                </c:pt>
                <c:pt idx="2">
                  <c:v>tanh</c:v>
                </c:pt>
                <c:pt idx="3">
                  <c:v>sigmoid</c:v>
                </c:pt>
              </c:strCache>
            </c:strRef>
          </c:xVal>
          <c:yVal>
            <c:numRef>
              <c:f>Factors!$E$52:$E$55</c:f>
              <c:numCache>
                <c:formatCode>General</c:formatCode>
                <c:ptCount val="4"/>
                <c:pt idx="0">
                  <c:v>0.58699999999999997</c:v>
                </c:pt>
                <c:pt idx="1">
                  <c:v>0.57899999999999996</c:v>
                </c:pt>
                <c:pt idx="2">
                  <c:v>0.59199999999999997</c:v>
                </c:pt>
                <c:pt idx="3">
                  <c:v>0.40300000000000002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7-42CF-B069-D8A3865F1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874288"/>
        <c:axId val="1556886768"/>
      </c:scatterChart>
      <c:valAx>
        <c:axId val="155687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886768"/>
        <c:crosses val="autoZero"/>
        <c:crossBetween val="midCat"/>
      </c:valAx>
      <c:valAx>
        <c:axId val="15568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87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learning</a:t>
            </a:r>
            <a:r>
              <a:rPr lang="en-IN" baseline="0"/>
              <a:t> rate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Factors!$D$64:$D$68</c:f>
              <c:numCache>
                <c:formatCode>General</c:formatCode>
                <c:ptCount val="5"/>
                <c:pt idx="0">
                  <c:v>1E-4</c:v>
                </c:pt>
                <c:pt idx="1">
                  <c:v>1E-3</c:v>
                </c:pt>
                <c:pt idx="2">
                  <c:v>0.25</c:v>
                </c:pt>
                <c:pt idx="3">
                  <c:v>0.5</c:v>
                </c:pt>
                <c:pt idx="4">
                  <c:v>0.1</c:v>
                </c:pt>
              </c:numCache>
            </c:numRef>
          </c:xVal>
          <c:yVal>
            <c:numRef>
              <c:f>Factors!$E$64:$E$68</c:f>
              <c:numCache>
                <c:formatCode>General</c:formatCode>
                <c:ptCount val="5"/>
                <c:pt idx="0">
                  <c:v>0.40300000000000002</c:v>
                </c:pt>
                <c:pt idx="1">
                  <c:v>0.39200000000000002</c:v>
                </c:pt>
                <c:pt idx="2">
                  <c:v>8.4000000000000005E-2</c:v>
                </c:pt>
                <c:pt idx="3">
                  <c:v>9.0999999999999998E-2</c:v>
                </c:pt>
                <c:pt idx="4">
                  <c:v>0.52600000000000002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F-4C31-A8A2-5E6CF06B1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900208"/>
        <c:axId val="1556901168"/>
      </c:scatterChart>
      <c:valAx>
        <c:axId val="155690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901168"/>
        <c:crosses val="autoZero"/>
        <c:crossBetween val="midCat"/>
      </c:valAx>
      <c:valAx>
        <c:axId val="15569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90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Factors!$D$78:$D$81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Factors!$E$78:$E$81</c:f>
              <c:numCache>
                <c:formatCode>General</c:formatCode>
                <c:ptCount val="4"/>
                <c:pt idx="0">
                  <c:v>0.40300000000000002</c:v>
                </c:pt>
                <c:pt idx="1">
                  <c:v>0.45700000000000002</c:v>
                </c:pt>
                <c:pt idx="2">
                  <c:v>0.50900000000000001</c:v>
                </c:pt>
                <c:pt idx="3">
                  <c:v>0.54800000000000004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66-4249-8C87-7FB1A1B6F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909328"/>
        <c:axId val="1556909808"/>
      </c:scatterChart>
      <c:valAx>
        <c:axId val="155690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909808"/>
        <c:crosses val="autoZero"/>
        <c:crossBetween val="midCat"/>
      </c:valAx>
      <c:valAx>
        <c:axId val="15569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90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Batch</a:t>
            </a:r>
            <a:r>
              <a:rPr lang="en-IN" baseline="0"/>
              <a:t> size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Factors!$D$91:$D$95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Factors!$E$91:$E$95</c:f>
              <c:numCache>
                <c:formatCode>General</c:formatCode>
                <c:ptCount val="5"/>
                <c:pt idx="0">
                  <c:v>0.36899999999999999</c:v>
                </c:pt>
                <c:pt idx="1">
                  <c:v>0.31</c:v>
                </c:pt>
                <c:pt idx="2">
                  <c:v>0.28199999999999997</c:v>
                </c:pt>
                <c:pt idx="3">
                  <c:v>0.255</c:v>
                </c:pt>
                <c:pt idx="4">
                  <c:v>0.26700000000000002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4A-466E-9C11-3EBD7C4D1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917488"/>
        <c:axId val="1556919408"/>
      </c:scatterChart>
      <c:valAx>
        <c:axId val="155691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919408"/>
        <c:crosses val="autoZero"/>
        <c:crossBetween val="midCat"/>
      </c:valAx>
      <c:valAx>
        <c:axId val="155691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91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momentum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Factors!$D$105:$D$109</c:f>
              <c:numCache>
                <c:formatCode>General</c:formatCode>
                <c:ptCount val="5"/>
                <c:pt idx="0">
                  <c:v>0.5</c:v>
                </c:pt>
                <c:pt idx="1">
                  <c:v>0.622</c:v>
                </c:pt>
                <c:pt idx="2">
                  <c:v>0.74</c:v>
                </c:pt>
                <c:pt idx="3">
                  <c:v>0.86</c:v>
                </c:pt>
                <c:pt idx="4">
                  <c:v>0.99</c:v>
                </c:pt>
              </c:numCache>
            </c:numRef>
          </c:xVal>
          <c:yVal>
            <c:numRef>
              <c:f>Factors!$E$105:$E$109</c:f>
              <c:numCache>
                <c:formatCode>General</c:formatCode>
                <c:ptCount val="5"/>
                <c:pt idx="0">
                  <c:v>0.34</c:v>
                </c:pt>
                <c:pt idx="1">
                  <c:v>0.33300000000000002</c:v>
                </c:pt>
                <c:pt idx="2">
                  <c:v>0.38500000000000001</c:v>
                </c:pt>
                <c:pt idx="3">
                  <c:v>0.41</c:v>
                </c:pt>
                <c:pt idx="4">
                  <c:v>0.56899999999999995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A9-4553-A32A-CB0FFB098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923248"/>
        <c:axId val="1556923728"/>
      </c:scatterChart>
      <c:valAx>
        <c:axId val="155692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923728"/>
        <c:crosses val="autoZero"/>
        <c:crossBetween val="midCat"/>
      </c:valAx>
      <c:valAx>
        <c:axId val="15569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92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1</xdr:row>
      <xdr:rowOff>125730</xdr:rowOff>
    </xdr:from>
    <xdr:to>
      <xdr:col>10</xdr:col>
      <xdr:colOff>571500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C5D705-EEAB-96BE-B187-2EA9AF42A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68580</xdr:colOff>
      <xdr:row>13</xdr:row>
      <xdr:rowOff>0</xdr:rowOff>
    </xdr:from>
    <xdr:to>
      <xdr:col>10</xdr:col>
      <xdr:colOff>525780</xdr:colOff>
      <xdr:row>21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03CE68-72FA-F6E3-9F11-72A0A7570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68580</xdr:colOff>
      <xdr:row>23</xdr:row>
      <xdr:rowOff>19050</xdr:rowOff>
    </xdr:from>
    <xdr:to>
      <xdr:col>10</xdr:col>
      <xdr:colOff>594360</xdr:colOff>
      <xdr:row>32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16A48A-E7CD-639B-7CFA-F4B097683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7620</xdr:colOff>
      <xdr:row>33</xdr:row>
      <xdr:rowOff>163830</xdr:rowOff>
    </xdr:from>
    <xdr:to>
      <xdr:col>10</xdr:col>
      <xdr:colOff>510540</xdr:colOff>
      <xdr:row>44</xdr:row>
      <xdr:rowOff>45720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1826059-E29F-48D6-A7BC-6C663BA71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114300</xdr:colOff>
      <xdr:row>45</xdr:row>
      <xdr:rowOff>156210</xdr:rowOff>
    </xdr:from>
    <xdr:to>
      <xdr:col>10</xdr:col>
      <xdr:colOff>533400</xdr:colOff>
      <xdr:row>57</xdr:row>
      <xdr:rowOff>7620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45FE9F7-0634-3A3E-33FB-F72C6ADA6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7620</xdr:colOff>
      <xdr:row>60</xdr:row>
      <xdr:rowOff>152400</xdr:rowOff>
    </xdr:from>
    <xdr:to>
      <xdr:col>11</xdr:col>
      <xdr:colOff>7620</xdr:colOff>
      <xdr:row>70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15CF7A5-8865-7B83-5427-6EFE91747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22860</xdr:colOff>
      <xdr:row>72</xdr:row>
      <xdr:rowOff>99060</xdr:rowOff>
    </xdr:from>
    <xdr:to>
      <xdr:col>10</xdr:col>
      <xdr:colOff>480060</xdr:colOff>
      <xdr:row>82</xdr:row>
      <xdr:rowOff>7620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8279351-004B-10B8-F183-90D07CE6F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30480</xdr:colOff>
      <xdr:row>84</xdr:row>
      <xdr:rowOff>110490</xdr:rowOff>
    </xdr:from>
    <xdr:to>
      <xdr:col>10</xdr:col>
      <xdr:colOff>579120</xdr:colOff>
      <xdr:row>95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2D75A44-7327-363A-C6FF-89AE3066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99</xdr:row>
      <xdr:rowOff>64770</xdr:rowOff>
    </xdr:from>
    <xdr:to>
      <xdr:col>10</xdr:col>
      <xdr:colOff>556260</xdr:colOff>
      <xdr:row>110</xdr:row>
      <xdr:rowOff>53340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D8949A3-D624-1A46-EB0D-9DD377293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528734</xdr:colOff>
      <xdr:row>13</xdr:row>
      <xdr:rowOff>101859</xdr:rowOff>
    </xdr:from>
    <xdr:to>
      <xdr:col>18</xdr:col>
      <xdr:colOff>349898</xdr:colOff>
      <xdr:row>24</xdr:row>
      <xdr:rowOff>38878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310C16-5B73-87B3-61AF-39C470E35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0.05736</cdr:x>
      <cdr:y>0.423</cdr:y>
    </cdr:from>
    <cdr:to>
      <cdr:x>0.95029</cdr:x>
      <cdr:y>0.7115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D369CAB-7A1B-4EDF-03C5-8BE7D1B4F874}"/>
            </a:ext>
          </a:extLst>
        </cdr:cNvPr>
        <cdr:cNvCxnSpPr/>
      </cdr:nvCxnSpPr>
      <cdr:spPr>
        <a:xfrm xmlns:a="http://schemas.openxmlformats.org/drawingml/2006/main" flipV="1">
          <a:off x="233266" y="877855"/>
          <a:ext cx="3631163" cy="59871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710D4-D0D6-4912-AD0C-E49C11B4A153}">
  <dimension ref="C1:S109"/>
  <sheetViews>
    <sheetView topLeftCell="B1" zoomScale="68" workbookViewId="0">
      <selection activeCell="P6" sqref="P6:S11"/>
    </sheetView>
  </sheetViews>
  <sheetFormatPr defaultRowHeight="14.4" x14ac:dyDescent="0.3"/>
  <cols>
    <col min="16" max="16" width="18.21875" customWidth="1"/>
    <col min="17" max="17" width="14.33203125" customWidth="1"/>
    <col min="18" max="18" width="12.44140625" customWidth="1"/>
  </cols>
  <sheetData>
    <row r="1" spans="3:19" x14ac:dyDescent="0.3">
      <c r="D1" s="6" t="s">
        <v>16</v>
      </c>
    </row>
    <row r="2" spans="3:19" x14ac:dyDescent="0.3">
      <c r="D2" s="5" t="s">
        <v>17</v>
      </c>
    </row>
    <row r="4" spans="3:19" x14ac:dyDescent="0.3">
      <c r="C4" t="s">
        <v>0</v>
      </c>
      <c r="E4" t="s">
        <v>8</v>
      </c>
    </row>
    <row r="5" spans="3:19" x14ac:dyDescent="0.3">
      <c r="O5" s="10"/>
      <c r="P5" s="10"/>
      <c r="Q5" s="10"/>
      <c r="R5" s="10"/>
      <c r="S5" s="10"/>
    </row>
    <row r="6" spans="3:19" x14ac:dyDescent="0.3">
      <c r="D6" s="5">
        <v>1</v>
      </c>
      <c r="E6" s="3">
        <v>0.371</v>
      </c>
      <c r="O6" s="10"/>
      <c r="P6" s="23" t="s">
        <v>109</v>
      </c>
      <c r="Q6" s="23" t="s">
        <v>93</v>
      </c>
      <c r="R6" s="23" t="s">
        <v>94</v>
      </c>
      <c r="S6" s="23" t="s">
        <v>95</v>
      </c>
    </row>
    <row r="7" spans="3:19" x14ac:dyDescent="0.3">
      <c r="D7">
        <v>3</v>
      </c>
      <c r="E7" s="1">
        <v>0.40300000000000002</v>
      </c>
      <c r="O7" s="10"/>
      <c r="P7" s="24" t="s">
        <v>18</v>
      </c>
      <c r="Q7" s="10" t="s">
        <v>0</v>
      </c>
      <c r="R7" s="12">
        <v>1</v>
      </c>
      <c r="S7" s="20">
        <v>7</v>
      </c>
    </row>
    <row r="8" spans="3:19" x14ac:dyDescent="0.3">
      <c r="D8">
        <v>5</v>
      </c>
      <c r="E8" s="1">
        <v>0.40400000000000003</v>
      </c>
      <c r="O8" s="10"/>
      <c r="P8" s="24" t="s">
        <v>19</v>
      </c>
      <c r="Q8" s="10" t="s">
        <v>96</v>
      </c>
      <c r="R8" s="12">
        <v>128</v>
      </c>
      <c r="S8" s="20">
        <v>32</v>
      </c>
    </row>
    <row r="9" spans="3:19" x14ac:dyDescent="0.3">
      <c r="D9" s="6">
        <v>7</v>
      </c>
      <c r="E9" s="4">
        <v>0.42</v>
      </c>
      <c r="O9" s="10"/>
      <c r="P9" s="24" t="s">
        <v>20</v>
      </c>
      <c r="Q9" s="10" t="s">
        <v>4</v>
      </c>
      <c r="R9" s="12">
        <v>0.25</v>
      </c>
      <c r="S9" s="20">
        <v>0.1</v>
      </c>
    </row>
    <row r="10" spans="3:19" x14ac:dyDescent="0.3">
      <c r="C10" t="s">
        <v>9</v>
      </c>
      <c r="D10">
        <v>11</v>
      </c>
      <c r="E10" s="1">
        <v>0.41199999999999998</v>
      </c>
      <c r="O10" s="10"/>
      <c r="P10" s="24" t="s">
        <v>21</v>
      </c>
      <c r="Q10" s="10" t="s">
        <v>6</v>
      </c>
      <c r="R10" s="12">
        <v>80</v>
      </c>
      <c r="S10" s="20">
        <v>20</v>
      </c>
    </row>
    <row r="11" spans="3:19" x14ac:dyDescent="0.3">
      <c r="O11" s="10"/>
      <c r="P11" s="24" t="s">
        <v>22</v>
      </c>
      <c r="Q11" s="10" t="s">
        <v>7</v>
      </c>
      <c r="R11" s="12">
        <v>0.622</v>
      </c>
      <c r="S11" s="20">
        <v>0.99</v>
      </c>
    </row>
    <row r="12" spans="3:19" x14ac:dyDescent="0.3">
      <c r="O12" s="10"/>
      <c r="P12" s="10"/>
      <c r="Q12" s="10"/>
      <c r="R12" s="10"/>
      <c r="S12" s="10"/>
    </row>
    <row r="16" spans="3:19" x14ac:dyDescent="0.3">
      <c r="C16" t="s">
        <v>1</v>
      </c>
    </row>
    <row r="18" spans="3:5" x14ac:dyDescent="0.3">
      <c r="D18" s="6">
        <v>1</v>
      </c>
      <c r="E18" s="8" t="s">
        <v>10</v>
      </c>
    </row>
    <row r="19" spans="3:5" x14ac:dyDescent="0.3">
      <c r="D19">
        <v>2</v>
      </c>
      <c r="E19" s="2">
        <v>0.33500000000000002</v>
      </c>
    </row>
    <row r="20" spans="3:5" x14ac:dyDescent="0.3">
      <c r="D20">
        <v>3</v>
      </c>
      <c r="E20" s="2">
        <v>0.17399999999999999</v>
      </c>
    </row>
    <row r="21" spans="3:5" x14ac:dyDescent="0.3">
      <c r="D21" s="5">
        <v>4</v>
      </c>
      <c r="E21" s="7">
        <v>0.111</v>
      </c>
    </row>
    <row r="25" spans="3:5" x14ac:dyDescent="0.3">
      <c r="C25" t="s">
        <v>2</v>
      </c>
    </row>
    <row r="26" spans="3:5" x14ac:dyDescent="0.3">
      <c r="D26">
        <v>16</v>
      </c>
      <c r="E26" s="1">
        <v>0.39900000000000002</v>
      </c>
    </row>
    <row r="27" spans="3:5" x14ac:dyDescent="0.3">
      <c r="D27" s="6">
        <v>32</v>
      </c>
      <c r="E27" s="4">
        <v>0.40699999999999997</v>
      </c>
    </row>
    <row r="28" spans="3:5" x14ac:dyDescent="0.3">
      <c r="D28">
        <v>64</v>
      </c>
      <c r="E28" s="1">
        <v>0.39300000000000002</v>
      </c>
    </row>
    <row r="29" spans="3:5" x14ac:dyDescent="0.3">
      <c r="D29" s="5">
        <v>128</v>
      </c>
      <c r="E29" s="3">
        <v>0.32700000000000001</v>
      </c>
    </row>
    <row r="30" spans="3:5" x14ac:dyDescent="0.3">
      <c r="D30">
        <v>264</v>
      </c>
      <c r="E30" s="1">
        <v>0.379</v>
      </c>
    </row>
    <row r="37" spans="3:5" x14ac:dyDescent="0.3">
      <c r="C37" t="s">
        <v>3</v>
      </c>
    </row>
    <row r="38" spans="3:5" x14ac:dyDescent="0.3">
      <c r="D38" s="5">
        <v>50</v>
      </c>
      <c r="E38" s="3">
        <v>0.38600000000000001</v>
      </c>
    </row>
    <row r="39" spans="3:5" x14ac:dyDescent="0.3">
      <c r="D39">
        <v>100</v>
      </c>
      <c r="E39" s="1">
        <v>0.39300000000000002</v>
      </c>
    </row>
    <row r="40" spans="3:5" x14ac:dyDescent="0.3">
      <c r="D40">
        <v>150</v>
      </c>
      <c r="E40" s="1">
        <v>0.39700000000000002</v>
      </c>
    </row>
    <row r="41" spans="3:5" x14ac:dyDescent="0.3">
      <c r="D41">
        <v>200</v>
      </c>
      <c r="E41" s="1">
        <v>0.39400000000000002</v>
      </c>
    </row>
    <row r="42" spans="3:5" x14ac:dyDescent="0.3">
      <c r="D42" s="6">
        <v>250</v>
      </c>
      <c r="E42" s="4">
        <v>0.40400000000000003</v>
      </c>
    </row>
    <row r="43" spans="3:5" x14ac:dyDescent="0.3">
      <c r="D43">
        <v>300</v>
      </c>
      <c r="E43" s="1">
        <v>0.40300000000000002</v>
      </c>
    </row>
    <row r="51" spans="3:5" x14ac:dyDescent="0.3">
      <c r="C51" t="s">
        <v>11</v>
      </c>
    </row>
    <row r="52" spans="3:5" x14ac:dyDescent="0.3">
      <c r="D52" t="s">
        <v>12</v>
      </c>
      <c r="E52" s="1">
        <v>0.58699999999999997</v>
      </c>
    </row>
    <row r="53" spans="3:5" x14ac:dyDescent="0.3">
      <c r="D53" t="s">
        <v>13</v>
      </c>
      <c r="E53" s="1">
        <v>0.57899999999999996</v>
      </c>
    </row>
    <row r="54" spans="3:5" x14ac:dyDescent="0.3">
      <c r="D54" s="6" t="s">
        <v>14</v>
      </c>
      <c r="E54" s="4">
        <v>0.59199999999999997</v>
      </c>
    </row>
    <row r="55" spans="3:5" x14ac:dyDescent="0.3">
      <c r="D55" s="5" t="s">
        <v>15</v>
      </c>
      <c r="E55" s="3">
        <v>0.40300000000000002</v>
      </c>
    </row>
    <row r="62" spans="3:5" x14ac:dyDescent="0.3">
      <c r="C62" t="s">
        <v>4</v>
      </c>
    </row>
    <row r="64" spans="3:5" x14ac:dyDescent="0.3">
      <c r="D64">
        <v>1E-4</v>
      </c>
      <c r="E64" s="1">
        <v>0.40300000000000002</v>
      </c>
    </row>
    <row r="65" spans="3:5" x14ac:dyDescent="0.3">
      <c r="D65">
        <v>1E-3</v>
      </c>
      <c r="E65" s="1">
        <v>0.39200000000000002</v>
      </c>
    </row>
    <row r="66" spans="3:5" x14ac:dyDescent="0.3">
      <c r="D66" s="5">
        <v>0.25</v>
      </c>
      <c r="E66" s="3">
        <v>8.4000000000000005E-2</v>
      </c>
    </row>
    <row r="67" spans="3:5" x14ac:dyDescent="0.3">
      <c r="D67">
        <v>0.5</v>
      </c>
      <c r="E67" s="1">
        <v>9.0999999999999998E-2</v>
      </c>
    </row>
    <row r="68" spans="3:5" x14ac:dyDescent="0.3">
      <c r="D68" s="6">
        <v>0.1</v>
      </c>
      <c r="E68" s="4">
        <v>0.52600000000000002</v>
      </c>
    </row>
    <row r="76" spans="3:5" x14ac:dyDescent="0.3">
      <c r="C76" t="s">
        <v>5</v>
      </c>
    </row>
    <row r="78" spans="3:5" x14ac:dyDescent="0.3">
      <c r="D78" s="5">
        <v>10</v>
      </c>
      <c r="E78" s="3">
        <v>0.40300000000000002</v>
      </c>
    </row>
    <row r="79" spans="3:5" x14ac:dyDescent="0.3">
      <c r="D79">
        <v>20</v>
      </c>
      <c r="E79" s="1">
        <v>0.45700000000000002</v>
      </c>
    </row>
    <row r="80" spans="3:5" x14ac:dyDescent="0.3">
      <c r="D80">
        <v>30</v>
      </c>
      <c r="E80" s="1">
        <v>0.50900000000000001</v>
      </c>
    </row>
    <row r="81" spans="3:5" x14ac:dyDescent="0.3">
      <c r="D81" s="6">
        <v>40</v>
      </c>
      <c r="E81" s="4">
        <v>0.54800000000000004</v>
      </c>
    </row>
    <row r="89" spans="3:5" x14ac:dyDescent="0.3">
      <c r="C89" t="s">
        <v>6</v>
      </c>
    </row>
    <row r="91" spans="3:5" x14ac:dyDescent="0.3">
      <c r="D91" s="6">
        <v>20</v>
      </c>
      <c r="E91" s="4">
        <v>0.36899999999999999</v>
      </c>
    </row>
    <row r="92" spans="3:5" x14ac:dyDescent="0.3">
      <c r="D92">
        <v>40</v>
      </c>
      <c r="E92" s="1">
        <v>0.31</v>
      </c>
    </row>
    <row r="93" spans="3:5" x14ac:dyDescent="0.3">
      <c r="D93">
        <v>60</v>
      </c>
      <c r="E93" s="1">
        <v>0.28199999999999997</v>
      </c>
    </row>
    <row r="94" spans="3:5" x14ac:dyDescent="0.3">
      <c r="D94" s="5">
        <v>80</v>
      </c>
      <c r="E94" s="3">
        <v>0.255</v>
      </c>
    </row>
    <row r="95" spans="3:5" x14ac:dyDescent="0.3">
      <c r="D95">
        <v>100</v>
      </c>
      <c r="E95" s="1">
        <v>0.26700000000000002</v>
      </c>
    </row>
    <row r="103" spans="3:5" x14ac:dyDescent="0.3">
      <c r="C103" t="s">
        <v>7</v>
      </c>
    </row>
    <row r="105" spans="3:5" x14ac:dyDescent="0.3">
      <c r="D105">
        <v>0.5</v>
      </c>
      <c r="E105" s="1">
        <v>0.34</v>
      </c>
    </row>
    <row r="106" spans="3:5" x14ac:dyDescent="0.3">
      <c r="D106" s="5">
        <v>0.622</v>
      </c>
      <c r="E106" s="3">
        <v>0.33300000000000002</v>
      </c>
    </row>
    <row r="107" spans="3:5" x14ac:dyDescent="0.3">
      <c r="D107">
        <v>0.74</v>
      </c>
      <c r="E107" s="1">
        <v>0.38500000000000001</v>
      </c>
    </row>
    <row r="108" spans="3:5" x14ac:dyDescent="0.3">
      <c r="D108">
        <v>0.86</v>
      </c>
      <c r="E108" s="1">
        <v>0.41</v>
      </c>
    </row>
    <row r="109" spans="3:5" x14ac:dyDescent="0.3">
      <c r="D109" s="6">
        <v>0.99</v>
      </c>
      <c r="E109" s="4">
        <v>0.56899999999999995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6AFC2-902F-4BE4-9598-C9D963211C71}">
  <dimension ref="D6:AV76"/>
  <sheetViews>
    <sheetView topLeftCell="O52" zoomScale="104" zoomScaleNormal="130" workbookViewId="0">
      <selection activeCell="X71" sqref="X71"/>
    </sheetView>
  </sheetViews>
  <sheetFormatPr defaultRowHeight="14.4" x14ac:dyDescent="0.3"/>
  <cols>
    <col min="6" max="6" width="12.6640625" customWidth="1"/>
    <col min="7" max="7" width="12" bestFit="1" customWidth="1"/>
    <col min="44" max="44" width="16" customWidth="1"/>
    <col min="45" max="45" width="19" customWidth="1"/>
    <col min="46" max="46" width="14.5546875" customWidth="1"/>
    <col min="47" max="47" width="16.44140625" customWidth="1"/>
  </cols>
  <sheetData>
    <row r="6" spans="4:48" x14ac:dyDescent="0.3">
      <c r="E6" s="26" t="s">
        <v>110</v>
      </c>
    </row>
    <row r="8" spans="4:48" ht="18" x14ac:dyDescent="0.35">
      <c r="F8" s="9" t="s">
        <v>18</v>
      </c>
      <c r="G8" s="9" t="s">
        <v>19</v>
      </c>
      <c r="H8" s="9" t="s">
        <v>20</v>
      </c>
      <c r="I8" s="10" t="s">
        <v>21</v>
      </c>
      <c r="J8" s="10" t="s">
        <v>22</v>
      </c>
      <c r="K8" s="9" t="s">
        <v>23</v>
      </c>
      <c r="L8" s="10" t="s">
        <v>24</v>
      </c>
      <c r="M8" s="10" t="s">
        <v>25</v>
      </c>
      <c r="N8" s="10" t="s">
        <v>26</v>
      </c>
      <c r="O8" s="10" t="s">
        <v>27</v>
      </c>
      <c r="P8" s="10" t="s">
        <v>28</v>
      </c>
      <c r="Q8" s="10" t="s">
        <v>29</v>
      </c>
      <c r="R8" s="10" t="s">
        <v>30</v>
      </c>
      <c r="S8" s="10" t="s">
        <v>31</v>
      </c>
      <c r="T8" s="10" t="s">
        <v>32</v>
      </c>
      <c r="U8" s="10" t="s">
        <v>33</v>
      </c>
      <c r="V8" s="10" t="s">
        <v>34</v>
      </c>
      <c r="W8" s="11" t="s">
        <v>35</v>
      </c>
      <c r="X8" s="11" t="s">
        <v>36</v>
      </c>
      <c r="Y8" s="11" t="s">
        <v>37</v>
      </c>
      <c r="Z8" s="11" t="s">
        <v>38</v>
      </c>
      <c r="AA8" s="11" t="s">
        <v>39</v>
      </c>
      <c r="AB8" s="11" t="s">
        <v>40</v>
      </c>
      <c r="AC8" s="11" t="s">
        <v>41</v>
      </c>
      <c r="AD8" s="11" t="s">
        <v>42</v>
      </c>
      <c r="AE8" s="11" t="s">
        <v>43</v>
      </c>
      <c r="AF8" s="11" t="s">
        <v>44</v>
      </c>
      <c r="AG8" s="11" t="s">
        <v>45</v>
      </c>
      <c r="AH8" s="11" t="s">
        <v>46</v>
      </c>
      <c r="AI8" s="11" t="s">
        <v>47</v>
      </c>
      <c r="AJ8" s="11" t="s">
        <v>48</v>
      </c>
      <c r="AK8" s="11"/>
      <c r="AL8" s="11"/>
    </row>
    <row r="9" spans="4:48" x14ac:dyDescent="0.3">
      <c r="D9" s="10">
        <v>-1</v>
      </c>
      <c r="E9" s="10"/>
      <c r="F9" s="12">
        <v>-1</v>
      </c>
      <c r="G9" s="12">
        <v>-1</v>
      </c>
      <c r="H9" s="12">
        <v>-1</v>
      </c>
      <c r="I9" s="12">
        <v>-1</v>
      </c>
      <c r="J9" s="12">
        <v>-1</v>
      </c>
      <c r="K9" s="12">
        <f>F9*G9</f>
        <v>1</v>
      </c>
      <c r="L9" s="12">
        <f>F9*H9</f>
        <v>1</v>
      </c>
      <c r="M9" s="12">
        <f>G9*H9</f>
        <v>1</v>
      </c>
      <c r="N9" s="12">
        <f>F9*G9*H9</f>
        <v>-1</v>
      </c>
      <c r="O9" s="12">
        <f>F9*I9</f>
        <v>1</v>
      </c>
      <c r="P9" s="12">
        <f>G9*I9</f>
        <v>1</v>
      </c>
      <c r="Q9" s="12">
        <f>F9*G9*I9</f>
        <v>-1</v>
      </c>
      <c r="R9" s="12">
        <f>H9*I9</f>
        <v>1</v>
      </c>
      <c r="S9" s="12">
        <f>F9*H9*I9</f>
        <v>-1</v>
      </c>
      <c r="T9" s="12">
        <f>G9*H9*I9</f>
        <v>-1</v>
      </c>
      <c r="U9" s="12">
        <f>F9*G9*H9*I9</f>
        <v>1</v>
      </c>
      <c r="V9" s="12">
        <f>F9*J9</f>
        <v>1</v>
      </c>
      <c r="W9" s="12">
        <f>G9*J9</f>
        <v>1</v>
      </c>
      <c r="X9" s="10">
        <f>F9*G9*J9</f>
        <v>-1</v>
      </c>
      <c r="Y9" s="10">
        <f>H9*J9</f>
        <v>1</v>
      </c>
      <c r="Z9" s="10">
        <f>F9*H9*J9</f>
        <v>-1</v>
      </c>
      <c r="AA9" s="10">
        <f>G9*H9*J9</f>
        <v>-1</v>
      </c>
      <c r="AB9" s="10">
        <f>F9*G9*H9*J9</f>
        <v>1</v>
      </c>
      <c r="AC9" s="10">
        <f>I9*J9</f>
        <v>1</v>
      </c>
      <c r="AD9" s="10">
        <f>F9*I9*J9</f>
        <v>-1</v>
      </c>
      <c r="AE9" s="10">
        <f>G9*I9*J9</f>
        <v>-1</v>
      </c>
      <c r="AF9" s="10">
        <f>F9*G9*I9*J9</f>
        <v>1</v>
      </c>
      <c r="AG9" s="10">
        <f>H9*I9*J9</f>
        <v>-1</v>
      </c>
      <c r="AH9" s="10">
        <f>F9*H9*I9*J9</f>
        <v>1</v>
      </c>
      <c r="AI9" s="10">
        <f>G9*H9*I9*J9</f>
        <v>1</v>
      </c>
      <c r="AJ9" s="10">
        <f>F9*G9*H9*I9*J9</f>
        <v>-1</v>
      </c>
    </row>
    <row r="10" spans="4:48" x14ac:dyDescent="0.3">
      <c r="D10" s="10" t="s">
        <v>49</v>
      </c>
      <c r="E10" s="10"/>
      <c r="F10" s="12">
        <v>1</v>
      </c>
      <c r="G10" s="12">
        <v>-1</v>
      </c>
      <c r="H10" s="12">
        <v>-1</v>
      </c>
      <c r="I10" s="12">
        <v>-1</v>
      </c>
      <c r="J10" s="12">
        <v>-1</v>
      </c>
      <c r="K10" s="12">
        <f t="shared" ref="K10:K40" si="0">F10*G10</f>
        <v>-1</v>
      </c>
      <c r="L10" s="12">
        <f t="shared" ref="L10:L40" si="1">F10*H10</f>
        <v>-1</v>
      </c>
      <c r="M10" s="12">
        <f t="shared" ref="M10:M40" si="2">G10*H10</f>
        <v>1</v>
      </c>
      <c r="N10" s="12">
        <f t="shared" ref="N10:N40" si="3">F10*G10*H10</f>
        <v>1</v>
      </c>
      <c r="O10" s="12">
        <f t="shared" ref="O10:O40" si="4">F10*I10</f>
        <v>-1</v>
      </c>
      <c r="P10" s="12">
        <f t="shared" ref="P10:P40" si="5">G10*I10</f>
        <v>1</v>
      </c>
      <c r="Q10" s="12">
        <f t="shared" ref="Q10:Q40" si="6">F10*G10*I10</f>
        <v>1</v>
      </c>
      <c r="R10" s="12">
        <f t="shared" ref="R10:R40" si="7">H10*I10</f>
        <v>1</v>
      </c>
      <c r="S10" s="12">
        <f t="shared" ref="S10:S40" si="8">F10*H10*I10</f>
        <v>1</v>
      </c>
      <c r="T10" s="12">
        <f t="shared" ref="T10:T40" si="9">G10*H10*I10</f>
        <v>-1</v>
      </c>
      <c r="U10" s="12">
        <f t="shared" ref="U10:U40" si="10">F10*G10*H10*I10</f>
        <v>-1</v>
      </c>
      <c r="V10" s="12">
        <f t="shared" ref="V10:V40" si="11">F10*J10</f>
        <v>-1</v>
      </c>
      <c r="W10" s="12">
        <f t="shared" ref="W10:W40" si="12">G10*J10</f>
        <v>1</v>
      </c>
      <c r="X10" s="10">
        <f t="shared" ref="X10:X40" si="13">F10*G10*J10</f>
        <v>1</v>
      </c>
      <c r="Y10" s="10">
        <f t="shared" ref="Y10:Y40" si="14">H10*J10</f>
        <v>1</v>
      </c>
      <c r="Z10" s="10">
        <f t="shared" ref="Z10:Z40" si="15">F10*H10*J10</f>
        <v>1</v>
      </c>
      <c r="AA10" s="10">
        <f t="shared" ref="AA10:AA40" si="16">G10*H10*J10</f>
        <v>-1</v>
      </c>
      <c r="AB10" s="10">
        <f t="shared" ref="AB10:AB40" si="17">F10*G10*H10*J10</f>
        <v>-1</v>
      </c>
      <c r="AC10" s="10">
        <f t="shared" ref="AC10:AC40" si="18">I10*J10</f>
        <v>1</v>
      </c>
      <c r="AD10" s="10">
        <f t="shared" ref="AD10:AD40" si="19">F10*I10*J10</f>
        <v>1</v>
      </c>
      <c r="AE10" s="10">
        <f t="shared" ref="AE10:AE40" si="20">G10*I10*J10</f>
        <v>-1</v>
      </c>
      <c r="AF10" s="10">
        <f t="shared" ref="AF10:AF40" si="21">F10*G10*I10*J10</f>
        <v>-1</v>
      </c>
      <c r="AG10" s="10">
        <f t="shared" ref="AG10:AG40" si="22">H10*I10*J10</f>
        <v>-1</v>
      </c>
      <c r="AH10" s="10">
        <f t="shared" ref="AH10:AH40" si="23">F10*H10*I10*J10</f>
        <v>-1</v>
      </c>
      <c r="AI10" s="10">
        <f t="shared" ref="AI10:AI40" si="24">G10*H10*I10*J10</f>
        <v>1</v>
      </c>
      <c r="AJ10" s="10">
        <f t="shared" ref="AJ10:AJ40" si="25">F10*G10*H10*I10*J10</f>
        <v>1</v>
      </c>
    </row>
    <row r="11" spans="4:48" x14ac:dyDescent="0.3">
      <c r="D11" s="10" t="s">
        <v>50</v>
      </c>
      <c r="E11" s="10"/>
      <c r="F11" s="12">
        <v>-1</v>
      </c>
      <c r="G11" s="12">
        <v>1</v>
      </c>
      <c r="H11" s="12">
        <v>-1</v>
      </c>
      <c r="I11" s="12">
        <v>-1</v>
      </c>
      <c r="J11" s="12">
        <v>-1</v>
      </c>
      <c r="K11" s="12">
        <f t="shared" si="0"/>
        <v>-1</v>
      </c>
      <c r="L11" s="12">
        <f t="shared" si="1"/>
        <v>1</v>
      </c>
      <c r="M11" s="12">
        <f t="shared" si="2"/>
        <v>-1</v>
      </c>
      <c r="N11" s="12">
        <f t="shared" si="3"/>
        <v>1</v>
      </c>
      <c r="O11" s="12">
        <f t="shared" si="4"/>
        <v>1</v>
      </c>
      <c r="P11" s="12">
        <f t="shared" si="5"/>
        <v>-1</v>
      </c>
      <c r="Q11" s="12">
        <f t="shared" si="6"/>
        <v>1</v>
      </c>
      <c r="R11" s="12">
        <f t="shared" si="7"/>
        <v>1</v>
      </c>
      <c r="S11" s="12">
        <f t="shared" si="8"/>
        <v>-1</v>
      </c>
      <c r="T11" s="12">
        <f t="shared" si="9"/>
        <v>1</v>
      </c>
      <c r="U11" s="12">
        <f t="shared" si="10"/>
        <v>-1</v>
      </c>
      <c r="V11" s="12">
        <f t="shared" si="11"/>
        <v>1</v>
      </c>
      <c r="W11" s="12">
        <f t="shared" si="12"/>
        <v>-1</v>
      </c>
      <c r="X11" s="10">
        <f t="shared" si="13"/>
        <v>1</v>
      </c>
      <c r="Y11" s="10">
        <f t="shared" si="14"/>
        <v>1</v>
      </c>
      <c r="Z11" s="10">
        <f t="shared" si="15"/>
        <v>-1</v>
      </c>
      <c r="AA11" s="10">
        <f t="shared" si="16"/>
        <v>1</v>
      </c>
      <c r="AB11" s="10">
        <f t="shared" si="17"/>
        <v>-1</v>
      </c>
      <c r="AC11" s="10">
        <f t="shared" si="18"/>
        <v>1</v>
      </c>
      <c r="AD11" s="10">
        <f t="shared" si="19"/>
        <v>-1</v>
      </c>
      <c r="AE11" s="10">
        <f t="shared" si="20"/>
        <v>1</v>
      </c>
      <c r="AF11" s="10">
        <f t="shared" si="21"/>
        <v>-1</v>
      </c>
      <c r="AG11" s="10">
        <f t="shared" si="22"/>
        <v>-1</v>
      </c>
      <c r="AH11" s="10">
        <f t="shared" si="23"/>
        <v>1</v>
      </c>
      <c r="AI11" s="10">
        <f t="shared" si="24"/>
        <v>-1</v>
      </c>
      <c r="AJ11" s="10">
        <f t="shared" si="25"/>
        <v>1</v>
      </c>
      <c r="AR11" s="10"/>
      <c r="AS11" s="23" t="s">
        <v>109</v>
      </c>
      <c r="AT11" s="23" t="s">
        <v>93</v>
      </c>
      <c r="AU11" s="23" t="s">
        <v>94</v>
      </c>
      <c r="AV11" s="23" t="s">
        <v>95</v>
      </c>
    </row>
    <row r="12" spans="4:48" x14ac:dyDescent="0.3">
      <c r="D12" s="10" t="s">
        <v>23</v>
      </c>
      <c r="E12" s="10"/>
      <c r="F12" s="12">
        <v>1</v>
      </c>
      <c r="G12" s="12">
        <v>1</v>
      </c>
      <c r="H12" s="12">
        <v>-1</v>
      </c>
      <c r="I12" s="12">
        <v>-1</v>
      </c>
      <c r="J12" s="12">
        <v>-1</v>
      </c>
      <c r="K12" s="12">
        <f t="shared" si="0"/>
        <v>1</v>
      </c>
      <c r="L12" s="12">
        <f t="shared" si="1"/>
        <v>-1</v>
      </c>
      <c r="M12" s="12">
        <f t="shared" si="2"/>
        <v>-1</v>
      </c>
      <c r="N12" s="12">
        <f t="shared" si="3"/>
        <v>-1</v>
      </c>
      <c r="O12" s="12">
        <f t="shared" si="4"/>
        <v>-1</v>
      </c>
      <c r="P12" s="12">
        <f t="shared" si="5"/>
        <v>-1</v>
      </c>
      <c r="Q12" s="12">
        <f t="shared" si="6"/>
        <v>-1</v>
      </c>
      <c r="R12" s="12">
        <f t="shared" si="7"/>
        <v>1</v>
      </c>
      <c r="S12" s="12">
        <f t="shared" si="8"/>
        <v>1</v>
      </c>
      <c r="T12" s="12">
        <f t="shared" si="9"/>
        <v>1</v>
      </c>
      <c r="U12" s="12">
        <f t="shared" si="10"/>
        <v>1</v>
      </c>
      <c r="V12" s="12">
        <f t="shared" si="11"/>
        <v>-1</v>
      </c>
      <c r="W12" s="12">
        <f t="shared" si="12"/>
        <v>-1</v>
      </c>
      <c r="X12" s="10">
        <f t="shared" si="13"/>
        <v>-1</v>
      </c>
      <c r="Y12" s="10">
        <f t="shared" si="14"/>
        <v>1</v>
      </c>
      <c r="Z12" s="10">
        <f t="shared" si="15"/>
        <v>1</v>
      </c>
      <c r="AA12" s="10">
        <f t="shared" si="16"/>
        <v>1</v>
      </c>
      <c r="AB12" s="10">
        <f t="shared" si="17"/>
        <v>1</v>
      </c>
      <c r="AC12" s="10">
        <f t="shared" si="18"/>
        <v>1</v>
      </c>
      <c r="AD12" s="10">
        <f t="shared" si="19"/>
        <v>1</v>
      </c>
      <c r="AE12" s="10">
        <f t="shared" si="20"/>
        <v>1</v>
      </c>
      <c r="AF12" s="10">
        <f t="shared" si="21"/>
        <v>1</v>
      </c>
      <c r="AG12" s="10">
        <f t="shared" si="22"/>
        <v>-1</v>
      </c>
      <c r="AH12" s="10">
        <f t="shared" si="23"/>
        <v>-1</v>
      </c>
      <c r="AI12" s="10">
        <f t="shared" si="24"/>
        <v>-1</v>
      </c>
      <c r="AJ12" s="10">
        <f t="shared" si="25"/>
        <v>-1</v>
      </c>
      <c r="AR12" s="10"/>
      <c r="AS12" s="24" t="s">
        <v>18</v>
      </c>
      <c r="AT12" s="10" t="s">
        <v>0</v>
      </c>
      <c r="AU12" s="12">
        <v>1</v>
      </c>
      <c r="AV12" s="20">
        <v>7</v>
      </c>
    </row>
    <row r="13" spans="4:48" x14ac:dyDescent="0.3">
      <c r="D13" s="10" t="s">
        <v>51</v>
      </c>
      <c r="E13" s="10"/>
      <c r="F13" s="12">
        <v>-1</v>
      </c>
      <c r="G13" s="12">
        <v>-1</v>
      </c>
      <c r="H13" s="12">
        <v>1</v>
      </c>
      <c r="I13" s="12">
        <v>-1</v>
      </c>
      <c r="J13" s="12">
        <v>-1</v>
      </c>
      <c r="K13" s="12">
        <f t="shared" si="0"/>
        <v>1</v>
      </c>
      <c r="L13" s="12">
        <f t="shared" si="1"/>
        <v>-1</v>
      </c>
      <c r="M13" s="12">
        <f t="shared" si="2"/>
        <v>-1</v>
      </c>
      <c r="N13" s="12">
        <f t="shared" si="3"/>
        <v>1</v>
      </c>
      <c r="O13" s="12">
        <f t="shared" si="4"/>
        <v>1</v>
      </c>
      <c r="P13" s="12">
        <f t="shared" si="5"/>
        <v>1</v>
      </c>
      <c r="Q13" s="12">
        <f t="shared" si="6"/>
        <v>-1</v>
      </c>
      <c r="R13" s="12">
        <f t="shared" si="7"/>
        <v>-1</v>
      </c>
      <c r="S13" s="12">
        <f t="shared" si="8"/>
        <v>1</v>
      </c>
      <c r="T13" s="12">
        <f t="shared" si="9"/>
        <v>1</v>
      </c>
      <c r="U13" s="12">
        <f t="shared" si="10"/>
        <v>-1</v>
      </c>
      <c r="V13" s="12">
        <f t="shared" si="11"/>
        <v>1</v>
      </c>
      <c r="W13" s="12">
        <f t="shared" si="12"/>
        <v>1</v>
      </c>
      <c r="X13" s="10">
        <f t="shared" si="13"/>
        <v>-1</v>
      </c>
      <c r="Y13" s="10">
        <f t="shared" si="14"/>
        <v>-1</v>
      </c>
      <c r="Z13" s="10">
        <f t="shared" si="15"/>
        <v>1</v>
      </c>
      <c r="AA13" s="10">
        <f t="shared" si="16"/>
        <v>1</v>
      </c>
      <c r="AB13" s="10">
        <f t="shared" si="17"/>
        <v>-1</v>
      </c>
      <c r="AC13" s="10">
        <f t="shared" si="18"/>
        <v>1</v>
      </c>
      <c r="AD13" s="10">
        <f t="shared" si="19"/>
        <v>-1</v>
      </c>
      <c r="AE13" s="10">
        <f t="shared" si="20"/>
        <v>-1</v>
      </c>
      <c r="AF13" s="10">
        <f t="shared" si="21"/>
        <v>1</v>
      </c>
      <c r="AG13" s="10">
        <f t="shared" si="22"/>
        <v>1</v>
      </c>
      <c r="AH13" s="10">
        <f t="shared" si="23"/>
        <v>-1</v>
      </c>
      <c r="AI13" s="10">
        <f t="shared" si="24"/>
        <v>-1</v>
      </c>
      <c r="AJ13" s="10">
        <f t="shared" si="25"/>
        <v>1</v>
      </c>
      <c r="AR13" s="10"/>
      <c r="AS13" s="24" t="s">
        <v>19</v>
      </c>
      <c r="AT13" s="10" t="s">
        <v>96</v>
      </c>
      <c r="AU13" s="12">
        <v>128</v>
      </c>
      <c r="AV13" s="20">
        <v>32</v>
      </c>
    </row>
    <row r="14" spans="4:48" x14ac:dyDescent="0.3">
      <c r="D14" s="10" t="s">
        <v>24</v>
      </c>
      <c r="E14" s="10"/>
      <c r="F14" s="12">
        <v>1</v>
      </c>
      <c r="G14" s="12">
        <v>-1</v>
      </c>
      <c r="H14" s="12">
        <v>1</v>
      </c>
      <c r="I14" s="12">
        <v>-1</v>
      </c>
      <c r="J14" s="12">
        <v>-1</v>
      </c>
      <c r="K14" s="12">
        <f t="shared" si="0"/>
        <v>-1</v>
      </c>
      <c r="L14" s="12">
        <f t="shared" si="1"/>
        <v>1</v>
      </c>
      <c r="M14" s="12">
        <f t="shared" si="2"/>
        <v>-1</v>
      </c>
      <c r="N14" s="12">
        <f t="shared" si="3"/>
        <v>-1</v>
      </c>
      <c r="O14" s="12">
        <f t="shared" si="4"/>
        <v>-1</v>
      </c>
      <c r="P14" s="12">
        <f t="shared" si="5"/>
        <v>1</v>
      </c>
      <c r="Q14" s="12">
        <f t="shared" si="6"/>
        <v>1</v>
      </c>
      <c r="R14" s="12">
        <f t="shared" si="7"/>
        <v>-1</v>
      </c>
      <c r="S14" s="12">
        <f t="shared" si="8"/>
        <v>-1</v>
      </c>
      <c r="T14" s="12">
        <f t="shared" si="9"/>
        <v>1</v>
      </c>
      <c r="U14" s="12">
        <f t="shared" si="10"/>
        <v>1</v>
      </c>
      <c r="V14" s="12">
        <f t="shared" si="11"/>
        <v>-1</v>
      </c>
      <c r="W14" s="12">
        <f t="shared" si="12"/>
        <v>1</v>
      </c>
      <c r="X14" s="10">
        <f t="shared" si="13"/>
        <v>1</v>
      </c>
      <c r="Y14" s="10">
        <f t="shared" si="14"/>
        <v>-1</v>
      </c>
      <c r="Z14" s="10">
        <f t="shared" si="15"/>
        <v>-1</v>
      </c>
      <c r="AA14" s="10">
        <f t="shared" si="16"/>
        <v>1</v>
      </c>
      <c r="AB14" s="10">
        <f t="shared" si="17"/>
        <v>1</v>
      </c>
      <c r="AC14" s="10">
        <f t="shared" si="18"/>
        <v>1</v>
      </c>
      <c r="AD14" s="10">
        <f t="shared" si="19"/>
        <v>1</v>
      </c>
      <c r="AE14" s="10">
        <f t="shared" si="20"/>
        <v>-1</v>
      </c>
      <c r="AF14" s="10">
        <f t="shared" si="21"/>
        <v>-1</v>
      </c>
      <c r="AG14" s="10">
        <f t="shared" si="22"/>
        <v>1</v>
      </c>
      <c r="AH14" s="10">
        <f t="shared" si="23"/>
        <v>1</v>
      </c>
      <c r="AI14" s="10">
        <f t="shared" si="24"/>
        <v>-1</v>
      </c>
      <c r="AJ14" s="10">
        <f t="shared" si="25"/>
        <v>-1</v>
      </c>
      <c r="AR14" s="10"/>
      <c r="AS14" s="24" t="s">
        <v>20</v>
      </c>
      <c r="AT14" s="10" t="s">
        <v>4</v>
      </c>
      <c r="AU14" s="12">
        <v>0.25</v>
      </c>
      <c r="AV14" s="20">
        <v>0.1</v>
      </c>
    </row>
    <row r="15" spans="4:48" x14ac:dyDescent="0.3">
      <c r="D15" s="10" t="s">
        <v>25</v>
      </c>
      <c r="E15" s="10"/>
      <c r="F15" s="12">
        <v>-1</v>
      </c>
      <c r="G15" s="12">
        <v>1</v>
      </c>
      <c r="H15" s="12">
        <v>1</v>
      </c>
      <c r="I15" s="12">
        <v>-1</v>
      </c>
      <c r="J15" s="12">
        <v>-1</v>
      </c>
      <c r="K15" s="12">
        <f t="shared" si="0"/>
        <v>-1</v>
      </c>
      <c r="L15" s="12">
        <f t="shared" si="1"/>
        <v>-1</v>
      </c>
      <c r="M15" s="12">
        <f t="shared" si="2"/>
        <v>1</v>
      </c>
      <c r="N15" s="12">
        <f t="shared" si="3"/>
        <v>-1</v>
      </c>
      <c r="O15" s="12">
        <f t="shared" si="4"/>
        <v>1</v>
      </c>
      <c r="P15" s="12">
        <f t="shared" si="5"/>
        <v>-1</v>
      </c>
      <c r="Q15" s="12">
        <f t="shared" si="6"/>
        <v>1</v>
      </c>
      <c r="R15" s="12">
        <f t="shared" si="7"/>
        <v>-1</v>
      </c>
      <c r="S15" s="12">
        <f t="shared" si="8"/>
        <v>1</v>
      </c>
      <c r="T15" s="12">
        <f t="shared" si="9"/>
        <v>-1</v>
      </c>
      <c r="U15" s="12">
        <f t="shared" si="10"/>
        <v>1</v>
      </c>
      <c r="V15" s="12">
        <f t="shared" si="11"/>
        <v>1</v>
      </c>
      <c r="W15" s="12">
        <f t="shared" si="12"/>
        <v>-1</v>
      </c>
      <c r="X15" s="10">
        <f t="shared" si="13"/>
        <v>1</v>
      </c>
      <c r="Y15" s="10">
        <f t="shared" si="14"/>
        <v>-1</v>
      </c>
      <c r="Z15" s="10">
        <f t="shared" si="15"/>
        <v>1</v>
      </c>
      <c r="AA15" s="10">
        <f t="shared" si="16"/>
        <v>-1</v>
      </c>
      <c r="AB15" s="10">
        <f t="shared" si="17"/>
        <v>1</v>
      </c>
      <c r="AC15" s="10">
        <f t="shared" si="18"/>
        <v>1</v>
      </c>
      <c r="AD15" s="10">
        <f t="shared" si="19"/>
        <v>-1</v>
      </c>
      <c r="AE15" s="10">
        <f t="shared" si="20"/>
        <v>1</v>
      </c>
      <c r="AF15" s="10">
        <f t="shared" si="21"/>
        <v>-1</v>
      </c>
      <c r="AG15" s="10">
        <f t="shared" si="22"/>
        <v>1</v>
      </c>
      <c r="AH15" s="10">
        <f t="shared" si="23"/>
        <v>-1</v>
      </c>
      <c r="AI15" s="10">
        <f t="shared" si="24"/>
        <v>1</v>
      </c>
      <c r="AJ15" s="10">
        <f t="shared" si="25"/>
        <v>-1</v>
      </c>
      <c r="AR15" s="10"/>
      <c r="AS15" s="24" t="s">
        <v>21</v>
      </c>
      <c r="AT15" s="10" t="s">
        <v>6</v>
      </c>
      <c r="AU15" s="12">
        <v>80</v>
      </c>
      <c r="AV15" s="20">
        <v>20</v>
      </c>
    </row>
    <row r="16" spans="4:48" x14ac:dyDescent="0.3">
      <c r="D16" s="10" t="s">
        <v>26</v>
      </c>
      <c r="E16" s="10"/>
      <c r="F16" s="12">
        <v>1</v>
      </c>
      <c r="G16" s="12">
        <v>1</v>
      </c>
      <c r="H16" s="12">
        <v>1</v>
      </c>
      <c r="I16" s="12">
        <v>-1</v>
      </c>
      <c r="J16" s="12">
        <v>-1</v>
      </c>
      <c r="K16" s="12">
        <f t="shared" si="0"/>
        <v>1</v>
      </c>
      <c r="L16" s="12">
        <f t="shared" si="1"/>
        <v>1</v>
      </c>
      <c r="M16" s="12">
        <f t="shared" si="2"/>
        <v>1</v>
      </c>
      <c r="N16" s="12">
        <f t="shared" si="3"/>
        <v>1</v>
      </c>
      <c r="O16" s="12">
        <f t="shared" si="4"/>
        <v>-1</v>
      </c>
      <c r="P16" s="12">
        <f t="shared" si="5"/>
        <v>-1</v>
      </c>
      <c r="Q16" s="12">
        <f t="shared" si="6"/>
        <v>-1</v>
      </c>
      <c r="R16" s="12">
        <f t="shared" si="7"/>
        <v>-1</v>
      </c>
      <c r="S16" s="12">
        <f t="shared" si="8"/>
        <v>-1</v>
      </c>
      <c r="T16" s="12">
        <f t="shared" si="9"/>
        <v>-1</v>
      </c>
      <c r="U16" s="12">
        <f t="shared" si="10"/>
        <v>-1</v>
      </c>
      <c r="V16" s="12">
        <f t="shared" si="11"/>
        <v>-1</v>
      </c>
      <c r="W16" s="12">
        <f t="shared" si="12"/>
        <v>-1</v>
      </c>
      <c r="X16" s="10">
        <f t="shared" si="13"/>
        <v>-1</v>
      </c>
      <c r="Y16" s="10">
        <f t="shared" si="14"/>
        <v>-1</v>
      </c>
      <c r="Z16" s="10">
        <f t="shared" si="15"/>
        <v>-1</v>
      </c>
      <c r="AA16" s="10">
        <f t="shared" si="16"/>
        <v>-1</v>
      </c>
      <c r="AB16" s="10">
        <f t="shared" si="17"/>
        <v>-1</v>
      </c>
      <c r="AC16" s="10">
        <f t="shared" si="18"/>
        <v>1</v>
      </c>
      <c r="AD16" s="10">
        <f t="shared" si="19"/>
        <v>1</v>
      </c>
      <c r="AE16" s="10">
        <f t="shared" si="20"/>
        <v>1</v>
      </c>
      <c r="AF16" s="10">
        <f t="shared" si="21"/>
        <v>1</v>
      </c>
      <c r="AG16" s="10">
        <f t="shared" si="22"/>
        <v>1</v>
      </c>
      <c r="AH16" s="10">
        <f t="shared" si="23"/>
        <v>1</v>
      </c>
      <c r="AI16" s="10">
        <f t="shared" si="24"/>
        <v>1</v>
      </c>
      <c r="AJ16" s="10">
        <f t="shared" si="25"/>
        <v>1</v>
      </c>
      <c r="AR16" s="10"/>
      <c r="AS16" s="24" t="s">
        <v>22</v>
      </c>
      <c r="AT16" s="10" t="s">
        <v>7</v>
      </c>
      <c r="AU16" s="12">
        <v>0.622</v>
      </c>
      <c r="AV16" s="20">
        <v>0.99</v>
      </c>
    </row>
    <row r="17" spans="4:48" x14ac:dyDescent="0.3">
      <c r="D17" s="10" t="s">
        <v>52</v>
      </c>
      <c r="E17" s="10"/>
      <c r="F17" s="12">
        <v>-1</v>
      </c>
      <c r="G17" s="12">
        <v>-1</v>
      </c>
      <c r="H17" s="12">
        <v>-1</v>
      </c>
      <c r="I17" s="12">
        <v>1</v>
      </c>
      <c r="J17" s="12">
        <v>-1</v>
      </c>
      <c r="K17" s="12">
        <f t="shared" si="0"/>
        <v>1</v>
      </c>
      <c r="L17" s="12">
        <f t="shared" si="1"/>
        <v>1</v>
      </c>
      <c r="M17" s="12">
        <f t="shared" si="2"/>
        <v>1</v>
      </c>
      <c r="N17" s="12">
        <f t="shared" si="3"/>
        <v>-1</v>
      </c>
      <c r="O17" s="12">
        <f t="shared" si="4"/>
        <v>-1</v>
      </c>
      <c r="P17" s="12">
        <f t="shared" si="5"/>
        <v>-1</v>
      </c>
      <c r="Q17" s="12">
        <f t="shared" si="6"/>
        <v>1</v>
      </c>
      <c r="R17" s="12">
        <f t="shared" si="7"/>
        <v>-1</v>
      </c>
      <c r="S17" s="12">
        <f t="shared" si="8"/>
        <v>1</v>
      </c>
      <c r="T17" s="12">
        <f t="shared" si="9"/>
        <v>1</v>
      </c>
      <c r="U17" s="12">
        <f t="shared" si="10"/>
        <v>-1</v>
      </c>
      <c r="V17" s="12">
        <f t="shared" si="11"/>
        <v>1</v>
      </c>
      <c r="W17" s="12">
        <f t="shared" si="12"/>
        <v>1</v>
      </c>
      <c r="X17" s="10">
        <f t="shared" si="13"/>
        <v>-1</v>
      </c>
      <c r="Y17" s="10">
        <f t="shared" si="14"/>
        <v>1</v>
      </c>
      <c r="Z17" s="10">
        <f t="shared" si="15"/>
        <v>-1</v>
      </c>
      <c r="AA17" s="10">
        <f t="shared" si="16"/>
        <v>-1</v>
      </c>
      <c r="AB17" s="10">
        <f t="shared" si="17"/>
        <v>1</v>
      </c>
      <c r="AC17" s="10">
        <f t="shared" si="18"/>
        <v>-1</v>
      </c>
      <c r="AD17" s="10">
        <f t="shared" si="19"/>
        <v>1</v>
      </c>
      <c r="AE17" s="10">
        <f t="shared" si="20"/>
        <v>1</v>
      </c>
      <c r="AF17" s="10">
        <f t="shared" si="21"/>
        <v>-1</v>
      </c>
      <c r="AG17" s="10">
        <f t="shared" si="22"/>
        <v>1</v>
      </c>
      <c r="AH17" s="10">
        <f t="shared" si="23"/>
        <v>-1</v>
      </c>
      <c r="AI17" s="10">
        <f t="shared" si="24"/>
        <v>-1</v>
      </c>
      <c r="AJ17" s="10">
        <f t="shared" si="25"/>
        <v>1</v>
      </c>
      <c r="AR17" s="10"/>
      <c r="AS17" s="10"/>
      <c r="AT17" s="10"/>
      <c r="AU17" s="10"/>
      <c r="AV17" s="10"/>
    </row>
    <row r="18" spans="4:48" x14ac:dyDescent="0.3">
      <c r="D18" s="10" t="s">
        <v>27</v>
      </c>
      <c r="E18" s="10"/>
      <c r="F18" s="12">
        <v>1</v>
      </c>
      <c r="G18" s="12">
        <v>-1</v>
      </c>
      <c r="H18" s="12">
        <v>-1</v>
      </c>
      <c r="I18" s="12">
        <v>1</v>
      </c>
      <c r="J18" s="12">
        <v>-1</v>
      </c>
      <c r="K18" s="12">
        <f t="shared" si="0"/>
        <v>-1</v>
      </c>
      <c r="L18" s="12">
        <f t="shared" si="1"/>
        <v>-1</v>
      </c>
      <c r="M18" s="12">
        <f t="shared" si="2"/>
        <v>1</v>
      </c>
      <c r="N18" s="12">
        <f t="shared" si="3"/>
        <v>1</v>
      </c>
      <c r="O18" s="12">
        <f t="shared" si="4"/>
        <v>1</v>
      </c>
      <c r="P18" s="12">
        <f t="shared" si="5"/>
        <v>-1</v>
      </c>
      <c r="Q18" s="12">
        <f t="shared" si="6"/>
        <v>-1</v>
      </c>
      <c r="R18" s="12">
        <f t="shared" si="7"/>
        <v>-1</v>
      </c>
      <c r="S18" s="12">
        <f t="shared" si="8"/>
        <v>-1</v>
      </c>
      <c r="T18" s="12">
        <f t="shared" si="9"/>
        <v>1</v>
      </c>
      <c r="U18" s="12">
        <f t="shared" si="10"/>
        <v>1</v>
      </c>
      <c r="V18" s="12">
        <f t="shared" si="11"/>
        <v>-1</v>
      </c>
      <c r="W18" s="12">
        <f t="shared" si="12"/>
        <v>1</v>
      </c>
      <c r="X18" s="10">
        <f t="shared" si="13"/>
        <v>1</v>
      </c>
      <c r="Y18" s="10">
        <f t="shared" si="14"/>
        <v>1</v>
      </c>
      <c r="Z18" s="10">
        <f t="shared" si="15"/>
        <v>1</v>
      </c>
      <c r="AA18" s="10">
        <f t="shared" si="16"/>
        <v>-1</v>
      </c>
      <c r="AB18" s="10">
        <f t="shared" si="17"/>
        <v>-1</v>
      </c>
      <c r="AC18" s="10">
        <f t="shared" si="18"/>
        <v>-1</v>
      </c>
      <c r="AD18" s="10">
        <f t="shared" si="19"/>
        <v>-1</v>
      </c>
      <c r="AE18" s="10">
        <f t="shared" si="20"/>
        <v>1</v>
      </c>
      <c r="AF18" s="10">
        <f t="shared" si="21"/>
        <v>1</v>
      </c>
      <c r="AG18" s="10">
        <f t="shared" si="22"/>
        <v>1</v>
      </c>
      <c r="AH18" s="10">
        <f t="shared" si="23"/>
        <v>1</v>
      </c>
      <c r="AI18" s="10">
        <f t="shared" si="24"/>
        <v>-1</v>
      </c>
      <c r="AJ18" s="10">
        <f t="shared" si="25"/>
        <v>-1</v>
      </c>
    </row>
    <row r="19" spans="4:48" x14ac:dyDescent="0.3">
      <c r="D19" s="10" t="s">
        <v>28</v>
      </c>
      <c r="E19" s="10"/>
      <c r="F19" s="12">
        <v>-1</v>
      </c>
      <c r="G19" s="12">
        <v>1</v>
      </c>
      <c r="H19" s="12">
        <v>-1</v>
      </c>
      <c r="I19" s="12">
        <v>1</v>
      </c>
      <c r="J19" s="12">
        <v>-1</v>
      </c>
      <c r="K19" s="12">
        <f t="shared" si="0"/>
        <v>-1</v>
      </c>
      <c r="L19" s="12">
        <f t="shared" si="1"/>
        <v>1</v>
      </c>
      <c r="M19" s="12">
        <f t="shared" si="2"/>
        <v>-1</v>
      </c>
      <c r="N19" s="12">
        <f t="shared" si="3"/>
        <v>1</v>
      </c>
      <c r="O19" s="12">
        <f t="shared" si="4"/>
        <v>-1</v>
      </c>
      <c r="P19" s="12">
        <f t="shared" si="5"/>
        <v>1</v>
      </c>
      <c r="Q19" s="12">
        <f t="shared" si="6"/>
        <v>-1</v>
      </c>
      <c r="R19" s="12">
        <f t="shared" si="7"/>
        <v>-1</v>
      </c>
      <c r="S19" s="12">
        <f t="shared" si="8"/>
        <v>1</v>
      </c>
      <c r="T19" s="12">
        <f t="shared" si="9"/>
        <v>-1</v>
      </c>
      <c r="U19" s="12">
        <f t="shared" si="10"/>
        <v>1</v>
      </c>
      <c r="V19" s="12">
        <f t="shared" si="11"/>
        <v>1</v>
      </c>
      <c r="W19" s="12">
        <f t="shared" si="12"/>
        <v>-1</v>
      </c>
      <c r="X19" s="10">
        <f t="shared" si="13"/>
        <v>1</v>
      </c>
      <c r="Y19" s="10">
        <f t="shared" si="14"/>
        <v>1</v>
      </c>
      <c r="Z19" s="10">
        <f t="shared" si="15"/>
        <v>-1</v>
      </c>
      <c r="AA19" s="10">
        <f t="shared" si="16"/>
        <v>1</v>
      </c>
      <c r="AB19" s="10">
        <f t="shared" si="17"/>
        <v>-1</v>
      </c>
      <c r="AC19" s="10">
        <f t="shared" si="18"/>
        <v>-1</v>
      </c>
      <c r="AD19" s="10">
        <f t="shared" si="19"/>
        <v>1</v>
      </c>
      <c r="AE19" s="10">
        <f t="shared" si="20"/>
        <v>-1</v>
      </c>
      <c r="AF19" s="10">
        <f t="shared" si="21"/>
        <v>1</v>
      </c>
      <c r="AG19" s="10">
        <f t="shared" si="22"/>
        <v>1</v>
      </c>
      <c r="AH19" s="10">
        <f t="shared" si="23"/>
        <v>-1</v>
      </c>
      <c r="AI19" s="10">
        <f t="shared" si="24"/>
        <v>1</v>
      </c>
      <c r="AJ19" s="10">
        <f t="shared" si="25"/>
        <v>-1</v>
      </c>
    </row>
    <row r="20" spans="4:48" x14ac:dyDescent="0.3">
      <c r="D20" s="10" t="s">
        <v>29</v>
      </c>
      <c r="E20" s="10"/>
      <c r="F20" s="12">
        <v>1</v>
      </c>
      <c r="G20" s="12">
        <v>1</v>
      </c>
      <c r="H20" s="12">
        <v>-1</v>
      </c>
      <c r="I20" s="12">
        <v>1</v>
      </c>
      <c r="J20" s="12">
        <v>-1</v>
      </c>
      <c r="K20" s="12">
        <f t="shared" si="0"/>
        <v>1</v>
      </c>
      <c r="L20" s="12">
        <f t="shared" si="1"/>
        <v>-1</v>
      </c>
      <c r="M20" s="12">
        <f t="shared" si="2"/>
        <v>-1</v>
      </c>
      <c r="N20" s="12">
        <f t="shared" si="3"/>
        <v>-1</v>
      </c>
      <c r="O20" s="12">
        <f t="shared" si="4"/>
        <v>1</v>
      </c>
      <c r="P20" s="12">
        <f t="shared" si="5"/>
        <v>1</v>
      </c>
      <c r="Q20" s="12">
        <f t="shared" si="6"/>
        <v>1</v>
      </c>
      <c r="R20" s="12">
        <f t="shared" si="7"/>
        <v>-1</v>
      </c>
      <c r="S20" s="12">
        <f t="shared" si="8"/>
        <v>-1</v>
      </c>
      <c r="T20" s="12">
        <f t="shared" si="9"/>
        <v>-1</v>
      </c>
      <c r="U20" s="12">
        <f t="shared" si="10"/>
        <v>-1</v>
      </c>
      <c r="V20" s="12">
        <f t="shared" si="11"/>
        <v>-1</v>
      </c>
      <c r="W20" s="12">
        <f t="shared" si="12"/>
        <v>-1</v>
      </c>
      <c r="X20" s="10">
        <f t="shared" si="13"/>
        <v>-1</v>
      </c>
      <c r="Y20" s="10">
        <f t="shared" si="14"/>
        <v>1</v>
      </c>
      <c r="Z20" s="10">
        <f t="shared" si="15"/>
        <v>1</v>
      </c>
      <c r="AA20" s="10">
        <f t="shared" si="16"/>
        <v>1</v>
      </c>
      <c r="AB20" s="10">
        <f t="shared" si="17"/>
        <v>1</v>
      </c>
      <c r="AC20" s="10">
        <f t="shared" si="18"/>
        <v>-1</v>
      </c>
      <c r="AD20" s="10">
        <f t="shared" si="19"/>
        <v>-1</v>
      </c>
      <c r="AE20" s="10">
        <f t="shared" si="20"/>
        <v>-1</v>
      </c>
      <c r="AF20" s="10">
        <f t="shared" si="21"/>
        <v>-1</v>
      </c>
      <c r="AG20" s="10">
        <f t="shared" si="22"/>
        <v>1</v>
      </c>
      <c r="AH20" s="10">
        <f t="shared" si="23"/>
        <v>1</v>
      </c>
      <c r="AI20" s="10">
        <f t="shared" si="24"/>
        <v>1</v>
      </c>
      <c r="AJ20" s="10">
        <f t="shared" si="25"/>
        <v>1</v>
      </c>
    </row>
    <row r="21" spans="4:48" x14ac:dyDescent="0.3">
      <c r="D21" s="10" t="s">
        <v>30</v>
      </c>
      <c r="E21" s="10"/>
      <c r="F21" s="12">
        <v>-1</v>
      </c>
      <c r="G21" s="12">
        <v>-1</v>
      </c>
      <c r="H21" s="12">
        <v>1</v>
      </c>
      <c r="I21" s="12">
        <v>1</v>
      </c>
      <c r="J21" s="12">
        <v>-1</v>
      </c>
      <c r="K21" s="12">
        <f t="shared" si="0"/>
        <v>1</v>
      </c>
      <c r="L21" s="12">
        <f t="shared" si="1"/>
        <v>-1</v>
      </c>
      <c r="M21" s="12">
        <f t="shared" si="2"/>
        <v>-1</v>
      </c>
      <c r="N21" s="12">
        <f t="shared" si="3"/>
        <v>1</v>
      </c>
      <c r="O21" s="12">
        <f t="shared" si="4"/>
        <v>-1</v>
      </c>
      <c r="P21" s="12">
        <f t="shared" si="5"/>
        <v>-1</v>
      </c>
      <c r="Q21" s="12">
        <f t="shared" si="6"/>
        <v>1</v>
      </c>
      <c r="R21" s="12">
        <f t="shared" si="7"/>
        <v>1</v>
      </c>
      <c r="S21" s="12">
        <f t="shared" si="8"/>
        <v>-1</v>
      </c>
      <c r="T21" s="12">
        <f t="shared" si="9"/>
        <v>-1</v>
      </c>
      <c r="U21" s="12">
        <f t="shared" si="10"/>
        <v>1</v>
      </c>
      <c r="V21" s="12">
        <f t="shared" si="11"/>
        <v>1</v>
      </c>
      <c r="W21" s="12">
        <f t="shared" si="12"/>
        <v>1</v>
      </c>
      <c r="X21" s="10">
        <f t="shared" si="13"/>
        <v>-1</v>
      </c>
      <c r="Y21" s="10">
        <f t="shared" si="14"/>
        <v>-1</v>
      </c>
      <c r="Z21" s="10">
        <f t="shared" si="15"/>
        <v>1</v>
      </c>
      <c r="AA21" s="10">
        <f t="shared" si="16"/>
        <v>1</v>
      </c>
      <c r="AB21" s="10">
        <f t="shared" si="17"/>
        <v>-1</v>
      </c>
      <c r="AC21" s="10">
        <f t="shared" si="18"/>
        <v>-1</v>
      </c>
      <c r="AD21" s="10">
        <f t="shared" si="19"/>
        <v>1</v>
      </c>
      <c r="AE21" s="10">
        <f t="shared" si="20"/>
        <v>1</v>
      </c>
      <c r="AF21" s="10">
        <f t="shared" si="21"/>
        <v>-1</v>
      </c>
      <c r="AG21" s="10">
        <f t="shared" si="22"/>
        <v>-1</v>
      </c>
      <c r="AH21" s="10">
        <f t="shared" si="23"/>
        <v>1</v>
      </c>
      <c r="AI21" s="10">
        <f t="shared" si="24"/>
        <v>1</v>
      </c>
      <c r="AJ21" s="10">
        <f t="shared" si="25"/>
        <v>-1</v>
      </c>
    </row>
    <row r="22" spans="4:48" x14ac:dyDescent="0.3">
      <c r="D22" s="10" t="s">
        <v>31</v>
      </c>
      <c r="E22" s="10"/>
      <c r="F22" s="12">
        <v>1</v>
      </c>
      <c r="G22" s="12">
        <v>-1</v>
      </c>
      <c r="H22" s="12">
        <v>1</v>
      </c>
      <c r="I22" s="12">
        <v>1</v>
      </c>
      <c r="J22" s="12">
        <v>-1</v>
      </c>
      <c r="K22" s="12">
        <f t="shared" si="0"/>
        <v>-1</v>
      </c>
      <c r="L22" s="12">
        <f t="shared" si="1"/>
        <v>1</v>
      </c>
      <c r="M22" s="12">
        <f t="shared" si="2"/>
        <v>-1</v>
      </c>
      <c r="N22" s="12">
        <f t="shared" si="3"/>
        <v>-1</v>
      </c>
      <c r="O22" s="12">
        <f t="shared" si="4"/>
        <v>1</v>
      </c>
      <c r="P22" s="12">
        <f t="shared" si="5"/>
        <v>-1</v>
      </c>
      <c r="Q22" s="12">
        <f t="shared" si="6"/>
        <v>-1</v>
      </c>
      <c r="R22" s="12">
        <f t="shared" si="7"/>
        <v>1</v>
      </c>
      <c r="S22" s="12">
        <f t="shared" si="8"/>
        <v>1</v>
      </c>
      <c r="T22" s="12">
        <f t="shared" si="9"/>
        <v>-1</v>
      </c>
      <c r="U22" s="12">
        <f t="shared" si="10"/>
        <v>-1</v>
      </c>
      <c r="V22" s="12">
        <f t="shared" si="11"/>
        <v>-1</v>
      </c>
      <c r="W22" s="12">
        <f t="shared" si="12"/>
        <v>1</v>
      </c>
      <c r="X22" s="10">
        <f t="shared" si="13"/>
        <v>1</v>
      </c>
      <c r="Y22" s="10">
        <f t="shared" si="14"/>
        <v>-1</v>
      </c>
      <c r="Z22" s="10">
        <f t="shared" si="15"/>
        <v>-1</v>
      </c>
      <c r="AA22" s="10">
        <f t="shared" si="16"/>
        <v>1</v>
      </c>
      <c r="AB22" s="10">
        <f t="shared" si="17"/>
        <v>1</v>
      </c>
      <c r="AC22" s="10">
        <f t="shared" si="18"/>
        <v>-1</v>
      </c>
      <c r="AD22" s="10">
        <f t="shared" si="19"/>
        <v>-1</v>
      </c>
      <c r="AE22" s="10">
        <f t="shared" si="20"/>
        <v>1</v>
      </c>
      <c r="AF22" s="10">
        <f t="shared" si="21"/>
        <v>1</v>
      </c>
      <c r="AG22" s="10">
        <f t="shared" si="22"/>
        <v>-1</v>
      </c>
      <c r="AH22" s="10">
        <f t="shared" si="23"/>
        <v>-1</v>
      </c>
      <c r="AI22" s="10">
        <f t="shared" si="24"/>
        <v>1</v>
      </c>
      <c r="AJ22" s="10">
        <f t="shared" si="25"/>
        <v>1</v>
      </c>
    </row>
    <row r="23" spans="4:48" x14ac:dyDescent="0.3">
      <c r="D23" s="10" t="s">
        <v>32</v>
      </c>
      <c r="E23" s="10"/>
      <c r="F23" s="12">
        <v>-1</v>
      </c>
      <c r="G23" s="12">
        <v>1</v>
      </c>
      <c r="H23" s="12">
        <v>1</v>
      </c>
      <c r="I23" s="12">
        <v>1</v>
      </c>
      <c r="J23" s="12">
        <v>-1</v>
      </c>
      <c r="K23" s="12">
        <f t="shared" si="0"/>
        <v>-1</v>
      </c>
      <c r="L23" s="12">
        <f t="shared" si="1"/>
        <v>-1</v>
      </c>
      <c r="M23" s="12">
        <f t="shared" si="2"/>
        <v>1</v>
      </c>
      <c r="N23" s="12">
        <f t="shared" si="3"/>
        <v>-1</v>
      </c>
      <c r="O23" s="12">
        <f t="shared" si="4"/>
        <v>-1</v>
      </c>
      <c r="P23" s="12">
        <f t="shared" si="5"/>
        <v>1</v>
      </c>
      <c r="Q23" s="12">
        <f t="shared" si="6"/>
        <v>-1</v>
      </c>
      <c r="R23" s="12">
        <f t="shared" si="7"/>
        <v>1</v>
      </c>
      <c r="S23" s="12">
        <f t="shared" si="8"/>
        <v>-1</v>
      </c>
      <c r="T23" s="12">
        <f t="shared" si="9"/>
        <v>1</v>
      </c>
      <c r="U23" s="12">
        <f t="shared" si="10"/>
        <v>-1</v>
      </c>
      <c r="V23" s="12">
        <f t="shared" si="11"/>
        <v>1</v>
      </c>
      <c r="W23" s="12">
        <f t="shared" si="12"/>
        <v>-1</v>
      </c>
      <c r="X23" s="10">
        <f t="shared" si="13"/>
        <v>1</v>
      </c>
      <c r="Y23" s="10">
        <f t="shared" si="14"/>
        <v>-1</v>
      </c>
      <c r="Z23" s="10">
        <f t="shared" si="15"/>
        <v>1</v>
      </c>
      <c r="AA23" s="10">
        <f t="shared" si="16"/>
        <v>-1</v>
      </c>
      <c r="AB23" s="10">
        <f t="shared" si="17"/>
        <v>1</v>
      </c>
      <c r="AC23" s="10">
        <f t="shared" si="18"/>
        <v>-1</v>
      </c>
      <c r="AD23" s="10">
        <f t="shared" si="19"/>
        <v>1</v>
      </c>
      <c r="AE23" s="10">
        <f t="shared" si="20"/>
        <v>-1</v>
      </c>
      <c r="AF23" s="10">
        <f t="shared" si="21"/>
        <v>1</v>
      </c>
      <c r="AG23" s="10">
        <f t="shared" si="22"/>
        <v>-1</v>
      </c>
      <c r="AH23" s="10">
        <f t="shared" si="23"/>
        <v>1</v>
      </c>
      <c r="AI23" s="10">
        <f t="shared" si="24"/>
        <v>-1</v>
      </c>
      <c r="AJ23" s="10">
        <f t="shared" si="25"/>
        <v>1</v>
      </c>
    </row>
    <row r="24" spans="4:48" x14ac:dyDescent="0.3">
      <c r="D24" s="10" t="s">
        <v>33</v>
      </c>
      <c r="E24" s="10"/>
      <c r="F24" s="12">
        <v>1</v>
      </c>
      <c r="G24" s="12">
        <v>1</v>
      </c>
      <c r="H24" s="12">
        <v>1</v>
      </c>
      <c r="I24" s="12">
        <v>1</v>
      </c>
      <c r="J24" s="12">
        <v>-1</v>
      </c>
      <c r="K24" s="12">
        <f t="shared" si="0"/>
        <v>1</v>
      </c>
      <c r="L24" s="12">
        <f t="shared" si="1"/>
        <v>1</v>
      </c>
      <c r="M24" s="12">
        <f t="shared" si="2"/>
        <v>1</v>
      </c>
      <c r="N24" s="12">
        <f t="shared" si="3"/>
        <v>1</v>
      </c>
      <c r="O24" s="12">
        <f t="shared" si="4"/>
        <v>1</v>
      </c>
      <c r="P24" s="12">
        <f t="shared" si="5"/>
        <v>1</v>
      </c>
      <c r="Q24" s="12">
        <f t="shared" si="6"/>
        <v>1</v>
      </c>
      <c r="R24" s="12">
        <f t="shared" si="7"/>
        <v>1</v>
      </c>
      <c r="S24" s="12">
        <f t="shared" si="8"/>
        <v>1</v>
      </c>
      <c r="T24" s="12">
        <f t="shared" si="9"/>
        <v>1</v>
      </c>
      <c r="U24" s="12">
        <f t="shared" si="10"/>
        <v>1</v>
      </c>
      <c r="V24" s="12">
        <f t="shared" si="11"/>
        <v>-1</v>
      </c>
      <c r="W24" s="12">
        <f t="shared" si="12"/>
        <v>-1</v>
      </c>
      <c r="X24" s="10">
        <f t="shared" si="13"/>
        <v>-1</v>
      </c>
      <c r="Y24" s="10">
        <f t="shared" si="14"/>
        <v>-1</v>
      </c>
      <c r="Z24" s="10">
        <f t="shared" si="15"/>
        <v>-1</v>
      </c>
      <c r="AA24" s="10">
        <f t="shared" si="16"/>
        <v>-1</v>
      </c>
      <c r="AB24" s="10">
        <f t="shared" si="17"/>
        <v>-1</v>
      </c>
      <c r="AC24" s="10">
        <f t="shared" si="18"/>
        <v>-1</v>
      </c>
      <c r="AD24" s="10">
        <f t="shared" si="19"/>
        <v>-1</v>
      </c>
      <c r="AE24" s="10">
        <f t="shared" si="20"/>
        <v>-1</v>
      </c>
      <c r="AF24" s="10">
        <f t="shared" si="21"/>
        <v>-1</v>
      </c>
      <c r="AG24" s="10">
        <f t="shared" si="22"/>
        <v>-1</v>
      </c>
      <c r="AH24" s="10">
        <f t="shared" si="23"/>
        <v>-1</v>
      </c>
      <c r="AI24" s="10">
        <f t="shared" si="24"/>
        <v>-1</v>
      </c>
      <c r="AJ24" s="10">
        <f t="shared" si="25"/>
        <v>-1</v>
      </c>
    </row>
    <row r="25" spans="4:48" x14ac:dyDescent="0.3">
      <c r="D25" s="10" t="s">
        <v>53</v>
      </c>
      <c r="E25" s="10"/>
      <c r="F25" s="12">
        <v>-1</v>
      </c>
      <c r="G25" s="12">
        <v>-1</v>
      </c>
      <c r="H25" s="12">
        <v>-1</v>
      </c>
      <c r="I25" s="12">
        <v>-1</v>
      </c>
      <c r="J25" s="12">
        <v>1</v>
      </c>
      <c r="K25" s="12">
        <f t="shared" si="0"/>
        <v>1</v>
      </c>
      <c r="L25" s="12">
        <f t="shared" si="1"/>
        <v>1</v>
      </c>
      <c r="M25" s="12">
        <f t="shared" si="2"/>
        <v>1</v>
      </c>
      <c r="N25" s="12">
        <f t="shared" si="3"/>
        <v>-1</v>
      </c>
      <c r="O25" s="12">
        <f t="shared" si="4"/>
        <v>1</v>
      </c>
      <c r="P25" s="12">
        <f t="shared" si="5"/>
        <v>1</v>
      </c>
      <c r="Q25" s="12">
        <f t="shared" si="6"/>
        <v>-1</v>
      </c>
      <c r="R25" s="12">
        <f t="shared" si="7"/>
        <v>1</v>
      </c>
      <c r="S25" s="12">
        <f t="shared" si="8"/>
        <v>-1</v>
      </c>
      <c r="T25" s="12">
        <f t="shared" si="9"/>
        <v>-1</v>
      </c>
      <c r="U25" s="12">
        <f t="shared" si="10"/>
        <v>1</v>
      </c>
      <c r="V25" s="12">
        <f t="shared" si="11"/>
        <v>-1</v>
      </c>
      <c r="W25" s="12">
        <f t="shared" si="12"/>
        <v>-1</v>
      </c>
      <c r="X25" s="10">
        <f t="shared" si="13"/>
        <v>1</v>
      </c>
      <c r="Y25" s="10">
        <f t="shared" si="14"/>
        <v>-1</v>
      </c>
      <c r="Z25" s="10">
        <f t="shared" si="15"/>
        <v>1</v>
      </c>
      <c r="AA25" s="10">
        <f t="shared" si="16"/>
        <v>1</v>
      </c>
      <c r="AB25" s="10">
        <f t="shared" si="17"/>
        <v>-1</v>
      </c>
      <c r="AC25" s="10">
        <f t="shared" si="18"/>
        <v>-1</v>
      </c>
      <c r="AD25" s="10">
        <f t="shared" si="19"/>
        <v>1</v>
      </c>
      <c r="AE25" s="10">
        <f t="shared" si="20"/>
        <v>1</v>
      </c>
      <c r="AF25" s="10">
        <f t="shared" si="21"/>
        <v>-1</v>
      </c>
      <c r="AG25" s="10">
        <f t="shared" si="22"/>
        <v>1</v>
      </c>
      <c r="AH25" s="10">
        <f t="shared" si="23"/>
        <v>-1</v>
      </c>
      <c r="AI25" s="10">
        <f t="shared" si="24"/>
        <v>-1</v>
      </c>
      <c r="AJ25" s="10">
        <f t="shared" si="25"/>
        <v>1</v>
      </c>
    </row>
    <row r="26" spans="4:48" x14ac:dyDescent="0.3">
      <c r="D26" s="10" t="s">
        <v>34</v>
      </c>
      <c r="E26" s="10"/>
      <c r="F26" s="12">
        <v>1</v>
      </c>
      <c r="G26" s="12">
        <v>-1</v>
      </c>
      <c r="H26" s="12">
        <v>-1</v>
      </c>
      <c r="I26" s="12">
        <v>-1</v>
      </c>
      <c r="J26" s="12">
        <v>1</v>
      </c>
      <c r="K26" s="12">
        <f t="shared" si="0"/>
        <v>-1</v>
      </c>
      <c r="L26" s="12">
        <f t="shared" si="1"/>
        <v>-1</v>
      </c>
      <c r="M26" s="12">
        <f t="shared" si="2"/>
        <v>1</v>
      </c>
      <c r="N26" s="12">
        <f t="shared" si="3"/>
        <v>1</v>
      </c>
      <c r="O26" s="12">
        <f t="shared" si="4"/>
        <v>-1</v>
      </c>
      <c r="P26" s="12">
        <f t="shared" si="5"/>
        <v>1</v>
      </c>
      <c r="Q26" s="12">
        <f t="shared" si="6"/>
        <v>1</v>
      </c>
      <c r="R26" s="12">
        <f t="shared" si="7"/>
        <v>1</v>
      </c>
      <c r="S26" s="12">
        <f t="shared" si="8"/>
        <v>1</v>
      </c>
      <c r="T26" s="12">
        <f t="shared" si="9"/>
        <v>-1</v>
      </c>
      <c r="U26" s="12">
        <f t="shared" si="10"/>
        <v>-1</v>
      </c>
      <c r="V26" s="12">
        <f t="shared" si="11"/>
        <v>1</v>
      </c>
      <c r="W26" s="12">
        <f t="shared" si="12"/>
        <v>-1</v>
      </c>
      <c r="X26" s="10">
        <f t="shared" si="13"/>
        <v>-1</v>
      </c>
      <c r="Y26" s="10">
        <f t="shared" si="14"/>
        <v>-1</v>
      </c>
      <c r="Z26" s="10">
        <f t="shared" si="15"/>
        <v>-1</v>
      </c>
      <c r="AA26" s="10">
        <f t="shared" si="16"/>
        <v>1</v>
      </c>
      <c r="AB26" s="10">
        <f t="shared" si="17"/>
        <v>1</v>
      </c>
      <c r="AC26" s="10">
        <f t="shared" si="18"/>
        <v>-1</v>
      </c>
      <c r="AD26" s="10">
        <f t="shared" si="19"/>
        <v>-1</v>
      </c>
      <c r="AE26" s="10">
        <f t="shared" si="20"/>
        <v>1</v>
      </c>
      <c r="AF26" s="10">
        <f t="shared" si="21"/>
        <v>1</v>
      </c>
      <c r="AG26" s="10">
        <f t="shared" si="22"/>
        <v>1</v>
      </c>
      <c r="AH26" s="10">
        <f t="shared" si="23"/>
        <v>1</v>
      </c>
      <c r="AI26" s="10">
        <f t="shared" si="24"/>
        <v>-1</v>
      </c>
      <c r="AJ26" s="10">
        <f t="shared" si="25"/>
        <v>-1</v>
      </c>
    </row>
    <row r="27" spans="4:48" x14ac:dyDescent="0.3">
      <c r="D27" s="10" t="s">
        <v>35</v>
      </c>
      <c r="E27" s="10"/>
      <c r="F27" s="12">
        <v>-1</v>
      </c>
      <c r="G27" s="12">
        <v>1</v>
      </c>
      <c r="H27" s="12">
        <v>-1</v>
      </c>
      <c r="I27" s="12">
        <v>-1</v>
      </c>
      <c r="J27" s="12">
        <v>1</v>
      </c>
      <c r="K27" s="12">
        <f t="shared" si="0"/>
        <v>-1</v>
      </c>
      <c r="L27" s="12">
        <f t="shared" si="1"/>
        <v>1</v>
      </c>
      <c r="M27" s="12">
        <f t="shared" si="2"/>
        <v>-1</v>
      </c>
      <c r="N27" s="12">
        <f t="shared" si="3"/>
        <v>1</v>
      </c>
      <c r="O27" s="12">
        <f t="shared" si="4"/>
        <v>1</v>
      </c>
      <c r="P27" s="12">
        <f t="shared" si="5"/>
        <v>-1</v>
      </c>
      <c r="Q27" s="12">
        <f t="shared" si="6"/>
        <v>1</v>
      </c>
      <c r="R27" s="12">
        <f t="shared" si="7"/>
        <v>1</v>
      </c>
      <c r="S27" s="12">
        <f t="shared" si="8"/>
        <v>-1</v>
      </c>
      <c r="T27" s="12">
        <f t="shared" si="9"/>
        <v>1</v>
      </c>
      <c r="U27" s="12">
        <f t="shared" si="10"/>
        <v>-1</v>
      </c>
      <c r="V27" s="12">
        <f t="shared" si="11"/>
        <v>-1</v>
      </c>
      <c r="W27" s="12">
        <f t="shared" si="12"/>
        <v>1</v>
      </c>
      <c r="X27" s="10">
        <f t="shared" si="13"/>
        <v>-1</v>
      </c>
      <c r="Y27" s="10">
        <f t="shared" si="14"/>
        <v>-1</v>
      </c>
      <c r="Z27" s="10">
        <f t="shared" si="15"/>
        <v>1</v>
      </c>
      <c r="AA27" s="10">
        <f t="shared" si="16"/>
        <v>-1</v>
      </c>
      <c r="AB27" s="10">
        <f t="shared" si="17"/>
        <v>1</v>
      </c>
      <c r="AC27" s="10">
        <f t="shared" si="18"/>
        <v>-1</v>
      </c>
      <c r="AD27" s="10">
        <f t="shared" si="19"/>
        <v>1</v>
      </c>
      <c r="AE27" s="10">
        <f t="shared" si="20"/>
        <v>-1</v>
      </c>
      <c r="AF27" s="10">
        <f t="shared" si="21"/>
        <v>1</v>
      </c>
      <c r="AG27" s="10">
        <f t="shared" si="22"/>
        <v>1</v>
      </c>
      <c r="AH27" s="10">
        <f t="shared" si="23"/>
        <v>-1</v>
      </c>
      <c r="AI27" s="10">
        <f t="shared" si="24"/>
        <v>1</v>
      </c>
      <c r="AJ27" s="10">
        <f t="shared" si="25"/>
        <v>-1</v>
      </c>
    </row>
    <row r="28" spans="4:48" x14ac:dyDescent="0.3">
      <c r="D28" s="10" t="s">
        <v>36</v>
      </c>
      <c r="E28" s="10"/>
      <c r="F28" s="12">
        <v>1</v>
      </c>
      <c r="G28" s="12">
        <v>1</v>
      </c>
      <c r="H28" s="12">
        <v>-1</v>
      </c>
      <c r="I28" s="12">
        <v>-1</v>
      </c>
      <c r="J28" s="12">
        <v>1</v>
      </c>
      <c r="K28" s="12">
        <f t="shared" si="0"/>
        <v>1</v>
      </c>
      <c r="L28" s="12">
        <f t="shared" si="1"/>
        <v>-1</v>
      </c>
      <c r="M28" s="12">
        <f t="shared" si="2"/>
        <v>-1</v>
      </c>
      <c r="N28" s="12">
        <f t="shared" si="3"/>
        <v>-1</v>
      </c>
      <c r="O28" s="12">
        <f t="shared" si="4"/>
        <v>-1</v>
      </c>
      <c r="P28" s="12">
        <f t="shared" si="5"/>
        <v>-1</v>
      </c>
      <c r="Q28" s="12">
        <f t="shared" si="6"/>
        <v>-1</v>
      </c>
      <c r="R28" s="12">
        <f t="shared" si="7"/>
        <v>1</v>
      </c>
      <c r="S28" s="12">
        <f t="shared" si="8"/>
        <v>1</v>
      </c>
      <c r="T28" s="12">
        <f t="shared" si="9"/>
        <v>1</v>
      </c>
      <c r="U28" s="12">
        <f t="shared" si="10"/>
        <v>1</v>
      </c>
      <c r="V28" s="12">
        <f t="shared" si="11"/>
        <v>1</v>
      </c>
      <c r="W28" s="12">
        <f t="shared" si="12"/>
        <v>1</v>
      </c>
      <c r="X28" s="10">
        <f t="shared" si="13"/>
        <v>1</v>
      </c>
      <c r="Y28" s="10">
        <f t="shared" si="14"/>
        <v>-1</v>
      </c>
      <c r="Z28" s="10">
        <f t="shared" si="15"/>
        <v>-1</v>
      </c>
      <c r="AA28" s="10">
        <f t="shared" si="16"/>
        <v>-1</v>
      </c>
      <c r="AB28" s="10">
        <f t="shared" si="17"/>
        <v>-1</v>
      </c>
      <c r="AC28" s="10">
        <f t="shared" si="18"/>
        <v>-1</v>
      </c>
      <c r="AD28" s="10">
        <f t="shared" si="19"/>
        <v>-1</v>
      </c>
      <c r="AE28" s="10">
        <f t="shared" si="20"/>
        <v>-1</v>
      </c>
      <c r="AF28" s="10">
        <f t="shared" si="21"/>
        <v>-1</v>
      </c>
      <c r="AG28" s="10">
        <f t="shared" si="22"/>
        <v>1</v>
      </c>
      <c r="AH28" s="10">
        <f t="shared" si="23"/>
        <v>1</v>
      </c>
      <c r="AI28" s="10">
        <f t="shared" si="24"/>
        <v>1</v>
      </c>
      <c r="AJ28" s="10">
        <f t="shared" si="25"/>
        <v>1</v>
      </c>
    </row>
    <row r="29" spans="4:48" x14ac:dyDescent="0.3">
      <c r="D29" s="10" t="s">
        <v>37</v>
      </c>
      <c r="E29" s="10"/>
      <c r="F29" s="12">
        <v>-1</v>
      </c>
      <c r="G29" s="12">
        <v>-1</v>
      </c>
      <c r="H29" s="12">
        <v>1</v>
      </c>
      <c r="I29" s="12">
        <v>-1</v>
      </c>
      <c r="J29" s="12">
        <v>1</v>
      </c>
      <c r="K29" s="12">
        <f t="shared" si="0"/>
        <v>1</v>
      </c>
      <c r="L29" s="12">
        <f t="shared" si="1"/>
        <v>-1</v>
      </c>
      <c r="M29" s="12">
        <f t="shared" si="2"/>
        <v>-1</v>
      </c>
      <c r="N29" s="12">
        <f t="shared" si="3"/>
        <v>1</v>
      </c>
      <c r="O29" s="12">
        <f t="shared" si="4"/>
        <v>1</v>
      </c>
      <c r="P29" s="12">
        <f t="shared" si="5"/>
        <v>1</v>
      </c>
      <c r="Q29" s="12">
        <f t="shared" si="6"/>
        <v>-1</v>
      </c>
      <c r="R29" s="12">
        <f t="shared" si="7"/>
        <v>-1</v>
      </c>
      <c r="S29" s="12">
        <f t="shared" si="8"/>
        <v>1</v>
      </c>
      <c r="T29" s="12">
        <f t="shared" si="9"/>
        <v>1</v>
      </c>
      <c r="U29" s="12">
        <f t="shared" si="10"/>
        <v>-1</v>
      </c>
      <c r="V29" s="12">
        <f t="shared" si="11"/>
        <v>-1</v>
      </c>
      <c r="W29" s="12">
        <f t="shared" si="12"/>
        <v>-1</v>
      </c>
      <c r="X29" s="10">
        <f t="shared" si="13"/>
        <v>1</v>
      </c>
      <c r="Y29" s="10">
        <f t="shared" si="14"/>
        <v>1</v>
      </c>
      <c r="Z29" s="10">
        <f t="shared" si="15"/>
        <v>-1</v>
      </c>
      <c r="AA29" s="10">
        <f t="shared" si="16"/>
        <v>-1</v>
      </c>
      <c r="AB29" s="10">
        <f t="shared" si="17"/>
        <v>1</v>
      </c>
      <c r="AC29" s="10">
        <f t="shared" si="18"/>
        <v>-1</v>
      </c>
      <c r="AD29" s="10">
        <f t="shared" si="19"/>
        <v>1</v>
      </c>
      <c r="AE29" s="10">
        <f t="shared" si="20"/>
        <v>1</v>
      </c>
      <c r="AF29" s="10">
        <f t="shared" si="21"/>
        <v>-1</v>
      </c>
      <c r="AG29" s="10">
        <f t="shared" si="22"/>
        <v>-1</v>
      </c>
      <c r="AH29" s="10">
        <f t="shared" si="23"/>
        <v>1</v>
      </c>
      <c r="AI29" s="10">
        <f t="shared" si="24"/>
        <v>1</v>
      </c>
      <c r="AJ29" s="10">
        <f t="shared" si="25"/>
        <v>-1</v>
      </c>
    </row>
    <row r="30" spans="4:48" x14ac:dyDescent="0.3">
      <c r="D30" s="10" t="s">
        <v>38</v>
      </c>
      <c r="E30" s="10"/>
      <c r="F30" s="12">
        <v>1</v>
      </c>
      <c r="G30" s="12">
        <v>-1</v>
      </c>
      <c r="H30" s="12">
        <v>1</v>
      </c>
      <c r="I30" s="12">
        <v>-1</v>
      </c>
      <c r="J30" s="12">
        <v>1</v>
      </c>
      <c r="K30" s="12">
        <f t="shared" si="0"/>
        <v>-1</v>
      </c>
      <c r="L30" s="12">
        <f t="shared" si="1"/>
        <v>1</v>
      </c>
      <c r="M30" s="12">
        <f t="shared" si="2"/>
        <v>-1</v>
      </c>
      <c r="N30" s="12">
        <f t="shared" si="3"/>
        <v>-1</v>
      </c>
      <c r="O30" s="12">
        <f t="shared" si="4"/>
        <v>-1</v>
      </c>
      <c r="P30" s="12">
        <f t="shared" si="5"/>
        <v>1</v>
      </c>
      <c r="Q30" s="12">
        <f t="shared" si="6"/>
        <v>1</v>
      </c>
      <c r="R30" s="12">
        <f t="shared" si="7"/>
        <v>-1</v>
      </c>
      <c r="S30" s="12">
        <f t="shared" si="8"/>
        <v>-1</v>
      </c>
      <c r="T30" s="12">
        <f t="shared" si="9"/>
        <v>1</v>
      </c>
      <c r="U30" s="12">
        <f t="shared" si="10"/>
        <v>1</v>
      </c>
      <c r="V30" s="12">
        <f t="shared" si="11"/>
        <v>1</v>
      </c>
      <c r="W30" s="12">
        <f t="shared" si="12"/>
        <v>-1</v>
      </c>
      <c r="X30" s="10">
        <f t="shared" si="13"/>
        <v>-1</v>
      </c>
      <c r="Y30" s="10">
        <f t="shared" si="14"/>
        <v>1</v>
      </c>
      <c r="Z30" s="10">
        <f t="shared" si="15"/>
        <v>1</v>
      </c>
      <c r="AA30" s="10">
        <f t="shared" si="16"/>
        <v>-1</v>
      </c>
      <c r="AB30" s="10">
        <f t="shared" si="17"/>
        <v>-1</v>
      </c>
      <c r="AC30" s="10">
        <f t="shared" si="18"/>
        <v>-1</v>
      </c>
      <c r="AD30" s="10">
        <f t="shared" si="19"/>
        <v>-1</v>
      </c>
      <c r="AE30" s="10">
        <f t="shared" si="20"/>
        <v>1</v>
      </c>
      <c r="AF30" s="10">
        <f t="shared" si="21"/>
        <v>1</v>
      </c>
      <c r="AG30" s="10">
        <f t="shared" si="22"/>
        <v>-1</v>
      </c>
      <c r="AH30" s="10">
        <f t="shared" si="23"/>
        <v>-1</v>
      </c>
      <c r="AI30" s="10">
        <f t="shared" si="24"/>
        <v>1</v>
      </c>
      <c r="AJ30" s="10">
        <f t="shared" si="25"/>
        <v>1</v>
      </c>
    </row>
    <row r="31" spans="4:48" x14ac:dyDescent="0.3">
      <c r="D31" s="10" t="s">
        <v>39</v>
      </c>
      <c r="E31" s="10"/>
      <c r="F31" s="12">
        <v>-1</v>
      </c>
      <c r="G31" s="12">
        <v>1</v>
      </c>
      <c r="H31" s="12">
        <v>1</v>
      </c>
      <c r="I31" s="12">
        <v>-1</v>
      </c>
      <c r="J31" s="12">
        <v>1</v>
      </c>
      <c r="K31" s="12">
        <f t="shared" si="0"/>
        <v>-1</v>
      </c>
      <c r="L31" s="12">
        <f t="shared" si="1"/>
        <v>-1</v>
      </c>
      <c r="M31" s="12">
        <f t="shared" si="2"/>
        <v>1</v>
      </c>
      <c r="N31" s="12">
        <f t="shared" si="3"/>
        <v>-1</v>
      </c>
      <c r="O31" s="12">
        <f t="shared" si="4"/>
        <v>1</v>
      </c>
      <c r="P31" s="12">
        <f t="shared" si="5"/>
        <v>-1</v>
      </c>
      <c r="Q31" s="12">
        <f t="shared" si="6"/>
        <v>1</v>
      </c>
      <c r="R31" s="12">
        <f t="shared" si="7"/>
        <v>-1</v>
      </c>
      <c r="S31" s="12">
        <f t="shared" si="8"/>
        <v>1</v>
      </c>
      <c r="T31" s="12">
        <f t="shared" si="9"/>
        <v>-1</v>
      </c>
      <c r="U31" s="12">
        <f t="shared" si="10"/>
        <v>1</v>
      </c>
      <c r="V31" s="12">
        <f t="shared" si="11"/>
        <v>-1</v>
      </c>
      <c r="W31" s="12">
        <f t="shared" si="12"/>
        <v>1</v>
      </c>
      <c r="X31" s="10">
        <f t="shared" si="13"/>
        <v>-1</v>
      </c>
      <c r="Y31" s="10">
        <f t="shared" si="14"/>
        <v>1</v>
      </c>
      <c r="Z31" s="10">
        <f t="shared" si="15"/>
        <v>-1</v>
      </c>
      <c r="AA31" s="10">
        <f t="shared" si="16"/>
        <v>1</v>
      </c>
      <c r="AB31" s="10">
        <f t="shared" si="17"/>
        <v>-1</v>
      </c>
      <c r="AC31" s="10">
        <f t="shared" si="18"/>
        <v>-1</v>
      </c>
      <c r="AD31" s="10">
        <f t="shared" si="19"/>
        <v>1</v>
      </c>
      <c r="AE31" s="10">
        <f t="shared" si="20"/>
        <v>-1</v>
      </c>
      <c r="AF31" s="10">
        <f t="shared" si="21"/>
        <v>1</v>
      </c>
      <c r="AG31" s="10">
        <f t="shared" si="22"/>
        <v>-1</v>
      </c>
      <c r="AH31" s="10">
        <f t="shared" si="23"/>
        <v>1</v>
      </c>
      <c r="AI31" s="10">
        <f t="shared" si="24"/>
        <v>-1</v>
      </c>
      <c r="AJ31" s="10">
        <f t="shared" si="25"/>
        <v>1</v>
      </c>
    </row>
    <row r="32" spans="4:48" x14ac:dyDescent="0.3">
      <c r="D32" s="10" t="s">
        <v>40</v>
      </c>
      <c r="E32" s="10"/>
      <c r="F32" s="12">
        <v>1</v>
      </c>
      <c r="G32" s="12">
        <v>1</v>
      </c>
      <c r="H32" s="12">
        <v>1</v>
      </c>
      <c r="I32" s="12">
        <v>-1</v>
      </c>
      <c r="J32" s="12">
        <v>1</v>
      </c>
      <c r="K32" s="12">
        <f t="shared" si="0"/>
        <v>1</v>
      </c>
      <c r="L32" s="12">
        <f t="shared" si="1"/>
        <v>1</v>
      </c>
      <c r="M32" s="12">
        <f t="shared" si="2"/>
        <v>1</v>
      </c>
      <c r="N32" s="12">
        <f t="shared" si="3"/>
        <v>1</v>
      </c>
      <c r="O32" s="12">
        <f t="shared" si="4"/>
        <v>-1</v>
      </c>
      <c r="P32" s="12">
        <f t="shared" si="5"/>
        <v>-1</v>
      </c>
      <c r="Q32" s="12">
        <f t="shared" si="6"/>
        <v>-1</v>
      </c>
      <c r="R32" s="12">
        <f t="shared" si="7"/>
        <v>-1</v>
      </c>
      <c r="S32" s="12">
        <f t="shared" si="8"/>
        <v>-1</v>
      </c>
      <c r="T32" s="12">
        <f t="shared" si="9"/>
        <v>-1</v>
      </c>
      <c r="U32" s="12">
        <f t="shared" si="10"/>
        <v>-1</v>
      </c>
      <c r="V32" s="12">
        <f t="shared" si="11"/>
        <v>1</v>
      </c>
      <c r="W32" s="12">
        <f t="shared" si="12"/>
        <v>1</v>
      </c>
      <c r="X32" s="10">
        <f t="shared" si="13"/>
        <v>1</v>
      </c>
      <c r="Y32" s="10">
        <f t="shared" si="14"/>
        <v>1</v>
      </c>
      <c r="Z32" s="10">
        <f t="shared" si="15"/>
        <v>1</v>
      </c>
      <c r="AA32" s="10">
        <f t="shared" si="16"/>
        <v>1</v>
      </c>
      <c r="AB32" s="10">
        <f t="shared" si="17"/>
        <v>1</v>
      </c>
      <c r="AC32" s="10">
        <f t="shared" si="18"/>
        <v>-1</v>
      </c>
      <c r="AD32" s="10">
        <f t="shared" si="19"/>
        <v>-1</v>
      </c>
      <c r="AE32" s="10">
        <f t="shared" si="20"/>
        <v>-1</v>
      </c>
      <c r="AF32" s="10">
        <f t="shared" si="21"/>
        <v>-1</v>
      </c>
      <c r="AG32" s="10">
        <f t="shared" si="22"/>
        <v>-1</v>
      </c>
      <c r="AH32" s="10">
        <f t="shared" si="23"/>
        <v>-1</v>
      </c>
      <c r="AI32" s="10">
        <f t="shared" si="24"/>
        <v>-1</v>
      </c>
      <c r="AJ32" s="10">
        <f t="shared" si="25"/>
        <v>-1</v>
      </c>
    </row>
    <row r="33" spans="4:44" x14ac:dyDescent="0.3">
      <c r="D33" s="10" t="s">
        <v>41</v>
      </c>
      <c r="E33" s="10"/>
      <c r="F33" s="12">
        <v>-1</v>
      </c>
      <c r="G33" s="12">
        <v>-1</v>
      </c>
      <c r="H33" s="12">
        <v>-1</v>
      </c>
      <c r="I33" s="12">
        <v>1</v>
      </c>
      <c r="J33" s="12">
        <v>1</v>
      </c>
      <c r="K33" s="12">
        <f t="shared" si="0"/>
        <v>1</v>
      </c>
      <c r="L33" s="12">
        <f t="shared" si="1"/>
        <v>1</v>
      </c>
      <c r="M33" s="12">
        <f t="shared" si="2"/>
        <v>1</v>
      </c>
      <c r="N33" s="12">
        <f t="shared" si="3"/>
        <v>-1</v>
      </c>
      <c r="O33" s="12">
        <f t="shared" si="4"/>
        <v>-1</v>
      </c>
      <c r="P33" s="12">
        <f t="shared" si="5"/>
        <v>-1</v>
      </c>
      <c r="Q33" s="12">
        <f t="shared" si="6"/>
        <v>1</v>
      </c>
      <c r="R33" s="12">
        <f t="shared" si="7"/>
        <v>-1</v>
      </c>
      <c r="S33" s="12">
        <f t="shared" si="8"/>
        <v>1</v>
      </c>
      <c r="T33" s="12">
        <f t="shared" si="9"/>
        <v>1</v>
      </c>
      <c r="U33" s="12">
        <f t="shared" si="10"/>
        <v>-1</v>
      </c>
      <c r="V33" s="12">
        <f t="shared" si="11"/>
        <v>-1</v>
      </c>
      <c r="W33" s="12">
        <f t="shared" si="12"/>
        <v>-1</v>
      </c>
      <c r="X33" s="10">
        <f t="shared" si="13"/>
        <v>1</v>
      </c>
      <c r="Y33" s="10">
        <f t="shared" si="14"/>
        <v>-1</v>
      </c>
      <c r="Z33" s="10">
        <f t="shared" si="15"/>
        <v>1</v>
      </c>
      <c r="AA33" s="10">
        <f t="shared" si="16"/>
        <v>1</v>
      </c>
      <c r="AB33" s="10">
        <f t="shared" si="17"/>
        <v>-1</v>
      </c>
      <c r="AC33" s="10">
        <f t="shared" si="18"/>
        <v>1</v>
      </c>
      <c r="AD33" s="10">
        <f t="shared" si="19"/>
        <v>-1</v>
      </c>
      <c r="AE33" s="10">
        <f t="shared" si="20"/>
        <v>-1</v>
      </c>
      <c r="AF33" s="10">
        <f t="shared" si="21"/>
        <v>1</v>
      </c>
      <c r="AG33" s="10">
        <f t="shared" si="22"/>
        <v>-1</v>
      </c>
      <c r="AH33" s="10">
        <f t="shared" si="23"/>
        <v>1</v>
      </c>
      <c r="AI33" s="10">
        <f t="shared" si="24"/>
        <v>1</v>
      </c>
      <c r="AJ33" s="10">
        <f t="shared" si="25"/>
        <v>-1</v>
      </c>
    </row>
    <row r="34" spans="4:44" x14ac:dyDescent="0.3">
      <c r="D34" s="10" t="s">
        <v>42</v>
      </c>
      <c r="E34" s="10"/>
      <c r="F34" s="12">
        <v>1</v>
      </c>
      <c r="G34" s="12">
        <v>-1</v>
      </c>
      <c r="H34" s="12">
        <v>-1</v>
      </c>
      <c r="I34" s="12">
        <v>1</v>
      </c>
      <c r="J34" s="12">
        <v>1</v>
      </c>
      <c r="K34" s="12">
        <f t="shared" si="0"/>
        <v>-1</v>
      </c>
      <c r="L34" s="12">
        <f t="shared" si="1"/>
        <v>-1</v>
      </c>
      <c r="M34" s="12">
        <f t="shared" si="2"/>
        <v>1</v>
      </c>
      <c r="N34" s="12">
        <f t="shared" si="3"/>
        <v>1</v>
      </c>
      <c r="O34" s="12">
        <f t="shared" si="4"/>
        <v>1</v>
      </c>
      <c r="P34" s="12">
        <f t="shared" si="5"/>
        <v>-1</v>
      </c>
      <c r="Q34" s="12">
        <f t="shared" si="6"/>
        <v>-1</v>
      </c>
      <c r="R34" s="12">
        <f t="shared" si="7"/>
        <v>-1</v>
      </c>
      <c r="S34" s="12">
        <f t="shared" si="8"/>
        <v>-1</v>
      </c>
      <c r="T34" s="12">
        <f t="shared" si="9"/>
        <v>1</v>
      </c>
      <c r="U34" s="12">
        <f t="shared" si="10"/>
        <v>1</v>
      </c>
      <c r="V34" s="12">
        <f t="shared" si="11"/>
        <v>1</v>
      </c>
      <c r="W34" s="12">
        <f t="shared" si="12"/>
        <v>-1</v>
      </c>
      <c r="X34" s="10">
        <f t="shared" si="13"/>
        <v>-1</v>
      </c>
      <c r="Y34" s="10">
        <f t="shared" si="14"/>
        <v>-1</v>
      </c>
      <c r="Z34" s="10">
        <f t="shared" si="15"/>
        <v>-1</v>
      </c>
      <c r="AA34" s="10">
        <f t="shared" si="16"/>
        <v>1</v>
      </c>
      <c r="AB34" s="10">
        <f t="shared" si="17"/>
        <v>1</v>
      </c>
      <c r="AC34" s="10">
        <f t="shared" si="18"/>
        <v>1</v>
      </c>
      <c r="AD34" s="10">
        <f t="shared" si="19"/>
        <v>1</v>
      </c>
      <c r="AE34" s="10">
        <f t="shared" si="20"/>
        <v>-1</v>
      </c>
      <c r="AF34" s="10">
        <f t="shared" si="21"/>
        <v>-1</v>
      </c>
      <c r="AG34" s="10">
        <f t="shared" si="22"/>
        <v>-1</v>
      </c>
      <c r="AH34" s="10">
        <f t="shared" si="23"/>
        <v>-1</v>
      </c>
      <c r="AI34" s="10">
        <f t="shared" si="24"/>
        <v>1</v>
      </c>
      <c r="AJ34" s="10">
        <f t="shared" si="25"/>
        <v>1</v>
      </c>
    </row>
    <row r="35" spans="4:44" x14ac:dyDescent="0.3">
      <c r="D35" s="10" t="s">
        <v>43</v>
      </c>
      <c r="E35" s="10"/>
      <c r="F35" s="12">
        <v>-1</v>
      </c>
      <c r="G35" s="12">
        <v>1</v>
      </c>
      <c r="H35" s="12">
        <v>-1</v>
      </c>
      <c r="I35" s="12">
        <v>1</v>
      </c>
      <c r="J35" s="12">
        <v>1</v>
      </c>
      <c r="K35" s="12">
        <f t="shared" si="0"/>
        <v>-1</v>
      </c>
      <c r="L35" s="12">
        <f t="shared" si="1"/>
        <v>1</v>
      </c>
      <c r="M35" s="12">
        <f t="shared" si="2"/>
        <v>-1</v>
      </c>
      <c r="N35" s="12">
        <f t="shared" si="3"/>
        <v>1</v>
      </c>
      <c r="O35" s="12">
        <f t="shared" si="4"/>
        <v>-1</v>
      </c>
      <c r="P35" s="12">
        <f t="shared" si="5"/>
        <v>1</v>
      </c>
      <c r="Q35" s="12">
        <f t="shared" si="6"/>
        <v>-1</v>
      </c>
      <c r="R35" s="12">
        <f t="shared" si="7"/>
        <v>-1</v>
      </c>
      <c r="S35" s="12">
        <f t="shared" si="8"/>
        <v>1</v>
      </c>
      <c r="T35" s="12">
        <f t="shared" si="9"/>
        <v>-1</v>
      </c>
      <c r="U35" s="12">
        <f t="shared" si="10"/>
        <v>1</v>
      </c>
      <c r="V35" s="12">
        <f t="shared" si="11"/>
        <v>-1</v>
      </c>
      <c r="W35" s="12">
        <f t="shared" si="12"/>
        <v>1</v>
      </c>
      <c r="X35" s="10">
        <f t="shared" si="13"/>
        <v>-1</v>
      </c>
      <c r="Y35" s="10">
        <f t="shared" si="14"/>
        <v>-1</v>
      </c>
      <c r="Z35" s="10">
        <f t="shared" si="15"/>
        <v>1</v>
      </c>
      <c r="AA35" s="10">
        <f t="shared" si="16"/>
        <v>-1</v>
      </c>
      <c r="AB35" s="10">
        <f t="shared" si="17"/>
        <v>1</v>
      </c>
      <c r="AC35" s="10">
        <f t="shared" si="18"/>
        <v>1</v>
      </c>
      <c r="AD35" s="10">
        <f t="shared" si="19"/>
        <v>-1</v>
      </c>
      <c r="AE35" s="10">
        <f t="shared" si="20"/>
        <v>1</v>
      </c>
      <c r="AF35" s="10">
        <f t="shared" si="21"/>
        <v>-1</v>
      </c>
      <c r="AG35" s="10">
        <f t="shared" si="22"/>
        <v>-1</v>
      </c>
      <c r="AH35" s="10">
        <f t="shared" si="23"/>
        <v>1</v>
      </c>
      <c r="AI35" s="10">
        <f t="shared" si="24"/>
        <v>-1</v>
      </c>
      <c r="AJ35" s="10">
        <f t="shared" si="25"/>
        <v>1</v>
      </c>
    </row>
    <row r="36" spans="4:44" x14ac:dyDescent="0.3">
      <c r="D36" s="10" t="s">
        <v>44</v>
      </c>
      <c r="E36" s="10"/>
      <c r="F36" s="12">
        <v>1</v>
      </c>
      <c r="G36" s="12">
        <v>1</v>
      </c>
      <c r="H36" s="12">
        <v>-1</v>
      </c>
      <c r="I36" s="12">
        <v>1</v>
      </c>
      <c r="J36" s="12">
        <v>1</v>
      </c>
      <c r="K36" s="12">
        <f t="shared" si="0"/>
        <v>1</v>
      </c>
      <c r="L36" s="12">
        <f t="shared" si="1"/>
        <v>-1</v>
      </c>
      <c r="M36" s="12">
        <f t="shared" si="2"/>
        <v>-1</v>
      </c>
      <c r="N36" s="12">
        <f t="shared" si="3"/>
        <v>-1</v>
      </c>
      <c r="O36" s="12">
        <f t="shared" si="4"/>
        <v>1</v>
      </c>
      <c r="P36" s="12">
        <f t="shared" si="5"/>
        <v>1</v>
      </c>
      <c r="Q36" s="12">
        <f t="shared" si="6"/>
        <v>1</v>
      </c>
      <c r="R36" s="12">
        <f t="shared" si="7"/>
        <v>-1</v>
      </c>
      <c r="S36" s="12">
        <f t="shared" si="8"/>
        <v>-1</v>
      </c>
      <c r="T36" s="12">
        <f t="shared" si="9"/>
        <v>-1</v>
      </c>
      <c r="U36" s="12">
        <f t="shared" si="10"/>
        <v>-1</v>
      </c>
      <c r="V36" s="12">
        <f t="shared" si="11"/>
        <v>1</v>
      </c>
      <c r="W36" s="12">
        <f t="shared" si="12"/>
        <v>1</v>
      </c>
      <c r="X36" s="10">
        <f t="shared" si="13"/>
        <v>1</v>
      </c>
      <c r="Y36" s="10">
        <f t="shared" si="14"/>
        <v>-1</v>
      </c>
      <c r="Z36" s="10">
        <f t="shared" si="15"/>
        <v>-1</v>
      </c>
      <c r="AA36" s="10">
        <f t="shared" si="16"/>
        <v>-1</v>
      </c>
      <c r="AB36" s="10">
        <f t="shared" si="17"/>
        <v>-1</v>
      </c>
      <c r="AC36" s="10">
        <f t="shared" si="18"/>
        <v>1</v>
      </c>
      <c r="AD36" s="10">
        <f t="shared" si="19"/>
        <v>1</v>
      </c>
      <c r="AE36" s="10">
        <f t="shared" si="20"/>
        <v>1</v>
      </c>
      <c r="AF36" s="10">
        <f t="shared" si="21"/>
        <v>1</v>
      </c>
      <c r="AG36" s="10">
        <f t="shared" si="22"/>
        <v>-1</v>
      </c>
      <c r="AH36" s="10">
        <f t="shared" si="23"/>
        <v>-1</v>
      </c>
      <c r="AI36" s="10">
        <f t="shared" si="24"/>
        <v>-1</v>
      </c>
      <c r="AJ36" s="10">
        <f t="shared" si="25"/>
        <v>-1</v>
      </c>
    </row>
    <row r="37" spans="4:44" x14ac:dyDescent="0.3">
      <c r="D37" s="10" t="s">
        <v>45</v>
      </c>
      <c r="E37" s="10"/>
      <c r="F37" s="12">
        <v>-1</v>
      </c>
      <c r="G37" s="12">
        <v>-1</v>
      </c>
      <c r="H37" s="12">
        <v>1</v>
      </c>
      <c r="I37" s="12">
        <v>1</v>
      </c>
      <c r="J37" s="12">
        <v>1</v>
      </c>
      <c r="K37" s="12">
        <f t="shared" si="0"/>
        <v>1</v>
      </c>
      <c r="L37" s="12">
        <f t="shared" si="1"/>
        <v>-1</v>
      </c>
      <c r="M37" s="12">
        <f t="shared" si="2"/>
        <v>-1</v>
      </c>
      <c r="N37" s="12">
        <f t="shared" si="3"/>
        <v>1</v>
      </c>
      <c r="O37" s="12">
        <f t="shared" si="4"/>
        <v>-1</v>
      </c>
      <c r="P37" s="12">
        <f t="shared" si="5"/>
        <v>-1</v>
      </c>
      <c r="Q37" s="12">
        <f t="shared" si="6"/>
        <v>1</v>
      </c>
      <c r="R37" s="12">
        <f t="shared" si="7"/>
        <v>1</v>
      </c>
      <c r="S37" s="12">
        <f t="shared" si="8"/>
        <v>-1</v>
      </c>
      <c r="T37" s="12">
        <f t="shared" si="9"/>
        <v>-1</v>
      </c>
      <c r="U37" s="12">
        <f t="shared" si="10"/>
        <v>1</v>
      </c>
      <c r="V37" s="12">
        <f t="shared" si="11"/>
        <v>-1</v>
      </c>
      <c r="W37" s="12">
        <f t="shared" si="12"/>
        <v>-1</v>
      </c>
      <c r="X37" s="10">
        <f t="shared" si="13"/>
        <v>1</v>
      </c>
      <c r="Y37" s="10">
        <f t="shared" si="14"/>
        <v>1</v>
      </c>
      <c r="Z37" s="10">
        <f t="shared" si="15"/>
        <v>-1</v>
      </c>
      <c r="AA37" s="10">
        <f t="shared" si="16"/>
        <v>-1</v>
      </c>
      <c r="AB37" s="10">
        <f t="shared" si="17"/>
        <v>1</v>
      </c>
      <c r="AC37" s="10">
        <f t="shared" si="18"/>
        <v>1</v>
      </c>
      <c r="AD37" s="10">
        <f t="shared" si="19"/>
        <v>-1</v>
      </c>
      <c r="AE37" s="10">
        <f t="shared" si="20"/>
        <v>-1</v>
      </c>
      <c r="AF37" s="10">
        <f t="shared" si="21"/>
        <v>1</v>
      </c>
      <c r="AG37" s="10">
        <f t="shared" si="22"/>
        <v>1</v>
      </c>
      <c r="AH37" s="10">
        <f t="shared" si="23"/>
        <v>-1</v>
      </c>
      <c r="AI37" s="10">
        <f t="shared" si="24"/>
        <v>-1</v>
      </c>
      <c r="AJ37" s="10">
        <f t="shared" si="25"/>
        <v>1</v>
      </c>
    </row>
    <row r="38" spans="4:44" x14ac:dyDescent="0.3">
      <c r="D38" s="10" t="s">
        <v>46</v>
      </c>
      <c r="E38" s="10"/>
      <c r="F38" s="12">
        <v>1</v>
      </c>
      <c r="G38" s="12">
        <v>-1</v>
      </c>
      <c r="H38" s="12">
        <v>1</v>
      </c>
      <c r="I38" s="12">
        <v>1</v>
      </c>
      <c r="J38" s="12">
        <v>1</v>
      </c>
      <c r="K38" s="12">
        <f t="shared" si="0"/>
        <v>-1</v>
      </c>
      <c r="L38" s="12">
        <f t="shared" si="1"/>
        <v>1</v>
      </c>
      <c r="M38" s="12">
        <f t="shared" si="2"/>
        <v>-1</v>
      </c>
      <c r="N38" s="12">
        <f t="shared" si="3"/>
        <v>-1</v>
      </c>
      <c r="O38" s="12">
        <f t="shared" si="4"/>
        <v>1</v>
      </c>
      <c r="P38" s="12">
        <f t="shared" si="5"/>
        <v>-1</v>
      </c>
      <c r="Q38" s="12">
        <f t="shared" si="6"/>
        <v>-1</v>
      </c>
      <c r="R38" s="12">
        <f t="shared" si="7"/>
        <v>1</v>
      </c>
      <c r="S38" s="12">
        <f t="shared" si="8"/>
        <v>1</v>
      </c>
      <c r="T38" s="12">
        <f t="shared" si="9"/>
        <v>-1</v>
      </c>
      <c r="U38" s="12">
        <f t="shared" si="10"/>
        <v>-1</v>
      </c>
      <c r="V38" s="12">
        <f t="shared" si="11"/>
        <v>1</v>
      </c>
      <c r="W38" s="12">
        <f t="shared" si="12"/>
        <v>-1</v>
      </c>
      <c r="X38" s="10">
        <f t="shared" si="13"/>
        <v>-1</v>
      </c>
      <c r="Y38" s="10">
        <f t="shared" si="14"/>
        <v>1</v>
      </c>
      <c r="Z38" s="10">
        <f t="shared" si="15"/>
        <v>1</v>
      </c>
      <c r="AA38" s="10">
        <f t="shared" si="16"/>
        <v>-1</v>
      </c>
      <c r="AB38" s="10">
        <f t="shared" si="17"/>
        <v>-1</v>
      </c>
      <c r="AC38" s="10">
        <f t="shared" si="18"/>
        <v>1</v>
      </c>
      <c r="AD38" s="10">
        <f t="shared" si="19"/>
        <v>1</v>
      </c>
      <c r="AE38" s="10">
        <f t="shared" si="20"/>
        <v>-1</v>
      </c>
      <c r="AF38" s="10">
        <f t="shared" si="21"/>
        <v>-1</v>
      </c>
      <c r="AG38" s="10">
        <f t="shared" si="22"/>
        <v>1</v>
      </c>
      <c r="AH38" s="10">
        <f t="shared" si="23"/>
        <v>1</v>
      </c>
      <c r="AI38" s="10">
        <f t="shared" si="24"/>
        <v>-1</v>
      </c>
      <c r="AJ38" s="10">
        <f t="shared" si="25"/>
        <v>-1</v>
      </c>
    </row>
    <row r="39" spans="4:44" x14ac:dyDescent="0.3">
      <c r="D39" s="10" t="s">
        <v>47</v>
      </c>
      <c r="E39" s="10"/>
      <c r="F39" s="12">
        <v>-1</v>
      </c>
      <c r="G39" s="12">
        <v>1</v>
      </c>
      <c r="H39" s="12">
        <v>1</v>
      </c>
      <c r="I39" s="12">
        <v>1</v>
      </c>
      <c r="J39" s="12">
        <v>1</v>
      </c>
      <c r="K39" s="12">
        <f t="shared" si="0"/>
        <v>-1</v>
      </c>
      <c r="L39" s="12">
        <f t="shared" si="1"/>
        <v>-1</v>
      </c>
      <c r="M39" s="12">
        <f t="shared" si="2"/>
        <v>1</v>
      </c>
      <c r="N39" s="12">
        <f t="shared" si="3"/>
        <v>-1</v>
      </c>
      <c r="O39" s="12">
        <f t="shared" si="4"/>
        <v>-1</v>
      </c>
      <c r="P39" s="12">
        <f t="shared" si="5"/>
        <v>1</v>
      </c>
      <c r="Q39" s="12">
        <f t="shared" si="6"/>
        <v>-1</v>
      </c>
      <c r="R39" s="12">
        <f t="shared" si="7"/>
        <v>1</v>
      </c>
      <c r="S39" s="12">
        <f t="shared" si="8"/>
        <v>-1</v>
      </c>
      <c r="T39" s="12">
        <f t="shared" si="9"/>
        <v>1</v>
      </c>
      <c r="U39" s="12">
        <f t="shared" si="10"/>
        <v>-1</v>
      </c>
      <c r="V39" s="12">
        <f t="shared" si="11"/>
        <v>-1</v>
      </c>
      <c r="W39" s="12">
        <f t="shared" si="12"/>
        <v>1</v>
      </c>
      <c r="X39" s="10">
        <f t="shared" si="13"/>
        <v>-1</v>
      </c>
      <c r="Y39" s="10">
        <f t="shared" si="14"/>
        <v>1</v>
      </c>
      <c r="Z39" s="10">
        <f t="shared" si="15"/>
        <v>-1</v>
      </c>
      <c r="AA39" s="10">
        <f t="shared" si="16"/>
        <v>1</v>
      </c>
      <c r="AB39" s="10">
        <f t="shared" si="17"/>
        <v>-1</v>
      </c>
      <c r="AC39" s="10">
        <f t="shared" si="18"/>
        <v>1</v>
      </c>
      <c r="AD39" s="10">
        <f t="shared" si="19"/>
        <v>-1</v>
      </c>
      <c r="AE39" s="10">
        <f t="shared" si="20"/>
        <v>1</v>
      </c>
      <c r="AF39" s="10">
        <f t="shared" si="21"/>
        <v>-1</v>
      </c>
      <c r="AG39" s="10">
        <f t="shared" si="22"/>
        <v>1</v>
      </c>
      <c r="AH39" s="10">
        <f t="shared" si="23"/>
        <v>-1</v>
      </c>
      <c r="AI39" s="10">
        <f t="shared" si="24"/>
        <v>1</v>
      </c>
      <c r="AJ39" s="10">
        <f t="shared" si="25"/>
        <v>-1</v>
      </c>
    </row>
    <row r="40" spans="4:44" x14ac:dyDescent="0.3">
      <c r="D40" s="10" t="s">
        <v>48</v>
      </c>
      <c r="E40" s="10"/>
      <c r="F40" s="12">
        <v>1</v>
      </c>
      <c r="G40" s="12">
        <v>1</v>
      </c>
      <c r="H40" s="12">
        <v>1</v>
      </c>
      <c r="I40" s="12">
        <v>1</v>
      </c>
      <c r="J40" s="12">
        <v>1</v>
      </c>
      <c r="K40" s="12">
        <f t="shared" si="0"/>
        <v>1</v>
      </c>
      <c r="L40" s="12">
        <f t="shared" si="1"/>
        <v>1</v>
      </c>
      <c r="M40" s="12">
        <f t="shared" si="2"/>
        <v>1</v>
      </c>
      <c r="N40" s="12">
        <f t="shared" si="3"/>
        <v>1</v>
      </c>
      <c r="O40" s="12">
        <f t="shared" si="4"/>
        <v>1</v>
      </c>
      <c r="P40" s="12">
        <f t="shared" si="5"/>
        <v>1</v>
      </c>
      <c r="Q40" s="12">
        <f t="shared" si="6"/>
        <v>1</v>
      </c>
      <c r="R40" s="12">
        <f t="shared" si="7"/>
        <v>1</v>
      </c>
      <c r="S40" s="12">
        <f t="shared" si="8"/>
        <v>1</v>
      </c>
      <c r="T40" s="12">
        <f t="shared" si="9"/>
        <v>1</v>
      </c>
      <c r="U40" s="12">
        <f t="shared" si="10"/>
        <v>1</v>
      </c>
      <c r="V40" s="12">
        <f t="shared" si="11"/>
        <v>1</v>
      </c>
      <c r="W40" s="12">
        <f t="shared" si="12"/>
        <v>1</v>
      </c>
      <c r="X40" s="10">
        <f t="shared" si="13"/>
        <v>1</v>
      </c>
      <c r="Y40" s="10">
        <f t="shared" si="14"/>
        <v>1</v>
      </c>
      <c r="Z40" s="10">
        <f t="shared" si="15"/>
        <v>1</v>
      </c>
      <c r="AA40" s="10">
        <f t="shared" si="16"/>
        <v>1</v>
      </c>
      <c r="AB40" s="10">
        <f t="shared" si="17"/>
        <v>1</v>
      </c>
      <c r="AC40" s="10">
        <f t="shared" si="18"/>
        <v>1</v>
      </c>
      <c r="AD40" s="10">
        <f t="shared" si="19"/>
        <v>1</v>
      </c>
      <c r="AE40" s="10">
        <f t="shared" si="20"/>
        <v>1</v>
      </c>
      <c r="AF40" s="10">
        <f t="shared" si="21"/>
        <v>1</v>
      </c>
      <c r="AG40" s="10">
        <f t="shared" si="22"/>
        <v>1</v>
      </c>
      <c r="AH40" s="10">
        <f t="shared" si="23"/>
        <v>1</v>
      </c>
      <c r="AI40" s="10">
        <f t="shared" si="24"/>
        <v>1</v>
      </c>
      <c r="AJ40" s="10">
        <f t="shared" si="25"/>
        <v>1</v>
      </c>
    </row>
    <row r="44" spans="4:44" ht="15.6" x14ac:dyDescent="0.3">
      <c r="E44" s="26" t="s">
        <v>83</v>
      </c>
      <c r="F44" s="25" t="s">
        <v>111</v>
      </c>
    </row>
    <row r="45" spans="4:44" ht="18" x14ac:dyDescent="0.35">
      <c r="G45" s="10" t="s">
        <v>18</v>
      </c>
      <c r="H45" s="10" t="s">
        <v>19</v>
      </c>
      <c r="I45" s="10" t="s">
        <v>20</v>
      </c>
      <c r="J45" s="10" t="s">
        <v>21</v>
      </c>
      <c r="K45" s="10" t="s">
        <v>22</v>
      </c>
      <c r="L45" s="10" t="s">
        <v>66</v>
      </c>
      <c r="M45" s="10" t="s">
        <v>67</v>
      </c>
      <c r="N45" s="10" t="s">
        <v>68</v>
      </c>
      <c r="O45" s="10" t="s">
        <v>69</v>
      </c>
      <c r="P45" s="10" t="s">
        <v>70</v>
      </c>
      <c r="Q45" s="10" t="s">
        <v>71</v>
      </c>
      <c r="R45" s="10" t="s">
        <v>72</v>
      </c>
      <c r="S45" s="11" t="s">
        <v>73</v>
      </c>
      <c r="T45" s="11" t="s">
        <v>74</v>
      </c>
      <c r="U45" s="11" t="s">
        <v>75</v>
      </c>
      <c r="V45" s="14" t="s">
        <v>26</v>
      </c>
      <c r="W45" s="14" t="s">
        <v>29</v>
      </c>
      <c r="X45" s="14" t="s">
        <v>31</v>
      </c>
      <c r="Y45" s="13" t="s">
        <v>36</v>
      </c>
      <c r="Z45" s="14" t="s">
        <v>32</v>
      </c>
      <c r="AA45" s="13" t="s">
        <v>38</v>
      </c>
      <c r="AB45" s="13" t="s">
        <v>39</v>
      </c>
      <c r="AC45" s="13" t="s">
        <v>40</v>
      </c>
      <c r="AD45" s="14" t="s">
        <v>33</v>
      </c>
      <c r="AE45" s="13" t="s">
        <v>42</v>
      </c>
      <c r="AF45" s="13" t="s">
        <v>43</v>
      </c>
      <c r="AG45" s="13" t="s">
        <v>44</v>
      </c>
      <c r="AH45" s="13" t="s">
        <v>45</v>
      </c>
      <c r="AI45" s="13" t="s">
        <v>46</v>
      </c>
      <c r="AJ45" s="13" t="s">
        <v>47</v>
      </c>
      <c r="AK45" s="13" t="s">
        <v>48</v>
      </c>
      <c r="AL45" s="11" t="s">
        <v>54</v>
      </c>
      <c r="AM45" s="11" t="s">
        <v>55</v>
      </c>
      <c r="AQ45" t="s">
        <v>85</v>
      </c>
    </row>
    <row r="46" spans="4:44" x14ac:dyDescent="0.3">
      <c r="F46" s="10" t="s">
        <v>49</v>
      </c>
      <c r="G46" s="12">
        <v>1</v>
      </c>
      <c r="H46" s="12">
        <v>-1</v>
      </c>
      <c r="I46" s="12">
        <v>-1</v>
      </c>
      <c r="J46" s="12">
        <v>-1</v>
      </c>
      <c r="K46" s="12">
        <v>-1</v>
      </c>
      <c r="L46" s="10">
        <f t="shared" ref="L46:L61" si="26">G46*H46</f>
        <v>-1</v>
      </c>
      <c r="M46" s="10">
        <f t="shared" ref="M46:M61" si="27">G46*I46</f>
        <v>-1</v>
      </c>
      <c r="N46" s="10">
        <f t="shared" ref="N46:N61" si="28">H46*I46</f>
        <v>1</v>
      </c>
      <c r="O46" s="10">
        <f t="shared" ref="O46:O61" si="29">G46*J46</f>
        <v>-1</v>
      </c>
      <c r="P46" s="10">
        <f t="shared" ref="P46:P61" si="30">H46*J46</f>
        <v>1</v>
      </c>
      <c r="Q46" s="10">
        <f t="shared" ref="Q46:Q61" si="31">I46*J46</f>
        <v>1</v>
      </c>
      <c r="R46" s="10">
        <f t="shared" ref="R46:R61" si="32">G46*K46</f>
        <v>-1</v>
      </c>
      <c r="S46" s="10">
        <f t="shared" ref="S46:S61" si="33">H46*K46</f>
        <v>1</v>
      </c>
      <c r="T46" s="10">
        <f t="shared" ref="T46:T61" si="34">I46*K46</f>
        <v>1</v>
      </c>
      <c r="U46" s="10">
        <f t="shared" ref="U46:U61" si="35">J46*K46</f>
        <v>1</v>
      </c>
      <c r="V46" s="14">
        <f t="shared" ref="V46:V61" si="36">G46*H46*I46</f>
        <v>1</v>
      </c>
      <c r="W46" s="14">
        <f t="shared" ref="W46:W61" si="37">G46*H46*J46</f>
        <v>1</v>
      </c>
      <c r="X46" s="14">
        <f t="shared" ref="X46:X61" si="38">G46*I46*J46</f>
        <v>1</v>
      </c>
      <c r="Y46" s="14">
        <f t="shared" ref="Y46:Y61" si="39">G46*H46*K46</f>
        <v>1</v>
      </c>
      <c r="Z46" s="14">
        <f t="shared" ref="Z46:Z61" si="40">H46*I46*J46</f>
        <v>-1</v>
      </c>
      <c r="AA46" s="14">
        <f t="shared" ref="AA46:AA61" si="41">G46*I46*K46</f>
        <v>1</v>
      </c>
      <c r="AB46" s="14">
        <f t="shared" ref="AB46:AB61" si="42">H46*I46*K46</f>
        <v>-1</v>
      </c>
      <c r="AC46" s="14">
        <f t="shared" ref="AC46:AC61" si="43">G46*H46*I46*K46</f>
        <v>-1</v>
      </c>
      <c r="AD46" s="14">
        <f t="shared" ref="AD46:AD61" si="44">G46*H46*I46*J46</f>
        <v>-1</v>
      </c>
      <c r="AE46" s="14">
        <f t="shared" ref="AE46:AE61" si="45">G46*J46*K46</f>
        <v>1</v>
      </c>
      <c r="AF46" s="14">
        <f t="shared" ref="AF46:AF61" si="46">H46*J46*K46</f>
        <v>-1</v>
      </c>
      <c r="AG46" s="14">
        <f t="shared" ref="AG46:AG61" si="47">G46*H46*J46*K46</f>
        <v>-1</v>
      </c>
      <c r="AH46" s="14">
        <f t="shared" ref="AH46:AH61" si="48">I46*J46*K46</f>
        <v>-1</v>
      </c>
      <c r="AI46" s="14">
        <f t="shared" ref="AI46:AI61" si="49">G46*I46*J46*K46</f>
        <v>-1</v>
      </c>
      <c r="AJ46" s="14">
        <f t="shared" ref="AJ46:AJ61" si="50">H46*I46*J46*K46</f>
        <v>1</v>
      </c>
      <c r="AK46" s="14">
        <f t="shared" ref="AK46:AK61" si="51">G46*H46*I46*J46*K46</f>
        <v>1</v>
      </c>
      <c r="AL46" s="1">
        <v>0.111</v>
      </c>
      <c r="AM46" s="1">
        <v>0.111</v>
      </c>
      <c r="AN46">
        <f>SUM(AL46:AM46)</f>
        <v>0.222</v>
      </c>
      <c r="AQ46">
        <f>AL46-0.2453125+(0.0565/2)*(1)+(0.1195/2)*(-1)+(0.0865/2)*(-1)+(0.0475/2)*(-1)+(-0.293125/2)*(-1)+(-0.012125/2)*(-1)+(0.020375/2)*(-1)+(-0.082625/2)*(1)+(0.077375/2)*(-1)+(-0.013375/2)*(1)+(0.014375/2)*(1)+(-0.047/2)*(-1)+(-0.12675/2)*(1)+(-0.0745/2)*(1)+(-0.04325/2)*(1)</f>
        <v>-0.26862499999999995</v>
      </c>
      <c r="AR46">
        <f>AM46-0.2453125+(0.0565/2)*(1)+(0.1195/2)*(-1)+(0.0865/2)*(-1)+(0.0475/2)*(-1)+(-0.293125/2)*(-1)+(-0.012125/2)*(-1)+(0.020375/2)*(-1)+(-0.082625/2)*(1)+(0.077375/2)*(-1)+(-0.013375/2)*(1)+(0.014375/2)*(1)+(-0.047/2)*(-1)+(-0.12675/2)*(1)+(-0.0745/2)*(1)+(-0.04325/2)*(1)</f>
        <v>-0.26862499999999995</v>
      </c>
    </row>
    <row r="47" spans="4:44" x14ac:dyDescent="0.3">
      <c r="F47" s="10" t="s">
        <v>50</v>
      </c>
      <c r="G47" s="12">
        <v>-1</v>
      </c>
      <c r="H47" s="12">
        <v>1</v>
      </c>
      <c r="I47" s="12">
        <v>-1</v>
      </c>
      <c r="J47" s="12">
        <v>-1</v>
      </c>
      <c r="K47" s="12">
        <v>-1</v>
      </c>
      <c r="L47" s="10">
        <f t="shared" si="26"/>
        <v>-1</v>
      </c>
      <c r="M47" s="10">
        <f t="shared" si="27"/>
        <v>1</v>
      </c>
      <c r="N47" s="10">
        <f t="shared" si="28"/>
        <v>-1</v>
      </c>
      <c r="O47" s="10">
        <f t="shared" si="29"/>
        <v>1</v>
      </c>
      <c r="P47" s="10">
        <f t="shared" si="30"/>
        <v>-1</v>
      </c>
      <c r="Q47" s="10">
        <f t="shared" si="31"/>
        <v>1</v>
      </c>
      <c r="R47" s="10">
        <f t="shared" si="32"/>
        <v>1</v>
      </c>
      <c r="S47" s="10">
        <f t="shared" si="33"/>
        <v>-1</v>
      </c>
      <c r="T47" s="10">
        <f t="shared" si="34"/>
        <v>1</v>
      </c>
      <c r="U47" s="10">
        <f t="shared" si="35"/>
        <v>1</v>
      </c>
      <c r="V47" s="14">
        <f t="shared" si="36"/>
        <v>1</v>
      </c>
      <c r="W47" s="14">
        <f t="shared" si="37"/>
        <v>1</v>
      </c>
      <c r="X47" s="14">
        <f t="shared" si="38"/>
        <v>-1</v>
      </c>
      <c r="Y47" s="14">
        <f t="shared" si="39"/>
        <v>1</v>
      </c>
      <c r="Z47" s="14">
        <f t="shared" si="40"/>
        <v>1</v>
      </c>
      <c r="AA47" s="14">
        <f t="shared" si="41"/>
        <v>-1</v>
      </c>
      <c r="AB47" s="14">
        <f t="shared" si="42"/>
        <v>1</v>
      </c>
      <c r="AC47" s="14">
        <f t="shared" si="43"/>
        <v>-1</v>
      </c>
      <c r="AD47" s="14">
        <f t="shared" si="44"/>
        <v>-1</v>
      </c>
      <c r="AE47" s="14">
        <f t="shared" si="45"/>
        <v>-1</v>
      </c>
      <c r="AF47" s="14">
        <f t="shared" si="46"/>
        <v>1</v>
      </c>
      <c r="AG47" s="14">
        <f t="shared" si="47"/>
        <v>-1</v>
      </c>
      <c r="AH47" s="14">
        <f t="shared" si="48"/>
        <v>-1</v>
      </c>
      <c r="AI47" s="14">
        <f t="shared" si="49"/>
        <v>1</v>
      </c>
      <c r="AJ47" s="14">
        <f t="shared" si="50"/>
        <v>-1</v>
      </c>
      <c r="AK47" s="14">
        <f t="shared" si="51"/>
        <v>1</v>
      </c>
      <c r="AL47" s="1">
        <v>0.45300000000000001</v>
      </c>
      <c r="AM47" s="1">
        <v>0.442</v>
      </c>
      <c r="AN47">
        <f t="shared" ref="AN47:AN61" si="52">SUM(AL47:AM47)</f>
        <v>0.89500000000000002</v>
      </c>
      <c r="AQ47">
        <f>AL47-0.2453125+(0.0565/2)*(-1)+(0.1195/2)*(1)+(0.0865/2)*(-1)+(0.0475/2)*(-1)+(-0.293125/2)*(-1)+(-0.012125/2)*(-1)+(0.020375/2)*(1)+(-0.082625/2)*(-1)+(0.077375/2)*(1)+(-0.013375/2)*(-1)+(0.014375/2)*(1)+(-0.047/2)*(1)+(-0.12675/2)*(-1)+(-0.0745/2)*(1)+(-0.04325/2)*(1)</f>
        <v>0.40987500000000016</v>
      </c>
      <c r="AR47">
        <f>AM47-0.2453125+(0.0565/2)*(-1)+(0.1195/2)*(1)+(0.0865/2)*(-1)+(0.0475/2)*(-1)+(-0.293125/2)*(-1)+(-0.012125/2)*(-1)+(0.020375/2)*(1)+(-0.082625/2)*(-1)+(0.077375/2)*(1)+(-0.013375/2)*(-1)+(0.014375/2)*(1)+(-0.047/2)*(1)+(-0.12675/2)*(-1)+(-0.0745/2)*(1)+(-0.04325/2)*(1)</f>
        <v>0.39887500000000015</v>
      </c>
    </row>
    <row r="48" spans="4:44" x14ac:dyDescent="0.3">
      <c r="F48" s="10" t="s">
        <v>51</v>
      </c>
      <c r="G48" s="12">
        <v>-1</v>
      </c>
      <c r="H48" s="12">
        <v>-1</v>
      </c>
      <c r="I48" s="12">
        <v>1</v>
      </c>
      <c r="J48" s="12">
        <v>-1</v>
      </c>
      <c r="K48" s="12">
        <v>-1</v>
      </c>
      <c r="L48" s="10">
        <f t="shared" si="26"/>
        <v>1</v>
      </c>
      <c r="M48" s="10">
        <f t="shared" si="27"/>
        <v>-1</v>
      </c>
      <c r="N48" s="10">
        <f t="shared" si="28"/>
        <v>-1</v>
      </c>
      <c r="O48" s="10">
        <f t="shared" si="29"/>
        <v>1</v>
      </c>
      <c r="P48" s="10">
        <f t="shared" si="30"/>
        <v>1</v>
      </c>
      <c r="Q48" s="10">
        <f t="shared" si="31"/>
        <v>-1</v>
      </c>
      <c r="R48" s="10">
        <f t="shared" si="32"/>
        <v>1</v>
      </c>
      <c r="S48" s="10">
        <f t="shared" si="33"/>
        <v>1</v>
      </c>
      <c r="T48" s="10">
        <f t="shared" si="34"/>
        <v>-1</v>
      </c>
      <c r="U48" s="10">
        <f t="shared" si="35"/>
        <v>1</v>
      </c>
      <c r="V48" s="14">
        <f t="shared" si="36"/>
        <v>1</v>
      </c>
      <c r="W48" s="14">
        <f t="shared" si="37"/>
        <v>-1</v>
      </c>
      <c r="X48" s="14">
        <f t="shared" si="38"/>
        <v>1</v>
      </c>
      <c r="Y48" s="14">
        <f t="shared" si="39"/>
        <v>-1</v>
      </c>
      <c r="Z48" s="14">
        <f t="shared" si="40"/>
        <v>1</v>
      </c>
      <c r="AA48" s="14">
        <f t="shared" si="41"/>
        <v>1</v>
      </c>
      <c r="AB48" s="14">
        <f t="shared" si="42"/>
        <v>1</v>
      </c>
      <c r="AC48" s="14">
        <f t="shared" si="43"/>
        <v>-1</v>
      </c>
      <c r="AD48" s="14">
        <f t="shared" si="44"/>
        <v>-1</v>
      </c>
      <c r="AE48" s="14">
        <f t="shared" si="45"/>
        <v>-1</v>
      </c>
      <c r="AF48" s="14">
        <f t="shared" si="46"/>
        <v>-1</v>
      </c>
      <c r="AG48" s="14">
        <f t="shared" si="47"/>
        <v>1</v>
      </c>
      <c r="AH48" s="14">
        <f t="shared" si="48"/>
        <v>1</v>
      </c>
      <c r="AI48" s="14">
        <f t="shared" si="49"/>
        <v>-1</v>
      </c>
      <c r="AJ48" s="14">
        <f t="shared" si="50"/>
        <v>-1</v>
      </c>
      <c r="AK48" s="14">
        <f t="shared" si="51"/>
        <v>1</v>
      </c>
      <c r="AL48" s="1">
        <v>0.32200000000000001</v>
      </c>
      <c r="AM48" s="1">
        <v>0.28199999999999997</v>
      </c>
      <c r="AN48">
        <f t="shared" si="52"/>
        <v>0.60399999999999998</v>
      </c>
      <c r="AQ48">
        <f>AL48-0.2453125+(0.0565/2)*(-1)+(0.1195/2)*(-1)+(0.0865/2)*(1)+(0.0475/2)*(-1)+(-0.293125/2)*(-1)+(-0.012125/2)*(1)+(0.020375/2)*(-1)+(-0.082625/2)*(-1)+(0.077375/2)*(1)+(-0.013375/2)*(1)+(0.014375/2)*(-1)+(-0.047/2)*(1)+(-0.12675/2)*(1)+(-0.0745/2)*(-1)+(-0.04325/2)*(1)</f>
        <v>0.13337499999999999</v>
      </c>
      <c r="AR48">
        <f>AM48-0.2453125+(0.0565/2)*(-1)+(0.1195/2)*(-1)+(0.0865/2)*(1)+(0.0475/2)*(-1)+(-0.293125/2)*(-1)+(-0.012125/2)*(1)+(0.020375/2)*(-1)+(-0.082625/2)*(-1)+(0.077375/2)*(1)+(-0.013375/2)*(1)+(0.014375/2)*(-1)+(-0.047/2)*(1)+(-0.12675/2)*(1)+(-0.0745/2)*(-1)+(-0.04325/2)*(1)</f>
        <v>9.3374999999999958E-2</v>
      </c>
    </row>
    <row r="49" spans="6:44" x14ac:dyDescent="0.3">
      <c r="F49" s="10" t="s">
        <v>26</v>
      </c>
      <c r="G49" s="12">
        <v>1</v>
      </c>
      <c r="H49" s="12">
        <v>1</v>
      </c>
      <c r="I49" s="12">
        <v>1</v>
      </c>
      <c r="J49" s="12">
        <v>-1</v>
      </c>
      <c r="K49" s="12">
        <v>-1</v>
      </c>
      <c r="L49" s="10">
        <f t="shared" si="26"/>
        <v>1</v>
      </c>
      <c r="M49" s="10">
        <f t="shared" si="27"/>
        <v>1</v>
      </c>
      <c r="N49" s="10">
        <f t="shared" si="28"/>
        <v>1</v>
      </c>
      <c r="O49" s="10">
        <f t="shared" si="29"/>
        <v>-1</v>
      </c>
      <c r="P49" s="10">
        <f t="shared" si="30"/>
        <v>-1</v>
      </c>
      <c r="Q49" s="10">
        <f t="shared" si="31"/>
        <v>-1</v>
      </c>
      <c r="R49" s="10">
        <f t="shared" si="32"/>
        <v>-1</v>
      </c>
      <c r="S49" s="10">
        <f t="shared" si="33"/>
        <v>-1</v>
      </c>
      <c r="T49" s="10">
        <f t="shared" si="34"/>
        <v>-1</v>
      </c>
      <c r="U49" s="10">
        <f t="shared" si="35"/>
        <v>1</v>
      </c>
      <c r="V49" s="14">
        <f t="shared" si="36"/>
        <v>1</v>
      </c>
      <c r="W49" s="14">
        <f t="shared" si="37"/>
        <v>-1</v>
      </c>
      <c r="X49" s="14">
        <f t="shared" si="38"/>
        <v>-1</v>
      </c>
      <c r="Y49" s="14">
        <f t="shared" si="39"/>
        <v>-1</v>
      </c>
      <c r="Z49" s="14">
        <f t="shared" si="40"/>
        <v>-1</v>
      </c>
      <c r="AA49" s="14">
        <f t="shared" si="41"/>
        <v>-1</v>
      </c>
      <c r="AB49" s="14">
        <f t="shared" si="42"/>
        <v>-1</v>
      </c>
      <c r="AC49" s="14">
        <f t="shared" si="43"/>
        <v>-1</v>
      </c>
      <c r="AD49" s="14">
        <f t="shared" si="44"/>
        <v>-1</v>
      </c>
      <c r="AE49" s="14">
        <f t="shared" si="45"/>
        <v>1</v>
      </c>
      <c r="AF49" s="14">
        <f t="shared" si="46"/>
        <v>1</v>
      </c>
      <c r="AG49" s="14">
        <f t="shared" si="47"/>
        <v>1</v>
      </c>
      <c r="AH49" s="14">
        <f t="shared" si="48"/>
        <v>1</v>
      </c>
      <c r="AI49" s="14">
        <f t="shared" si="49"/>
        <v>1</v>
      </c>
      <c r="AJ49" s="14">
        <f t="shared" si="50"/>
        <v>1</v>
      </c>
      <c r="AK49" s="14">
        <f t="shared" si="51"/>
        <v>1</v>
      </c>
      <c r="AL49" s="1">
        <v>0.52700000000000002</v>
      </c>
      <c r="AM49" s="1">
        <v>0.52400000000000002</v>
      </c>
      <c r="AN49">
        <f t="shared" si="52"/>
        <v>1.0510000000000002</v>
      </c>
      <c r="AQ49">
        <f>AL49-0.2453125+(0.0565/2)*(1)+(0.1195/2)*(1)+(0.0865/2)*(1)+(0.0475/2)*(-1)+(-0.293125/2)*(-1)+(-0.012125/2)*(1)+(0.020375/2)*(1)+(-0.082625/2)*(1)+(0.077375/2)*(-1)+(-0.013375/2)*(-1)+(0.014375/2)*(-1)+(-0.047/2)*(-1)+(-0.12675/2)*(-1)+(-0.0745/2)*(-1)+(-0.04325/2)*(1)</f>
        <v>0.56187500000000012</v>
      </c>
      <c r="AR49">
        <f>AM49-0.2453125+(0.0565/2)*(1)+(0.1195/2)*(1)+(0.0865/2)*(1)+(0.0475/2)*(-1)+(-0.293125/2)*(-1)+(-0.012125/2)*(1)+(0.020375/2)*(1)+(-0.082625/2)*(1)+(0.077375/2)*(-1)+(-0.013375/2)*(-1)+(0.014375/2)*(-1)+(-0.047/2)*(-1)+(-0.12675/2)*(-1)+(-0.0745/2)*(-1)+(-0.04325/2)*(1)</f>
        <v>0.55887500000000012</v>
      </c>
    </row>
    <row r="50" spans="6:44" x14ac:dyDescent="0.3">
      <c r="F50" s="10" t="s">
        <v>52</v>
      </c>
      <c r="G50" s="12">
        <v>-1</v>
      </c>
      <c r="H50" s="12">
        <v>-1</v>
      </c>
      <c r="I50" s="12">
        <v>-1</v>
      </c>
      <c r="J50" s="12">
        <v>1</v>
      </c>
      <c r="K50" s="12">
        <v>-1</v>
      </c>
      <c r="L50" s="10">
        <f t="shared" si="26"/>
        <v>1</v>
      </c>
      <c r="M50" s="10">
        <f t="shared" si="27"/>
        <v>1</v>
      </c>
      <c r="N50" s="10">
        <f t="shared" si="28"/>
        <v>1</v>
      </c>
      <c r="O50" s="10">
        <f t="shared" si="29"/>
        <v>-1</v>
      </c>
      <c r="P50" s="10">
        <f t="shared" si="30"/>
        <v>-1</v>
      </c>
      <c r="Q50" s="10">
        <f t="shared" si="31"/>
        <v>-1</v>
      </c>
      <c r="R50" s="10">
        <f t="shared" si="32"/>
        <v>1</v>
      </c>
      <c r="S50" s="10">
        <f t="shared" si="33"/>
        <v>1</v>
      </c>
      <c r="T50" s="10">
        <f t="shared" si="34"/>
        <v>1</v>
      </c>
      <c r="U50" s="10">
        <f t="shared" si="35"/>
        <v>-1</v>
      </c>
      <c r="V50" s="14">
        <f t="shared" si="36"/>
        <v>-1</v>
      </c>
      <c r="W50" s="14">
        <f t="shared" si="37"/>
        <v>1</v>
      </c>
      <c r="X50" s="14">
        <f t="shared" si="38"/>
        <v>1</v>
      </c>
      <c r="Y50" s="14">
        <f t="shared" si="39"/>
        <v>-1</v>
      </c>
      <c r="Z50" s="14">
        <f t="shared" si="40"/>
        <v>1</v>
      </c>
      <c r="AA50" s="14">
        <f t="shared" si="41"/>
        <v>-1</v>
      </c>
      <c r="AB50" s="14">
        <f t="shared" si="42"/>
        <v>-1</v>
      </c>
      <c r="AC50" s="14">
        <f t="shared" si="43"/>
        <v>1</v>
      </c>
      <c r="AD50" s="14">
        <f t="shared" si="44"/>
        <v>-1</v>
      </c>
      <c r="AE50" s="14">
        <f t="shared" si="45"/>
        <v>1</v>
      </c>
      <c r="AF50" s="14">
        <f t="shared" si="46"/>
        <v>1</v>
      </c>
      <c r="AG50" s="14">
        <f t="shared" si="47"/>
        <v>-1</v>
      </c>
      <c r="AH50" s="14">
        <f t="shared" si="48"/>
        <v>1</v>
      </c>
      <c r="AI50" s="14">
        <f t="shared" si="49"/>
        <v>-1</v>
      </c>
      <c r="AJ50" s="14">
        <f t="shared" si="50"/>
        <v>-1</v>
      </c>
      <c r="AK50" s="14">
        <f t="shared" si="51"/>
        <v>1</v>
      </c>
      <c r="AL50" s="1">
        <v>0.111</v>
      </c>
      <c r="AM50" s="1">
        <v>0.1</v>
      </c>
      <c r="AN50">
        <f t="shared" si="52"/>
        <v>0.21100000000000002</v>
      </c>
      <c r="AQ50">
        <f>AL50-0.2453125+(0.0565/2)*(-1)+(0.1195/2)*(-1)+(0.0865/2)*(-1)+(0.0475/2)*(1)+(-0.293125/2)*(-1)+(-0.012125/2)*(1)+(0.020375/2)*(1)+(-0.082625/2)*(1)+(0.077375/2)*(-1)+(-0.013375/2)*(-1)+(0.014375/2)*(-1)+(-0.047/2)*(1)+(-0.12675/2)*(1)+(-0.0745/2)*(1)+(-0.04325/2)*(-1)</f>
        <v>-0.27412499999999995</v>
      </c>
      <c r="AR50">
        <f>AM50-0.2453125+(0.0565/2)*(-1)+(0.1195/2)*(-1)+(0.0865/2)*(-1)+(0.0475/2)*(1)+(-0.293125/2)*(-1)+(-0.012125/2)*(1)+(0.020375/2)*(1)+(-0.082625/2)*(1)+(0.077375/2)*(-1)+(-0.013375/2)*(-1)+(0.014375/2)*(-1)+(-0.047/2)*(1)+(-0.12675/2)*(1)+(-0.0745/2)*(1)+(-0.04325/2)*(-1)</f>
        <v>-0.28512499999999996</v>
      </c>
    </row>
    <row r="51" spans="6:44" x14ac:dyDescent="0.3">
      <c r="F51" s="10" t="s">
        <v>29</v>
      </c>
      <c r="G51" s="12">
        <v>1</v>
      </c>
      <c r="H51" s="12">
        <v>1</v>
      </c>
      <c r="I51" s="12">
        <v>-1</v>
      </c>
      <c r="J51" s="12">
        <v>1</v>
      </c>
      <c r="K51" s="12">
        <v>-1</v>
      </c>
      <c r="L51" s="10">
        <f t="shared" si="26"/>
        <v>1</v>
      </c>
      <c r="M51" s="10">
        <f t="shared" si="27"/>
        <v>-1</v>
      </c>
      <c r="N51" s="10">
        <f t="shared" si="28"/>
        <v>-1</v>
      </c>
      <c r="O51" s="10">
        <f t="shared" si="29"/>
        <v>1</v>
      </c>
      <c r="P51" s="10">
        <f t="shared" si="30"/>
        <v>1</v>
      </c>
      <c r="Q51" s="10">
        <f t="shared" si="31"/>
        <v>-1</v>
      </c>
      <c r="R51" s="10">
        <f t="shared" si="32"/>
        <v>-1</v>
      </c>
      <c r="S51" s="10">
        <f t="shared" si="33"/>
        <v>-1</v>
      </c>
      <c r="T51" s="10">
        <f t="shared" si="34"/>
        <v>1</v>
      </c>
      <c r="U51" s="10">
        <f t="shared" si="35"/>
        <v>-1</v>
      </c>
      <c r="V51" s="14">
        <f t="shared" si="36"/>
        <v>-1</v>
      </c>
      <c r="W51" s="14">
        <f t="shared" si="37"/>
        <v>1</v>
      </c>
      <c r="X51" s="14">
        <f t="shared" si="38"/>
        <v>-1</v>
      </c>
      <c r="Y51" s="14">
        <f t="shared" si="39"/>
        <v>-1</v>
      </c>
      <c r="Z51" s="14">
        <f t="shared" si="40"/>
        <v>-1</v>
      </c>
      <c r="AA51" s="14">
        <f t="shared" si="41"/>
        <v>1</v>
      </c>
      <c r="AB51" s="14">
        <f t="shared" si="42"/>
        <v>1</v>
      </c>
      <c r="AC51" s="14">
        <f t="shared" si="43"/>
        <v>1</v>
      </c>
      <c r="AD51" s="14">
        <f t="shared" si="44"/>
        <v>-1</v>
      </c>
      <c r="AE51" s="14">
        <f t="shared" si="45"/>
        <v>-1</v>
      </c>
      <c r="AF51" s="14">
        <f t="shared" si="46"/>
        <v>-1</v>
      </c>
      <c r="AG51" s="14">
        <f t="shared" si="47"/>
        <v>-1</v>
      </c>
      <c r="AH51" s="14">
        <f t="shared" si="48"/>
        <v>1</v>
      </c>
      <c r="AI51" s="14">
        <f t="shared" si="49"/>
        <v>1</v>
      </c>
      <c r="AJ51" s="14">
        <f t="shared" si="50"/>
        <v>1</v>
      </c>
      <c r="AK51" s="14">
        <f t="shared" si="51"/>
        <v>1</v>
      </c>
      <c r="AL51" s="1">
        <v>0.58299999999999996</v>
      </c>
      <c r="AM51" s="1">
        <v>0.57999999999999996</v>
      </c>
      <c r="AN51">
        <f t="shared" si="52"/>
        <v>1.1629999999999998</v>
      </c>
      <c r="AQ51">
        <f>AL51-0.2453125+(0.0565/2)*(1)+(0.1195/2)*(1)+(0.0865/2)*(-1)+(0.0475/2)*(1)+(-0.293125/2)*(-1)+(-0.012125/2)*(1)+(0.020375/2)*(-1)+(-0.082625/2)*(-1)+(0.077375/2)*(1)+(-0.013375/2)*(1)+(0.014375/2)*(-1)+(-0.047/2)*(-1)+(-0.12675/2)*(-1)+(-0.0745/2)*(1)+(-0.04325/2)*(-1)</f>
        <v>0.67387499999999989</v>
      </c>
      <c r="AR51">
        <f>AM51-0.2453125+(0.0565/2)*(1)+(0.1195/2)*(1)+(0.0865/2)*(-1)+(0.0475/2)*(1)+(-0.293125/2)*(-1)+(-0.012125/2)*(1)+(0.020375/2)*(-1)+(-0.082625/2)*(-1)+(0.077375/2)*(1)+(-0.013375/2)*(1)+(0.014375/2)*(-1)+(-0.047/2)*(-1)+(-0.12675/2)*(-1)+(-0.0745/2)*(1)+(-0.04325/2)*(-1)</f>
        <v>0.67087499999999989</v>
      </c>
    </row>
    <row r="52" spans="6:44" x14ac:dyDescent="0.3">
      <c r="F52" s="10" t="s">
        <v>31</v>
      </c>
      <c r="G52" s="12">
        <v>1</v>
      </c>
      <c r="H52" s="12">
        <v>-1</v>
      </c>
      <c r="I52" s="12">
        <v>1</v>
      </c>
      <c r="J52" s="12">
        <v>1</v>
      </c>
      <c r="K52" s="12">
        <v>-1</v>
      </c>
      <c r="L52" s="10">
        <f t="shared" si="26"/>
        <v>-1</v>
      </c>
      <c r="M52" s="10">
        <f t="shared" si="27"/>
        <v>1</v>
      </c>
      <c r="N52" s="10">
        <f t="shared" si="28"/>
        <v>-1</v>
      </c>
      <c r="O52" s="10">
        <f t="shared" si="29"/>
        <v>1</v>
      </c>
      <c r="P52" s="10">
        <f t="shared" si="30"/>
        <v>-1</v>
      </c>
      <c r="Q52" s="10">
        <f t="shared" si="31"/>
        <v>1</v>
      </c>
      <c r="R52" s="10">
        <f t="shared" si="32"/>
        <v>-1</v>
      </c>
      <c r="S52" s="10">
        <f t="shared" si="33"/>
        <v>1</v>
      </c>
      <c r="T52" s="10">
        <f t="shared" si="34"/>
        <v>-1</v>
      </c>
      <c r="U52" s="10">
        <f t="shared" si="35"/>
        <v>-1</v>
      </c>
      <c r="V52" s="14">
        <f t="shared" si="36"/>
        <v>-1</v>
      </c>
      <c r="W52" s="14">
        <f t="shared" si="37"/>
        <v>-1</v>
      </c>
      <c r="X52" s="14">
        <f t="shared" si="38"/>
        <v>1</v>
      </c>
      <c r="Y52" s="14">
        <f t="shared" si="39"/>
        <v>1</v>
      </c>
      <c r="Z52" s="14">
        <f t="shared" si="40"/>
        <v>-1</v>
      </c>
      <c r="AA52" s="14">
        <f t="shared" si="41"/>
        <v>-1</v>
      </c>
      <c r="AB52" s="14">
        <f t="shared" si="42"/>
        <v>1</v>
      </c>
      <c r="AC52" s="14">
        <f t="shared" si="43"/>
        <v>1</v>
      </c>
      <c r="AD52" s="14">
        <f t="shared" si="44"/>
        <v>-1</v>
      </c>
      <c r="AE52" s="14">
        <f t="shared" si="45"/>
        <v>-1</v>
      </c>
      <c r="AF52" s="14">
        <f t="shared" si="46"/>
        <v>1</v>
      </c>
      <c r="AG52" s="14">
        <f t="shared" si="47"/>
        <v>1</v>
      </c>
      <c r="AH52" s="14">
        <f t="shared" si="48"/>
        <v>-1</v>
      </c>
      <c r="AI52" s="14">
        <f t="shared" si="49"/>
        <v>-1</v>
      </c>
      <c r="AJ52" s="14">
        <f t="shared" si="50"/>
        <v>1</v>
      </c>
      <c r="AK52" s="14">
        <f t="shared" si="51"/>
        <v>1</v>
      </c>
      <c r="AL52" s="1">
        <v>0.55700000000000005</v>
      </c>
      <c r="AM52" s="1">
        <v>0.55600000000000005</v>
      </c>
      <c r="AN52">
        <f t="shared" si="52"/>
        <v>1.113</v>
      </c>
      <c r="AQ52">
        <f>AL52-0.2453125+(0.0565/2)*(1)+(0.1195/2)*(-1)+(0.0865/2)*(1)+(0.0475/2)*(1)+(-0.293125/2)*(-1)+(-0.012125/2)*(-1)+(0.020375/2)*(1)+(-0.082625/2)*(-1)+(0.077375/2)*(1)+(-0.013375/2)*(-1)+(0.014375/2)*(1)+(-0.047/2)*(-1)+(-0.12675/2)*(1)+(-0.0745/2)*(-1)+(-0.04325/2)*(-1)</f>
        <v>0.62287499999999996</v>
      </c>
      <c r="AR52">
        <f>AM52-0.2453125+(0.0565/2)*(1)+(0.1195/2)*(-1)+(0.0865/2)*(1)+(0.0475/2)*(1)+(-0.293125/2)*(-1)+(-0.012125/2)*(-1)+(0.020375/2)*(1)+(-0.082625/2)*(-1)+(0.077375/2)*(1)+(-0.013375/2)*(-1)+(0.014375/2)*(1)+(-0.047/2)*(-1)+(-0.12675/2)*(1)+(-0.0745/2)*(-1)+(-0.04325/2)*(-1)</f>
        <v>0.62187499999999996</v>
      </c>
    </row>
    <row r="53" spans="6:44" x14ac:dyDescent="0.3">
      <c r="F53" s="10" t="s">
        <v>32</v>
      </c>
      <c r="G53" s="12">
        <v>-1</v>
      </c>
      <c r="H53" s="12">
        <v>1</v>
      </c>
      <c r="I53" s="12">
        <v>1</v>
      </c>
      <c r="J53" s="12">
        <v>1</v>
      </c>
      <c r="K53" s="12">
        <v>-1</v>
      </c>
      <c r="L53" s="10">
        <f t="shared" si="26"/>
        <v>-1</v>
      </c>
      <c r="M53" s="10">
        <f t="shared" si="27"/>
        <v>-1</v>
      </c>
      <c r="N53" s="10">
        <f t="shared" si="28"/>
        <v>1</v>
      </c>
      <c r="O53" s="10">
        <f t="shared" si="29"/>
        <v>-1</v>
      </c>
      <c r="P53" s="10">
        <f t="shared" si="30"/>
        <v>1</v>
      </c>
      <c r="Q53" s="10">
        <f t="shared" si="31"/>
        <v>1</v>
      </c>
      <c r="R53" s="10">
        <f t="shared" si="32"/>
        <v>1</v>
      </c>
      <c r="S53" s="10">
        <f t="shared" si="33"/>
        <v>-1</v>
      </c>
      <c r="T53" s="10">
        <f t="shared" si="34"/>
        <v>-1</v>
      </c>
      <c r="U53" s="10">
        <f t="shared" si="35"/>
        <v>-1</v>
      </c>
      <c r="V53" s="14">
        <f t="shared" si="36"/>
        <v>-1</v>
      </c>
      <c r="W53" s="14">
        <f t="shared" si="37"/>
        <v>-1</v>
      </c>
      <c r="X53" s="14">
        <f t="shared" si="38"/>
        <v>-1</v>
      </c>
      <c r="Y53" s="14">
        <f t="shared" si="39"/>
        <v>1</v>
      </c>
      <c r="Z53" s="14">
        <f t="shared" si="40"/>
        <v>1</v>
      </c>
      <c r="AA53" s="14">
        <f t="shared" si="41"/>
        <v>1</v>
      </c>
      <c r="AB53" s="14">
        <f t="shared" si="42"/>
        <v>-1</v>
      </c>
      <c r="AC53" s="14">
        <f t="shared" si="43"/>
        <v>1</v>
      </c>
      <c r="AD53" s="14">
        <f t="shared" si="44"/>
        <v>-1</v>
      </c>
      <c r="AE53" s="14">
        <f t="shared" si="45"/>
        <v>1</v>
      </c>
      <c r="AF53" s="14">
        <f t="shared" si="46"/>
        <v>-1</v>
      </c>
      <c r="AG53" s="14">
        <f t="shared" si="47"/>
        <v>1</v>
      </c>
      <c r="AH53" s="14">
        <f t="shared" si="48"/>
        <v>-1</v>
      </c>
      <c r="AI53" s="14">
        <f t="shared" si="49"/>
        <v>1</v>
      </c>
      <c r="AJ53" s="14">
        <f t="shared" si="50"/>
        <v>-1</v>
      </c>
      <c r="AK53" s="14">
        <f t="shared" si="51"/>
        <v>1</v>
      </c>
      <c r="AL53" s="1">
        <v>0.49199999999999999</v>
      </c>
      <c r="AM53" s="1">
        <v>0.51900000000000002</v>
      </c>
      <c r="AN53">
        <f t="shared" si="52"/>
        <v>1.0110000000000001</v>
      </c>
      <c r="AQ53">
        <f>AL53-0.2453125+(0.0565/2)*(-1)+(0.1195/2)*(1)+(0.0865/2)*(1)+(0.0475/2)*(1)+(-0.293125/2)*(-1)+(-0.012125/2)*(-1)+(0.020375/2)*(-1)+(-0.082625/2)*(1)+(0.077375/2)*(-1)+(-0.013375/2)*(1)+(0.014375/2)*(1)+(-0.047/2)*(1)+(-0.12675/2)*(-1)+(-0.0745/2)*(-1)+(-0.04325/2)*(-1)</f>
        <v>0.50687499999999996</v>
      </c>
      <c r="AR53">
        <f>AM53-0.2453125+(0.0565/2)*(-1)+(0.1195/2)*(1)+(0.0865/2)*(1)+(0.0475/2)*(1)+(-0.293125/2)*(-1)+(-0.012125/2)*(-1)+(0.020375/2)*(-1)+(-0.082625/2)*(1)+(0.077375/2)*(-1)+(-0.013375/2)*(1)+(0.014375/2)*(1)+(-0.047/2)*(1)+(-0.12675/2)*(-1)+(-0.0745/2)*(-1)+(-0.04325/2)*(-1)</f>
        <v>0.53387499999999999</v>
      </c>
    </row>
    <row r="54" spans="6:44" x14ac:dyDescent="0.3">
      <c r="F54" s="10" t="s">
        <v>53</v>
      </c>
      <c r="G54" s="12">
        <v>-1</v>
      </c>
      <c r="H54" s="12">
        <v>-1</v>
      </c>
      <c r="I54" s="12">
        <v>-1</v>
      </c>
      <c r="J54" s="12">
        <v>-1</v>
      </c>
      <c r="K54" s="12">
        <v>1</v>
      </c>
      <c r="L54" s="10">
        <f t="shared" si="26"/>
        <v>1</v>
      </c>
      <c r="M54" s="10">
        <f t="shared" si="27"/>
        <v>1</v>
      </c>
      <c r="N54" s="10">
        <f t="shared" si="28"/>
        <v>1</v>
      </c>
      <c r="O54" s="10">
        <f t="shared" si="29"/>
        <v>1</v>
      </c>
      <c r="P54" s="10">
        <f t="shared" si="30"/>
        <v>1</v>
      </c>
      <c r="Q54" s="10">
        <f t="shared" si="31"/>
        <v>1</v>
      </c>
      <c r="R54" s="10">
        <f t="shared" si="32"/>
        <v>-1</v>
      </c>
      <c r="S54" s="10">
        <f t="shared" si="33"/>
        <v>-1</v>
      </c>
      <c r="T54" s="10">
        <f t="shared" si="34"/>
        <v>-1</v>
      </c>
      <c r="U54" s="10">
        <f t="shared" si="35"/>
        <v>-1</v>
      </c>
      <c r="V54" s="14">
        <f t="shared" si="36"/>
        <v>-1</v>
      </c>
      <c r="W54" s="14">
        <f t="shared" si="37"/>
        <v>-1</v>
      </c>
      <c r="X54" s="14">
        <f t="shared" si="38"/>
        <v>-1</v>
      </c>
      <c r="Y54" s="14">
        <f t="shared" si="39"/>
        <v>1</v>
      </c>
      <c r="Z54" s="14">
        <f t="shared" si="40"/>
        <v>-1</v>
      </c>
      <c r="AA54" s="14">
        <f t="shared" si="41"/>
        <v>1</v>
      </c>
      <c r="AB54" s="14">
        <f t="shared" si="42"/>
        <v>1</v>
      </c>
      <c r="AC54" s="14">
        <f t="shared" si="43"/>
        <v>-1</v>
      </c>
      <c r="AD54" s="14">
        <f t="shared" si="44"/>
        <v>1</v>
      </c>
      <c r="AE54" s="14">
        <f t="shared" si="45"/>
        <v>1</v>
      </c>
      <c r="AF54" s="14">
        <f t="shared" si="46"/>
        <v>1</v>
      </c>
      <c r="AG54" s="14">
        <f t="shared" si="47"/>
        <v>-1</v>
      </c>
      <c r="AH54" s="14">
        <f t="shared" si="48"/>
        <v>1</v>
      </c>
      <c r="AI54" s="14">
        <f t="shared" si="49"/>
        <v>-1</v>
      </c>
      <c r="AJ54" s="14">
        <f t="shared" si="50"/>
        <v>-1</v>
      </c>
      <c r="AK54" s="14">
        <f t="shared" si="51"/>
        <v>1</v>
      </c>
      <c r="AL54" s="1">
        <v>9.0999999999999998E-2</v>
      </c>
      <c r="AM54" s="1">
        <v>9.1999999999999998E-2</v>
      </c>
      <c r="AN54">
        <f t="shared" si="52"/>
        <v>0.183</v>
      </c>
      <c r="AQ54">
        <f>AL54-0.2453125+(0.0565/2)*(-1)+(0.1195/2)*(-1)+(0.0865/2)*(-1)+(0.0475/2)*(-1)+(-0.293125/2)*(1)+(-0.012125/2)*(1)+(0.020375/2)*(1)+(-0.082625/2)*(1)+(0.077375/2)*(1)+(-0.013375/2)*(1)+(0.014375/2)*(1)+(-0.047/2)*(-1)+(-0.12675/2)*(-1)+(-0.0745/2)*(-1)+(-0.04325/2)*(-1)</f>
        <v>-0.30812500000000004</v>
      </c>
      <c r="AR54">
        <f>AM54-0.2453125+(0.0565/2)*(-1)+(0.1195/2)*(-1)+(0.0865/2)*(-1)+(0.0475/2)*(-1)+(-0.293125/2)*(1)+(-0.012125/2)*(1)+(0.020375/2)*(1)+(-0.082625/2)*(1)+(0.077375/2)*(1)+(-0.013375/2)*(1)+(0.014375/2)*(1)+(-0.047/2)*(-1)+(-0.12675/2)*(-1)+(-0.0745/2)*(-1)+(-0.04325/2)*(-1)</f>
        <v>-0.30712500000000004</v>
      </c>
    </row>
    <row r="55" spans="6:44" x14ac:dyDescent="0.3">
      <c r="F55" s="10" t="s">
        <v>36</v>
      </c>
      <c r="G55" s="12">
        <v>1</v>
      </c>
      <c r="H55" s="12">
        <v>1</v>
      </c>
      <c r="I55" s="12">
        <v>-1</v>
      </c>
      <c r="J55" s="12">
        <v>-1</v>
      </c>
      <c r="K55" s="12">
        <v>1</v>
      </c>
      <c r="L55" s="10">
        <f t="shared" si="26"/>
        <v>1</v>
      </c>
      <c r="M55" s="10">
        <f t="shared" si="27"/>
        <v>-1</v>
      </c>
      <c r="N55" s="10">
        <f t="shared" si="28"/>
        <v>-1</v>
      </c>
      <c r="O55" s="10">
        <f t="shared" si="29"/>
        <v>-1</v>
      </c>
      <c r="P55" s="10">
        <f t="shared" si="30"/>
        <v>-1</v>
      </c>
      <c r="Q55" s="10">
        <f t="shared" si="31"/>
        <v>1</v>
      </c>
      <c r="R55" s="10">
        <f t="shared" si="32"/>
        <v>1</v>
      </c>
      <c r="S55" s="10">
        <f t="shared" si="33"/>
        <v>1</v>
      </c>
      <c r="T55" s="10">
        <f t="shared" si="34"/>
        <v>-1</v>
      </c>
      <c r="U55" s="10">
        <f t="shared" si="35"/>
        <v>-1</v>
      </c>
      <c r="V55" s="14">
        <f t="shared" si="36"/>
        <v>-1</v>
      </c>
      <c r="W55" s="14">
        <f t="shared" si="37"/>
        <v>-1</v>
      </c>
      <c r="X55" s="14">
        <f t="shared" si="38"/>
        <v>1</v>
      </c>
      <c r="Y55" s="14">
        <f t="shared" si="39"/>
        <v>1</v>
      </c>
      <c r="Z55" s="14">
        <f t="shared" si="40"/>
        <v>1</v>
      </c>
      <c r="AA55" s="14">
        <f t="shared" si="41"/>
        <v>-1</v>
      </c>
      <c r="AB55" s="14">
        <f t="shared" si="42"/>
        <v>-1</v>
      </c>
      <c r="AC55" s="14">
        <f t="shared" si="43"/>
        <v>-1</v>
      </c>
      <c r="AD55" s="14">
        <f t="shared" si="44"/>
        <v>1</v>
      </c>
      <c r="AE55" s="14">
        <f t="shared" si="45"/>
        <v>-1</v>
      </c>
      <c r="AF55" s="14">
        <f t="shared" si="46"/>
        <v>-1</v>
      </c>
      <c r="AG55" s="14">
        <f t="shared" si="47"/>
        <v>-1</v>
      </c>
      <c r="AH55" s="14">
        <f t="shared" si="48"/>
        <v>1</v>
      </c>
      <c r="AI55" s="14">
        <f t="shared" si="49"/>
        <v>1</v>
      </c>
      <c r="AJ55" s="14">
        <f t="shared" si="50"/>
        <v>1</v>
      </c>
      <c r="AK55" s="14">
        <f t="shared" si="51"/>
        <v>1</v>
      </c>
      <c r="AL55" s="1">
        <v>9.2999999999999999E-2</v>
      </c>
      <c r="AM55" s="1">
        <v>9.0999999999999998E-2</v>
      </c>
      <c r="AN55">
        <f t="shared" si="52"/>
        <v>0.184</v>
      </c>
      <c r="AQ55">
        <f>AL55-0.2453125+(0.0565/2)*(1)+(0.1195/2)*(1)+(0.0865/2)*(-1)+(0.0475/2)*(-1)+(-0.293125/2)*(1)+(-0.012125/2)*(1)+(0.020375/2)*(-1)+(-0.082625/2)*(-1)+(0.077375/2)*(-1)+(-0.013375/2)*(-1)+(0.014375/2)*(1)+(-0.047/2)*(1)+(-0.12675/2)*(1)+(-0.0745/2)*(-1)+(-0.04325/2)*(-1)</f>
        <v>-0.30562499999999998</v>
      </c>
      <c r="AR55">
        <f>AM55-0.2453125+(0.0565/2)*(1)+(0.1195/2)*(1)+(0.0865/2)*(-1)+(0.0475/2)*(-1)+(-0.293125/2)*(1)+(-0.012125/2)*(1)+(0.020375/2)*(-1)+(-0.082625/2)*(-1)+(0.077375/2)*(-1)+(-0.013375/2)*(-1)+(0.014375/2)*(1)+(-0.047/2)*(1)+(-0.12675/2)*(1)+(-0.0745/2)*(-1)+(-0.04325/2)*(-1)</f>
        <v>-0.30762499999999998</v>
      </c>
    </row>
    <row r="56" spans="6:44" x14ac:dyDescent="0.3">
      <c r="F56" s="10" t="s">
        <v>38</v>
      </c>
      <c r="G56" s="12">
        <v>1</v>
      </c>
      <c r="H56" s="12">
        <v>-1</v>
      </c>
      <c r="I56" s="12">
        <v>1</v>
      </c>
      <c r="J56" s="12">
        <v>-1</v>
      </c>
      <c r="K56" s="12">
        <v>1</v>
      </c>
      <c r="L56" s="10">
        <f t="shared" si="26"/>
        <v>-1</v>
      </c>
      <c r="M56" s="10">
        <f t="shared" si="27"/>
        <v>1</v>
      </c>
      <c r="N56" s="10">
        <f t="shared" si="28"/>
        <v>-1</v>
      </c>
      <c r="O56" s="10">
        <f t="shared" si="29"/>
        <v>-1</v>
      </c>
      <c r="P56" s="10">
        <f t="shared" si="30"/>
        <v>1</v>
      </c>
      <c r="Q56" s="10">
        <f t="shared" si="31"/>
        <v>-1</v>
      </c>
      <c r="R56" s="10">
        <f t="shared" si="32"/>
        <v>1</v>
      </c>
      <c r="S56" s="10">
        <f t="shared" si="33"/>
        <v>-1</v>
      </c>
      <c r="T56" s="10">
        <f t="shared" si="34"/>
        <v>1</v>
      </c>
      <c r="U56" s="10">
        <f t="shared" si="35"/>
        <v>-1</v>
      </c>
      <c r="V56" s="14">
        <f t="shared" si="36"/>
        <v>-1</v>
      </c>
      <c r="W56" s="14">
        <f t="shared" si="37"/>
        <v>1</v>
      </c>
      <c r="X56" s="14">
        <f t="shared" si="38"/>
        <v>-1</v>
      </c>
      <c r="Y56" s="14">
        <f t="shared" si="39"/>
        <v>-1</v>
      </c>
      <c r="Z56" s="14">
        <f t="shared" si="40"/>
        <v>1</v>
      </c>
      <c r="AA56" s="14">
        <f t="shared" si="41"/>
        <v>1</v>
      </c>
      <c r="AB56" s="14">
        <f t="shared" si="42"/>
        <v>-1</v>
      </c>
      <c r="AC56" s="14">
        <f t="shared" si="43"/>
        <v>-1</v>
      </c>
      <c r="AD56" s="14">
        <f t="shared" si="44"/>
        <v>1</v>
      </c>
      <c r="AE56" s="14">
        <f t="shared" si="45"/>
        <v>-1</v>
      </c>
      <c r="AF56" s="14">
        <f t="shared" si="46"/>
        <v>1</v>
      </c>
      <c r="AG56" s="14">
        <f t="shared" si="47"/>
        <v>1</v>
      </c>
      <c r="AH56" s="14">
        <f t="shared" si="48"/>
        <v>-1</v>
      </c>
      <c r="AI56" s="14">
        <f t="shared" si="49"/>
        <v>-1</v>
      </c>
      <c r="AJ56" s="14">
        <f t="shared" si="50"/>
        <v>1</v>
      </c>
      <c r="AK56" s="14">
        <f t="shared" si="51"/>
        <v>1</v>
      </c>
      <c r="AL56" s="1">
        <v>0.13300000000000001</v>
      </c>
      <c r="AM56" s="1">
        <v>9.9000000000000005E-2</v>
      </c>
      <c r="AN56">
        <f t="shared" si="52"/>
        <v>0.23200000000000001</v>
      </c>
      <c r="AQ56">
        <f>AL56-0.2453125+(0.0565/2)*(1)+(0.1195/2)*(-1)+(0.0865/2)*(1)+(0.0475/2)*(-1)+(-0.293125/2)*(1)+(-0.012125/2)*(-1)+(0.020375/2)*(1)+(-0.082625/2)*(-1)+(0.077375/2)*(-1)+(-0.013375/2)*(1)+(0.014375/2)*(-1)+(-0.047/2)*(1)+(-0.12675/2)*(-1)+(-0.0745/2)*(1)+(-0.04325/2)*(-1)</f>
        <v>-0.24162499999999998</v>
      </c>
      <c r="AR56">
        <f>AM56-0.2453125+(0.0565/2)*(1)+(0.1195/2)*(-1)+(0.0865/2)*(1)+(0.0475/2)*(-1)+(-0.293125/2)*(1)+(-0.012125/2)*(-1)+(0.020375/2)*(1)+(-0.082625/2)*(-1)+(0.077375/2)*(-1)+(-0.013375/2)*(1)+(0.014375/2)*(-1)+(-0.047/2)*(1)+(-0.12675/2)*(-1)+(-0.0745/2)*(1)+(-0.04325/2)*(-1)</f>
        <v>-0.27562500000000001</v>
      </c>
    </row>
    <row r="57" spans="6:44" x14ac:dyDescent="0.3">
      <c r="F57" s="10" t="s">
        <v>39</v>
      </c>
      <c r="G57" s="12">
        <v>-1</v>
      </c>
      <c r="H57" s="12">
        <v>1</v>
      </c>
      <c r="I57" s="12">
        <v>1</v>
      </c>
      <c r="J57" s="12">
        <v>-1</v>
      </c>
      <c r="K57" s="12">
        <v>1</v>
      </c>
      <c r="L57" s="10">
        <f t="shared" si="26"/>
        <v>-1</v>
      </c>
      <c r="M57" s="10">
        <f t="shared" si="27"/>
        <v>-1</v>
      </c>
      <c r="N57" s="10">
        <f t="shared" si="28"/>
        <v>1</v>
      </c>
      <c r="O57" s="10">
        <f t="shared" si="29"/>
        <v>1</v>
      </c>
      <c r="P57" s="10">
        <f t="shared" si="30"/>
        <v>-1</v>
      </c>
      <c r="Q57" s="10">
        <f t="shared" si="31"/>
        <v>-1</v>
      </c>
      <c r="R57" s="10">
        <f t="shared" si="32"/>
        <v>-1</v>
      </c>
      <c r="S57" s="10">
        <f t="shared" si="33"/>
        <v>1</v>
      </c>
      <c r="T57" s="10">
        <f t="shared" si="34"/>
        <v>1</v>
      </c>
      <c r="U57" s="10">
        <f t="shared" si="35"/>
        <v>-1</v>
      </c>
      <c r="V57" s="14">
        <f t="shared" si="36"/>
        <v>-1</v>
      </c>
      <c r="W57" s="14">
        <f t="shared" si="37"/>
        <v>1</v>
      </c>
      <c r="X57" s="14">
        <f t="shared" si="38"/>
        <v>1</v>
      </c>
      <c r="Y57" s="14">
        <f t="shared" si="39"/>
        <v>-1</v>
      </c>
      <c r="Z57" s="14">
        <f t="shared" si="40"/>
        <v>-1</v>
      </c>
      <c r="AA57" s="14">
        <f t="shared" si="41"/>
        <v>-1</v>
      </c>
      <c r="AB57" s="14">
        <f t="shared" si="42"/>
        <v>1</v>
      </c>
      <c r="AC57" s="14">
        <f t="shared" si="43"/>
        <v>-1</v>
      </c>
      <c r="AD57" s="14">
        <f t="shared" si="44"/>
        <v>1</v>
      </c>
      <c r="AE57" s="14">
        <f t="shared" si="45"/>
        <v>1</v>
      </c>
      <c r="AF57" s="14">
        <f t="shared" si="46"/>
        <v>-1</v>
      </c>
      <c r="AG57" s="14">
        <f t="shared" si="47"/>
        <v>1</v>
      </c>
      <c r="AH57" s="14">
        <f t="shared" si="48"/>
        <v>-1</v>
      </c>
      <c r="AI57" s="14">
        <f t="shared" si="49"/>
        <v>1</v>
      </c>
      <c r="AJ57" s="14">
        <f t="shared" si="50"/>
        <v>-1</v>
      </c>
      <c r="AK57" s="14">
        <f t="shared" si="51"/>
        <v>1</v>
      </c>
      <c r="AL57" s="1">
        <v>0.09</v>
      </c>
      <c r="AM57" s="1">
        <v>8.4000000000000005E-2</v>
      </c>
      <c r="AN57">
        <f t="shared" si="52"/>
        <v>0.17399999999999999</v>
      </c>
      <c r="AQ57">
        <f>AL57-0.2453125+(0.0565/2)*(-1)+(0.1195/2)*(1)+(0.0865/2)*(1)+(0.0475/2)*(-1)+(-0.293125/2)*(1)+(-0.012125/2)*(-1)+(0.020375/2)*(-1)+(-0.082625/2)*(1)+(0.077375/2)*(1)+(-0.013375/2)*(-1)+(0.014375/2)*(-1)+(-0.047/2)*(-1)+(-0.12675/2)*(1)+(-0.0745/2)*(1)+(-0.04325/2)*(-1)</f>
        <v>-0.31362499999999999</v>
      </c>
      <c r="AR57">
        <f>AM57-0.2453125+(0.0565/2)*(-1)+(0.1195/2)*(1)+(0.0865/2)*(1)+(0.0475/2)*(-1)+(-0.293125/2)*(1)+(-0.012125/2)*(-1)+(0.020375/2)*(-1)+(-0.082625/2)*(1)+(0.077375/2)*(1)+(-0.013375/2)*(-1)+(0.014375/2)*(-1)+(-0.047/2)*(-1)+(-0.12675/2)*(1)+(-0.0745/2)*(1)+(-0.04325/2)*(-1)</f>
        <v>-0.31962499999999999</v>
      </c>
    </row>
    <row r="58" spans="6:44" x14ac:dyDescent="0.3">
      <c r="F58" s="10" t="s">
        <v>42</v>
      </c>
      <c r="G58" s="12">
        <v>1</v>
      </c>
      <c r="H58" s="12">
        <v>-1</v>
      </c>
      <c r="I58" s="12">
        <v>-1</v>
      </c>
      <c r="J58" s="12">
        <v>1</v>
      </c>
      <c r="K58" s="12">
        <v>1</v>
      </c>
      <c r="L58" s="10">
        <f t="shared" si="26"/>
        <v>-1</v>
      </c>
      <c r="M58" s="10">
        <f t="shared" si="27"/>
        <v>-1</v>
      </c>
      <c r="N58" s="10">
        <f t="shared" si="28"/>
        <v>1</v>
      </c>
      <c r="O58" s="10">
        <f t="shared" si="29"/>
        <v>1</v>
      </c>
      <c r="P58" s="10">
        <f t="shared" si="30"/>
        <v>-1</v>
      </c>
      <c r="Q58" s="10">
        <f t="shared" si="31"/>
        <v>-1</v>
      </c>
      <c r="R58" s="10">
        <f t="shared" si="32"/>
        <v>1</v>
      </c>
      <c r="S58" s="10">
        <f t="shared" si="33"/>
        <v>-1</v>
      </c>
      <c r="T58" s="10">
        <f t="shared" si="34"/>
        <v>-1</v>
      </c>
      <c r="U58" s="10">
        <f t="shared" si="35"/>
        <v>1</v>
      </c>
      <c r="V58" s="14">
        <f t="shared" si="36"/>
        <v>1</v>
      </c>
      <c r="W58" s="14">
        <f t="shared" si="37"/>
        <v>-1</v>
      </c>
      <c r="X58" s="14">
        <f t="shared" si="38"/>
        <v>-1</v>
      </c>
      <c r="Y58" s="14">
        <f t="shared" si="39"/>
        <v>-1</v>
      </c>
      <c r="Z58" s="14">
        <f t="shared" si="40"/>
        <v>1</v>
      </c>
      <c r="AA58" s="14">
        <f t="shared" si="41"/>
        <v>-1</v>
      </c>
      <c r="AB58" s="14">
        <f t="shared" si="42"/>
        <v>1</v>
      </c>
      <c r="AC58" s="14">
        <f t="shared" si="43"/>
        <v>1</v>
      </c>
      <c r="AD58" s="14">
        <f t="shared" si="44"/>
        <v>1</v>
      </c>
      <c r="AE58" s="14">
        <f t="shared" si="45"/>
        <v>1</v>
      </c>
      <c r="AF58" s="14">
        <f t="shared" si="46"/>
        <v>-1</v>
      </c>
      <c r="AG58" s="14">
        <f t="shared" si="47"/>
        <v>-1</v>
      </c>
      <c r="AH58" s="14">
        <f t="shared" si="48"/>
        <v>-1</v>
      </c>
      <c r="AI58" s="14">
        <f t="shared" si="49"/>
        <v>-1</v>
      </c>
      <c r="AJ58" s="14">
        <f t="shared" si="50"/>
        <v>1</v>
      </c>
      <c r="AK58" s="14">
        <f t="shared" si="51"/>
        <v>1</v>
      </c>
      <c r="AL58" s="1">
        <v>9.2999999999999999E-2</v>
      </c>
      <c r="AM58" s="1">
        <v>9.9000000000000005E-2</v>
      </c>
      <c r="AN58">
        <f t="shared" si="52"/>
        <v>0.192</v>
      </c>
      <c r="AQ58">
        <f>AL58-0.2453125+(0.0565/2)*(1)+(0.1195/2)*(-1)+(0.0865/2)*(-1)+(0.0475/2)*(1)+(-0.293125/2)*(1)+(-0.012125/2)*(-1)+(0.020375/2)*(-1)+(-0.082625/2)*(1)+(0.077375/2)*(1)+(-0.013375/2)*(-1)+(0.014375/2)*(-1)+(-0.047/2)*(1)+(-0.12675/2)*(-1)+(-0.0745/2)*(-1)+(-0.04325/2)*(1)</f>
        <v>-0.30162500000000009</v>
      </c>
      <c r="AR58">
        <f>AM58-0.2453125+(0.0565/2)*(1)+(0.1195/2)*(-1)+(0.0865/2)*(-1)+(0.0475/2)*(1)+(-0.293125/2)*(1)+(-0.012125/2)*(-1)+(0.020375/2)*(-1)+(-0.082625/2)*(1)+(0.077375/2)*(1)+(-0.013375/2)*(-1)+(0.014375/2)*(-1)+(-0.047/2)*(1)+(-0.12675/2)*(-1)+(-0.0745/2)*(-1)+(-0.04325/2)*(1)</f>
        <v>-0.29562500000000008</v>
      </c>
    </row>
    <row r="59" spans="6:44" x14ac:dyDescent="0.3">
      <c r="F59" s="10" t="s">
        <v>43</v>
      </c>
      <c r="G59" s="12">
        <v>-1</v>
      </c>
      <c r="H59" s="12">
        <v>1</v>
      </c>
      <c r="I59" s="12">
        <v>-1</v>
      </c>
      <c r="J59" s="12">
        <v>1</v>
      </c>
      <c r="K59" s="12">
        <v>1</v>
      </c>
      <c r="L59" s="10">
        <f t="shared" si="26"/>
        <v>-1</v>
      </c>
      <c r="M59" s="10">
        <f t="shared" si="27"/>
        <v>1</v>
      </c>
      <c r="N59" s="10">
        <f t="shared" si="28"/>
        <v>-1</v>
      </c>
      <c r="O59" s="10">
        <f t="shared" si="29"/>
        <v>-1</v>
      </c>
      <c r="P59" s="10">
        <f t="shared" si="30"/>
        <v>1</v>
      </c>
      <c r="Q59" s="10">
        <f t="shared" si="31"/>
        <v>-1</v>
      </c>
      <c r="R59" s="10">
        <f t="shared" si="32"/>
        <v>-1</v>
      </c>
      <c r="S59" s="10">
        <f t="shared" si="33"/>
        <v>1</v>
      </c>
      <c r="T59" s="10">
        <f t="shared" si="34"/>
        <v>-1</v>
      </c>
      <c r="U59" s="10">
        <f t="shared" si="35"/>
        <v>1</v>
      </c>
      <c r="V59" s="14">
        <f t="shared" si="36"/>
        <v>1</v>
      </c>
      <c r="W59" s="14">
        <f t="shared" si="37"/>
        <v>-1</v>
      </c>
      <c r="X59" s="14">
        <f t="shared" si="38"/>
        <v>1</v>
      </c>
      <c r="Y59" s="14">
        <f t="shared" si="39"/>
        <v>-1</v>
      </c>
      <c r="Z59" s="14">
        <f t="shared" si="40"/>
        <v>-1</v>
      </c>
      <c r="AA59" s="14">
        <f t="shared" si="41"/>
        <v>1</v>
      </c>
      <c r="AB59" s="14">
        <f t="shared" si="42"/>
        <v>-1</v>
      </c>
      <c r="AC59" s="14">
        <f t="shared" si="43"/>
        <v>1</v>
      </c>
      <c r="AD59" s="14">
        <f t="shared" si="44"/>
        <v>1</v>
      </c>
      <c r="AE59" s="14">
        <f t="shared" si="45"/>
        <v>-1</v>
      </c>
      <c r="AF59" s="14">
        <f t="shared" si="46"/>
        <v>1</v>
      </c>
      <c r="AG59" s="14">
        <f t="shared" si="47"/>
        <v>-1</v>
      </c>
      <c r="AH59" s="14">
        <f t="shared" si="48"/>
        <v>-1</v>
      </c>
      <c r="AI59" s="14">
        <f t="shared" si="49"/>
        <v>1</v>
      </c>
      <c r="AJ59" s="14">
        <f t="shared" si="50"/>
        <v>-1</v>
      </c>
      <c r="AK59" s="14">
        <f t="shared" si="51"/>
        <v>1</v>
      </c>
      <c r="AL59" s="1">
        <v>9.9000000000000005E-2</v>
      </c>
      <c r="AM59" s="1">
        <v>8.4000000000000005E-2</v>
      </c>
      <c r="AN59">
        <f t="shared" si="52"/>
        <v>0.183</v>
      </c>
      <c r="AQ59">
        <f>AL59-0.2453125+(0.0565/2)*(-1)+(0.1195/2)*(1)+(0.0865/2)*(-1)+(0.0475/2)*(1)+(-0.293125/2)*(1)+(-0.012125/2)*(-1)+(0.020375/2)*(1)+(-0.082625/2)*(-1)+(0.077375/2)*(-1)+(-0.013375/2)*(1)+(0.014375/2)*(-1)+(-0.047/2)*(-1)+(-0.12675/2)*(1)+(-0.0745/2)*(-1)+(-0.04325/2)*(1)</f>
        <v>-0.30012499999999998</v>
      </c>
      <c r="AR59">
        <f>AM59-0.2453125+(0.0565/2)*(-1)+(0.1195/2)*(1)+(0.0865/2)*(-1)+(0.0475/2)*(1)+(-0.293125/2)*(1)+(-0.012125/2)*(-1)+(0.020375/2)*(1)+(-0.082625/2)*(-1)+(0.077375/2)*(-1)+(-0.013375/2)*(1)+(0.014375/2)*(-1)+(-0.047/2)*(-1)+(-0.12675/2)*(1)+(-0.0745/2)*(-1)+(-0.04325/2)*(1)</f>
        <v>-0.31512499999999999</v>
      </c>
    </row>
    <row r="60" spans="6:44" x14ac:dyDescent="0.3">
      <c r="F60" s="10" t="s">
        <v>45</v>
      </c>
      <c r="G60" s="12">
        <v>-1</v>
      </c>
      <c r="H60" s="12">
        <v>-1</v>
      </c>
      <c r="I60" s="12">
        <v>1</v>
      </c>
      <c r="J60" s="12">
        <v>1</v>
      </c>
      <c r="K60" s="12">
        <v>1</v>
      </c>
      <c r="L60" s="10">
        <f t="shared" si="26"/>
        <v>1</v>
      </c>
      <c r="M60" s="10">
        <f t="shared" si="27"/>
        <v>-1</v>
      </c>
      <c r="N60" s="10">
        <f t="shared" si="28"/>
        <v>-1</v>
      </c>
      <c r="O60" s="10">
        <f t="shared" si="29"/>
        <v>-1</v>
      </c>
      <c r="P60" s="10">
        <f t="shared" si="30"/>
        <v>-1</v>
      </c>
      <c r="Q60" s="10">
        <f t="shared" si="31"/>
        <v>1</v>
      </c>
      <c r="R60" s="10">
        <f t="shared" si="32"/>
        <v>-1</v>
      </c>
      <c r="S60" s="10">
        <f t="shared" si="33"/>
        <v>-1</v>
      </c>
      <c r="T60" s="10">
        <f t="shared" si="34"/>
        <v>1</v>
      </c>
      <c r="U60" s="10">
        <f t="shared" si="35"/>
        <v>1</v>
      </c>
      <c r="V60" s="14">
        <f t="shared" si="36"/>
        <v>1</v>
      </c>
      <c r="W60" s="14">
        <f t="shared" si="37"/>
        <v>1</v>
      </c>
      <c r="X60" s="14">
        <f t="shared" si="38"/>
        <v>-1</v>
      </c>
      <c r="Y60" s="14">
        <f t="shared" si="39"/>
        <v>1</v>
      </c>
      <c r="Z60" s="14">
        <f t="shared" si="40"/>
        <v>-1</v>
      </c>
      <c r="AA60" s="14">
        <f t="shared" si="41"/>
        <v>-1</v>
      </c>
      <c r="AB60" s="14">
        <f t="shared" si="42"/>
        <v>-1</v>
      </c>
      <c r="AC60" s="14">
        <f t="shared" si="43"/>
        <v>1</v>
      </c>
      <c r="AD60" s="14">
        <f t="shared" si="44"/>
        <v>1</v>
      </c>
      <c r="AE60" s="14">
        <f t="shared" si="45"/>
        <v>-1</v>
      </c>
      <c r="AF60" s="14">
        <f t="shared" si="46"/>
        <v>-1</v>
      </c>
      <c r="AG60" s="14">
        <f t="shared" si="47"/>
        <v>1</v>
      </c>
      <c r="AH60" s="14">
        <f t="shared" si="48"/>
        <v>1</v>
      </c>
      <c r="AI60" s="14">
        <f t="shared" si="49"/>
        <v>-1</v>
      </c>
      <c r="AJ60" s="14">
        <f t="shared" si="50"/>
        <v>-1</v>
      </c>
      <c r="AK60" s="14">
        <f t="shared" si="51"/>
        <v>1</v>
      </c>
      <c r="AL60" s="1">
        <v>0.104</v>
      </c>
      <c r="AM60" s="1">
        <v>0.108</v>
      </c>
      <c r="AN60">
        <f t="shared" si="52"/>
        <v>0.21199999999999999</v>
      </c>
      <c r="AQ60">
        <f>AL60-0.2453125+(0.0565/2)*(-1)+(0.1195/2)*(-1)+(0.0865/2)*(1)+(0.0475/2)*(1)+(-0.293125/2)*(1)+(-0.012125/2)*(1)+(0.020375/2)*(-1)+(-0.082625/2)*(-1)+(0.077375/2)*(-1)+(-0.013375/2)*(-1)+(0.014375/2)*(1)+(-0.047/2)*(-1)+(-0.12675/2)*(-1)+(-0.0745/2)*(1)+(-0.04325/2)*(1)</f>
        <v>-0.28062499999999996</v>
      </c>
      <c r="AR60">
        <f>AM60-0.2453125+(0.0565/2)*(-1)+(0.1195/2)*(-1)+(0.0865/2)*(1)+(0.0475/2)*(1)+(-0.293125/2)*(1)+(-0.012125/2)*(1)+(0.020375/2)*(-1)+(-0.082625/2)*(-1)+(0.077375/2)*(-1)+(-0.013375/2)*(-1)+(0.014375/2)*(1)+(-0.047/2)*(-1)+(-0.12675/2)*(-1)+(-0.0745/2)*(1)+(-0.04325/2)*(1)</f>
        <v>-0.27662499999999995</v>
      </c>
    </row>
    <row r="61" spans="6:44" x14ac:dyDescent="0.3">
      <c r="F61" s="10" t="s">
        <v>48</v>
      </c>
      <c r="G61" s="12">
        <v>1</v>
      </c>
      <c r="H61" s="12">
        <v>1</v>
      </c>
      <c r="I61" s="12">
        <v>1</v>
      </c>
      <c r="J61" s="12">
        <v>1</v>
      </c>
      <c r="K61" s="12">
        <v>1</v>
      </c>
      <c r="L61" s="10">
        <f t="shared" si="26"/>
        <v>1</v>
      </c>
      <c r="M61" s="10">
        <f t="shared" si="27"/>
        <v>1</v>
      </c>
      <c r="N61" s="10">
        <f t="shared" si="28"/>
        <v>1</v>
      </c>
      <c r="O61" s="10">
        <f t="shared" si="29"/>
        <v>1</v>
      </c>
      <c r="P61" s="10">
        <f t="shared" si="30"/>
        <v>1</v>
      </c>
      <c r="Q61" s="10">
        <f t="shared" si="31"/>
        <v>1</v>
      </c>
      <c r="R61" s="10">
        <f t="shared" si="32"/>
        <v>1</v>
      </c>
      <c r="S61" s="10">
        <f t="shared" si="33"/>
        <v>1</v>
      </c>
      <c r="T61" s="10">
        <f t="shared" si="34"/>
        <v>1</v>
      </c>
      <c r="U61" s="10">
        <f t="shared" si="35"/>
        <v>1</v>
      </c>
      <c r="V61" s="14">
        <f t="shared" si="36"/>
        <v>1</v>
      </c>
      <c r="W61" s="14">
        <f t="shared" si="37"/>
        <v>1</v>
      </c>
      <c r="X61" s="14">
        <f t="shared" si="38"/>
        <v>1</v>
      </c>
      <c r="Y61" s="14">
        <f t="shared" si="39"/>
        <v>1</v>
      </c>
      <c r="Z61" s="14">
        <f t="shared" si="40"/>
        <v>1</v>
      </c>
      <c r="AA61" s="14">
        <f t="shared" si="41"/>
        <v>1</v>
      </c>
      <c r="AB61" s="14">
        <f t="shared" si="42"/>
        <v>1</v>
      </c>
      <c r="AC61" s="14">
        <f t="shared" si="43"/>
        <v>1</v>
      </c>
      <c r="AD61" s="14">
        <f t="shared" si="44"/>
        <v>1</v>
      </c>
      <c r="AE61" s="14">
        <f t="shared" si="45"/>
        <v>1</v>
      </c>
      <c r="AF61" s="14">
        <f t="shared" si="46"/>
        <v>1</v>
      </c>
      <c r="AG61" s="14">
        <f t="shared" si="47"/>
        <v>1</v>
      </c>
      <c r="AH61" s="14">
        <f t="shared" si="48"/>
        <v>1</v>
      </c>
      <c r="AI61" s="14">
        <f t="shared" si="49"/>
        <v>1</v>
      </c>
      <c r="AJ61" s="14">
        <f t="shared" si="50"/>
        <v>1</v>
      </c>
      <c r="AK61" s="14">
        <f t="shared" si="51"/>
        <v>1</v>
      </c>
      <c r="AL61" s="1">
        <v>0.112</v>
      </c>
      <c r="AM61" s="1">
        <v>0.108</v>
      </c>
      <c r="AN61">
        <f t="shared" si="52"/>
        <v>0.22</v>
      </c>
      <c r="AQ61">
        <f>AL61-0.2453125+(0.0565/2)*(1)+(0.1195/2)*(1)+(0.0865/2)*(1)+(0.0475/2)*(1)+(-0.293125/2)*(1)+(-0.012125/2)*(1)+(0.020375/2)*(1)+(-0.082625/2)*(1)+(0.077375/2)*(1)+(-0.013375/2)*(1)+(0.014375/2)*(1)+(-0.047/2)*(1)+(-0.12675/2)*(1)+(-0.0745/2)*(1)+(-0.04325/2)*(1)</f>
        <v>-0.268625</v>
      </c>
      <c r="AR61">
        <f>AM61-0.2453125+(0.0565/2)*(1)+(0.1195/2)*(1)+(0.0865/2)*(1)+(0.0475/2)*(1)+(-0.293125/2)*(1)+(-0.012125/2)*(1)+(0.020375/2)*(1)+(-0.082625/2)*(1)+(0.077375/2)*(1)+(-0.013375/2)*(1)+(0.014375/2)*(1)+(-0.047/2)*(1)+(-0.12675/2)*(1)+(-0.0745/2)*(1)+(-0.04325/2)*(1)</f>
        <v>-0.27262500000000001</v>
      </c>
    </row>
    <row r="62" spans="6:44" x14ac:dyDescent="0.3">
      <c r="AM62" t="s">
        <v>57</v>
      </c>
      <c r="AN62">
        <f>SUM(AN46:AN61)</f>
        <v>7.8500000000000005</v>
      </c>
    </row>
    <row r="63" spans="6:44" x14ac:dyDescent="0.3">
      <c r="F63" s="10"/>
      <c r="AM63" t="s">
        <v>58</v>
      </c>
      <c r="AN63">
        <f>AVERAGE(AL46:AM61)</f>
        <v>0.24531250000000002</v>
      </c>
    </row>
    <row r="65" spans="6:29" x14ac:dyDescent="0.3">
      <c r="F65" t="s">
        <v>56</v>
      </c>
      <c r="G65">
        <f>SUMPRODUCT(G46:G61,$AN$46:$AN$61)</f>
        <v>0.90399999999999947</v>
      </c>
      <c r="H65">
        <f t="shared" ref="H65:U65" si="53">SUMPRODUCT(H46:H61,$AN$46:$AN$61)</f>
        <v>1.9120000000000001</v>
      </c>
      <c r="I65">
        <f t="shared" si="53"/>
        <v>1.3840000000000003</v>
      </c>
      <c r="J65">
        <f t="shared" si="53"/>
        <v>0.75999999999999945</v>
      </c>
      <c r="K65">
        <f t="shared" si="53"/>
        <v>-4.6900000000000004</v>
      </c>
      <c r="L65">
        <f t="shared" si="53"/>
        <v>-0.19400000000000026</v>
      </c>
      <c r="M65">
        <f t="shared" si="53"/>
        <v>0.32600000000000023</v>
      </c>
      <c r="N65">
        <f t="shared" si="53"/>
        <v>-1.3219999999999994</v>
      </c>
      <c r="O65">
        <f t="shared" si="53"/>
        <v>1.2379999999999993</v>
      </c>
      <c r="P65">
        <f t="shared" si="53"/>
        <v>-0.21400000000000027</v>
      </c>
      <c r="Q65">
        <f t="shared" si="53"/>
        <v>0.2300000000000002</v>
      </c>
      <c r="R65">
        <f t="shared" si="53"/>
        <v>-0.75199999999999978</v>
      </c>
      <c r="S65">
        <f t="shared" si="53"/>
        <v>-2.0280000000000005</v>
      </c>
      <c r="T65">
        <f t="shared" si="53"/>
        <v>-1.1920000000000006</v>
      </c>
      <c r="U65">
        <f t="shared" si="53"/>
        <v>-0.6919999999999995</v>
      </c>
    </row>
    <row r="66" spans="6:29" x14ac:dyDescent="0.3">
      <c r="F66" t="s">
        <v>59</v>
      </c>
      <c r="G66">
        <f>G65/(8*2)</f>
        <v>5.6499999999999967E-2</v>
      </c>
      <c r="H66">
        <f t="shared" ref="H66:U66" si="54">H65/(8*2)</f>
        <v>0.11950000000000001</v>
      </c>
      <c r="I66">
        <f t="shared" si="54"/>
        <v>8.6500000000000021E-2</v>
      </c>
      <c r="J66">
        <f t="shared" si="54"/>
        <v>4.7499999999999966E-2</v>
      </c>
      <c r="K66">
        <f t="shared" si="54"/>
        <v>-0.29312500000000002</v>
      </c>
      <c r="L66">
        <f t="shared" si="54"/>
        <v>-1.2125000000000016E-2</v>
      </c>
      <c r="M66">
        <f t="shared" si="54"/>
        <v>2.0375000000000015E-2</v>
      </c>
      <c r="N66">
        <f t="shared" si="54"/>
        <v>-8.2624999999999962E-2</v>
      </c>
      <c r="O66">
        <f t="shared" si="54"/>
        <v>7.7374999999999958E-2</v>
      </c>
      <c r="P66">
        <f t="shared" si="54"/>
        <v>-1.3375000000000017E-2</v>
      </c>
      <c r="Q66">
        <f t="shared" si="54"/>
        <v>1.4375000000000013E-2</v>
      </c>
      <c r="R66">
        <f t="shared" si="54"/>
        <v>-4.6999999999999986E-2</v>
      </c>
      <c r="S66">
        <f t="shared" si="54"/>
        <v>-0.12675000000000003</v>
      </c>
      <c r="T66">
        <f t="shared" si="54"/>
        <v>-7.4500000000000038E-2</v>
      </c>
      <c r="U66">
        <f t="shared" si="54"/>
        <v>-4.3249999999999969E-2</v>
      </c>
      <c r="AB66" t="s">
        <v>76</v>
      </c>
      <c r="AC66">
        <f>SUMSQ(AL46:AM61)-(AN62^2)/32</f>
        <v>1.2227608750000007</v>
      </c>
    </row>
    <row r="67" spans="6:29" x14ac:dyDescent="0.3">
      <c r="F67" t="s">
        <v>60</v>
      </c>
      <c r="G67">
        <f>(G65^2)/(16*2)</f>
        <v>2.553799999999997E-2</v>
      </c>
      <c r="H67">
        <f t="shared" ref="H67:U67" si="55">(H65^2)/(16*2)</f>
        <v>0.11424200000000002</v>
      </c>
      <c r="I67">
        <f t="shared" si="55"/>
        <v>5.9858000000000029E-2</v>
      </c>
      <c r="J67">
        <f t="shared" si="55"/>
        <v>1.8049999999999976E-2</v>
      </c>
      <c r="K67">
        <f t="shared" si="55"/>
        <v>0.68737812500000006</v>
      </c>
      <c r="L67">
        <f t="shared" si="55"/>
        <v>1.1761250000000031E-3</v>
      </c>
      <c r="M67">
        <f t="shared" si="55"/>
        <v>3.3211250000000046E-3</v>
      </c>
      <c r="N67">
        <f t="shared" si="55"/>
        <v>5.4615124999999952E-2</v>
      </c>
      <c r="O67">
        <f t="shared" si="55"/>
        <v>4.7895124999999948E-2</v>
      </c>
      <c r="P67">
        <f t="shared" si="55"/>
        <v>1.4311250000000036E-3</v>
      </c>
      <c r="Q67">
        <f t="shared" si="55"/>
        <v>1.6531250000000029E-3</v>
      </c>
      <c r="R67">
        <f t="shared" si="55"/>
        <v>1.767199999999999E-2</v>
      </c>
      <c r="S67">
        <f t="shared" si="55"/>
        <v>0.12852450000000007</v>
      </c>
      <c r="T67">
        <f t="shared" si="55"/>
        <v>4.4402000000000046E-2</v>
      </c>
      <c r="U67">
        <f t="shared" si="55"/>
        <v>1.4964499999999978E-2</v>
      </c>
      <c r="W67">
        <f>SUM(G67:U67)</f>
        <v>1.2207208750000003</v>
      </c>
      <c r="AB67" t="s">
        <v>77</v>
      </c>
      <c r="AC67">
        <f>AC66-W67</f>
        <v>2.0400000000004859E-3</v>
      </c>
    </row>
    <row r="68" spans="6:29" x14ac:dyDescent="0.3">
      <c r="F68" t="s">
        <v>61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AB68" t="s">
        <v>78</v>
      </c>
      <c r="AC68">
        <f>32-1-16</f>
        <v>15</v>
      </c>
    </row>
    <row r="69" spans="6:29" x14ac:dyDescent="0.3">
      <c r="F69" t="s">
        <v>62</v>
      </c>
      <c r="G69">
        <f>G67/G68</f>
        <v>2.553799999999997E-2</v>
      </c>
      <c r="H69">
        <f t="shared" ref="H69:U69" si="56">H67/H68</f>
        <v>0.11424200000000002</v>
      </c>
      <c r="I69">
        <f t="shared" si="56"/>
        <v>5.9858000000000029E-2</v>
      </c>
      <c r="J69">
        <f t="shared" si="56"/>
        <v>1.8049999999999976E-2</v>
      </c>
      <c r="K69">
        <f t="shared" si="56"/>
        <v>0.68737812500000006</v>
      </c>
      <c r="L69">
        <f t="shared" si="56"/>
        <v>1.1761250000000031E-3</v>
      </c>
      <c r="M69">
        <f t="shared" si="56"/>
        <v>3.3211250000000046E-3</v>
      </c>
      <c r="N69">
        <f t="shared" si="56"/>
        <v>5.4615124999999952E-2</v>
      </c>
      <c r="O69">
        <f t="shared" si="56"/>
        <v>4.7895124999999948E-2</v>
      </c>
      <c r="P69">
        <f t="shared" si="56"/>
        <v>1.4311250000000036E-3</v>
      </c>
      <c r="Q69">
        <f t="shared" si="56"/>
        <v>1.6531250000000029E-3</v>
      </c>
      <c r="R69">
        <f t="shared" si="56"/>
        <v>1.767199999999999E-2</v>
      </c>
      <c r="S69">
        <f t="shared" si="56"/>
        <v>0.12852450000000007</v>
      </c>
      <c r="T69">
        <f t="shared" si="56"/>
        <v>4.4402000000000046E-2</v>
      </c>
      <c r="U69">
        <f t="shared" si="56"/>
        <v>1.4964499999999978E-2</v>
      </c>
      <c r="AB69" t="s">
        <v>79</v>
      </c>
      <c r="AC69">
        <f>AC67/AC68</f>
        <v>1.3600000000003239E-4</v>
      </c>
    </row>
    <row r="70" spans="6:29" x14ac:dyDescent="0.3">
      <c r="F70" t="s">
        <v>63</v>
      </c>
      <c r="G70" s="15">
        <f>G69/$AC$69</f>
        <v>187.77941176466095</v>
      </c>
      <c r="H70" s="15">
        <f t="shared" ref="H70:U70" si="57">H69/$AC$69</f>
        <v>840.01470588215307</v>
      </c>
      <c r="I70" s="15">
        <f t="shared" si="57"/>
        <v>440.13235294107187</v>
      </c>
      <c r="J70" s="15">
        <f t="shared" si="57"/>
        <v>132.72058823526234</v>
      </c>
      <c r="K70" s="15">
        <f t="shared" si="57"/>
        <v>5054.2509191164436</v>
      </c>
      <c r="L70" s="15">
        <f t="shared" si="57"/>
        <v>8.6479779411744335</v>
      </c>
      <c r="M70" s="15">
        <f t="shared" si="57"/>
        <v>24.4200367647001</v>
      </c>
      <c r="N70" s="15">
        <f t="shared" si="57"/>
        <v>401.58180147049222</v>
      </c>
      <c r="O70" s="15">
        <f t="shared" si="57"/>
        <v>352.17003676462161</v>
      </c>
      <c r="P70" s="15">
        <f t="shared" si="57"/>
        <v>10.522977941173991</v>
      </c>
      <c r="Q70" s="15">
        <f t="shared" si="57"/>
        <v>12.155330882350068</v>
      </c>
      <c r="R70" s="15">
        <f t="shared" si="57"/>
        <v>129.94117647055722</v>
      </c>
      <c r="S70" s="15">
        <f t="shared" si="57"/>
        <v>945.03308823506961</v>
      </c>
      <c r="T70" s="15">
        <f t="shared" si="57"/>
        <v>326.48529411756965</v>
      </c>
      <c r="U70" s="15">
        <f t="shared" si="57"/>
        <v>110.03308823526775</v>
      </c>
      <c r="W70" t="s">
        <v>80</v>
      </c>
      <c r="X70">
        <f>SUM(G67:U67)</f>
        <v>1.2207208750000003</v>
      </c>
    </row>
    <row r="71" spans="6:29" x14ac:dyDescent="0.3">
      <c r="F71" t="s">
        <v>64</v>
      </c>
      <c r="G71">
        <f>FINV(0.05,1,15)</f>
        <v>4.5430771652669701</v>
      </c>
      <c r="H71">
        <f t="shared" ref="H71:U71" si="58">FINV(0.05,1,15)</f>
        <v>4.5430771652669701</v>
      </c>
      <c r="I71">
        <f t="shared" si="58"/>
        <v>4.5430771652669701</v>
      </c>
      <c r="J71">
        <f t="shared" si="58"/>
        <v>4.5430771652669701</v>
      </c>
      <c r="K71">
        <f t="shared" si="58"/>
        <v>4.5430771652669701</v>
      </c>
      <c r="L71">
        <f t="shared" si="58"/>
        <v>4.5430771652669701</v>
      </c>
      <c r="M71">
        <f t="shared" si="58"/>
        <v>4.5430771652669701</v>
      </c>
      <c r="N71">
        <f t="shared" si="58"/>
        <v>4.5430771652669701</v>
      </c>
      <c r="O71">
        <f t="shared" si="58"/>
        <v>4.5430771652669701</v>
      </c>
      <c r="P71">
        <f t="shared" si="58"/>
        <v>4.5430771652669701</v>
      </c>
      <c r="Q71">
        <f t="shared" si="58"/>
        <v>4.5430771652669701</v>
      </c>
      <c r="R71">
        <f t="shared" si="58"/>
        <v>4.5430771652669701</v>
      </c>
      <c r="S71">
        <f t="shared" si="58"/>
        <v>4.5430771652669701</v>
      </c>
      <c r="T71">
        <f t="shared" si="58"/>
        <v>4.5430771652669701</v>
      </c>
      <c r="U71">
        <f t="shared" si="58"/>
        <v>4.5430771652669701</v>
      </c>
      <c r="W71" t="s">
        <v>81</v>
      </c>
      <c r="X71">
        <f>X70/AC66</f>
        <v>0.99833164436178046</v>
      </c>
    </row>
    <row r="72" spans="6:29" x14ac:dyDescent="0.3">
      <c r="F72" t="s">
        <v>65</v>
      </c>
      <c r="G72">
        <f>_xlfn.F.DIST(G70,1,15,TRUE)</f>
        <v>0.99999999930922789</v>
      </c>
      <c r="H72">
        <f t="shared" ref="H72:U72" si="59">1-FDIST(H70,1,15)</f>
        <v>0.99999999999998612</v>
      </c>
      <c r="I72">
        <f t="shared" si="59"/>
        <v>0.99999999999842337</v>
      </c>
      <c r="J72">
        <f t="shared" si="59"/>
        <v>0.99999999246742921</v>
      </c>
      <c r="K72">
        <f t="shared" si="59"/>
        <v>1</v>
      </c>
      <c r="L72">
        <f t="shared" si="59"/>
        <v>0.98987799752652461</v>
      </c>
      <c r="M72">
        <f t="shared" si="59"/>
        <v>0.99982264133846555</v>
      </c>
      <c r="N72">
        <f t="shared" si="59"/>
        <v>0.99999999999693379</v>
      </c>
      <c r="O72">
        <f t="shared" si="59"/>
        <v>0.99999999999207834</v>
      </c>
      <c r="P72">
        <f t="shared" si="59"/>
        <v>0.9945491419237773</v>
      </c>
      <c r="Q72">
        <f t="shared" si="59"/>
        <v>0.99668557886221321</v>
      </c>
      <c r="R72">
        <f t="shared" si="59"/>
        <v>0.99999999130591899</v>
      </c>
      <c r="S72">
        <f t="shared" si="59"/>
        <v>0.99999999999999423</v>
      </c>
      <c r="T72">
        <f t="shared" si="59"/>
        <v>0.99999999998633393</v>
      </c>
      <c r="U72">
        <f t="shared" si="59"/>
        <v>0.99999997345478919</v>
      </c>
    </row>
    <row r="73" spans="6:29" x14ac:dyDescent="0.3">
      <c r="F73" t="s">
        <v>102</v>
      </c>
      <c r="G73">
        <f>G66/2</f>
        <v>2.8249999999999983E-2</v>
      </c>
      <c r="H73">
        <f t="shared" ref="H73:U73" si="60">H66/2</f>
        <v>5.9750000000000004E-2</v>
      </c>
      <c r="I73">
        <f t="shared" si="60"/>
        <v>4.3250000000000011E-2</v>
      </c>
      <c r="J73">
        <f t="shared" si="60"/>
        <v>2.3749999999999983E-2</v>
      </c>
      <c r="K73">
        <f t="shared" si="60"/>
        <v>-0.14656250000000001</v>
      </c>
      <c r="L73">
        <f t="shared" si="60"/>
        <v>-6.062500000000008E-3</v>
      </c>
      <c r="M73">
        <f t="shared" si="60"/>
        <v>1.0187500000000007E-2</v>
      </c>
      <c r="N73">
        <f t="shared" si="60"/>
        <v>-4.1312499999999981E-2</v>
      </c>
      <c r="O73">
        <f>O66/2</f>
        <v>3.8687499999999979E-2</v>
      </c>
      <c r="P73">
        <f t="shared" si="60"/>
        <v>-6.6875000000000085E-3</v>
      </c>
      <c r="Q73">
        <f t="shared" si="60"/>
        <v>7.1875000000000064E-3</v>
      </c>
      <c r="R73">
        <f t="shared" si="60"/>
        <v>-2.3499999999999993E-2</v>
      </c>
      <c r="S73">
        <f t="shared" si="60"/>
        <v>-6.3375000000000015E-2</v>
      </c>
      <c r="T73">
        <f t="shared" si="60"/>
        <v>-3.7250000000000019E-2</v>
      </c>
      <c r="U73">
        <f t="shared" si="60"/>
        <v>-2.1624999999999985E-2</v>
      </c>
    </row>
    <row r="76" spans="6:29" x14ac:dyDescent="0.3">
      <c r="K76" t="s">
        <v>82</v>
      </c>
      <c r="L76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D6246-19DB-4B4E-95C3-84872F49C0CE}">
  <dimension ref="C3:U32"/>
  <sheetViews>
    <sheetView zoomScale="72" workbookViewId="0">
      <selection activeCell="J5" sqref="J5:O11"/>
    </sheetView>
  </sheetViews>
  <sheetFormatPr defaultRowHeight="14.4" x14ac:dyDescent="0.3"/>
  <cols>
    <col min="5" max="5" width="15.21875" customWidth="1"/>
    <col min="6" max="6" width="13.109375" customWidth="1"/>
    <col min="7" max="7" width="16.109375" customWidth="1"/>
    <col min="13" max="13" width="13" customWidth="1"/>
    <col min="14" max="14" width="17.77734375" customWidth="1"/>
    <col min="21" max="21" width="16.21875" customWidth="1"/>
  </cols>
  <sheetData>
    <row r="3" spans="3:21" x14ac:dyDescent="0.3">
      <c r="J3" t="s">
        <v>98</v>
      </c>
    </row>
    <row r="5" spans="3:21" x14ac:dyDescent="0.3">
      <c r="C5" s="19" t="s">
        <v>92</v>
      </c>
      <c r="D5" s="19"/>
      <c r="E5" s="19" t="s">
        <v>93</v>
      </c>
      <c r="F5" s="19" t="s">
        <v>94</v>
      </c>
      <c r="G5" s="19" t="s">
        <v>95</v>
      </c>
      <c r="J5" s="21" t="s">
        <v>97</v>
      </c>
      <c r="K5" s="21">
        <v>1</v>
      </c>
      <c r="L5" s="21">
        <v>2</v>
      </c>
      <c r="M5" s="21">
        <v>3</v>
      </c>
      <c r="N5" s="21">
        <v>4</v>
      </c>
      <c r="O5" s="21">
        <v>5</v>
      </c>
    </row>
    <row r="6" spans="3:21" x14ac:dyDescent="0.3">
      <c r="C6" s="20" t="s">
        <v>18</v>
      </c>
      <c r="E6" s="10" t="s">
        <v>0</v>
      </c>
      <c r="F6" s="10">
        <v>1</v>
      </c>
      <c r="G6" s="10">
        <v>7</v>
      </c>
      <c r="J6" s="20" t="s">
        <v>18</v>
      </c>
      <c r="K6" s="10">
        <v>1</v>
      </c>
      <c r="L6" s="10">
        <v>5</v>
      </c>
      <c r="M6" s="10">
        <v>7</v>
      </c>
      <c r="N6" s="10">
        <v>3</v>
      </c>
      <c r="O6" s="10">
        <v>3</v>
      </c>
    </row>
    <row r="7" spans="3:21" x14ac:dyDescent="0.3">
      <c r="C7" s="20" t="s">
        <v>19</v>
      </c>
      <c r="E7" s="10" t="s">
        <v>96</v>
      </c>
      <c r="F7" s="10">
        <v>128</v>
      </c>
      <c r="G7" s="10">
        <v>32</v>
      </c>
      <c r="J7" s="20" t="s">
        <v>19</v>
      </c>
      <c r="K7" s="10">
        <v>16</v>
      </c>
      <c r="L7" s="10">
        <v>64</v>
      </c>
      <c r="M7" s="10">
        <v>32</v>
      </c>
      <c r="N7" s="10">
        <v>128</v>
      </c>
      <c r="O7" s="10">
        <v>32</v>
      </c>
    </row>
    <row r="8" spans="3:21" x14ac:dyDescent="0.3">
      <c r="C8" s="20" t="s">
        <v>20</v>
      </c>
      <c r="E8" s="10" t="s">
        <v>4</v>
      </c>
      <c r="F8" s="10">
        <v>0.25</v>
      </c>
      <c r="G8" s="10">
        <v>0.1</v>
      </c>
      <c r="J8" s="20" t="s">
        <v>20</v>
      </c>
      <c r="K8" s="10">
        <v>0.25</v>
      </c>
      <c r="L8" s="10">
        <v>0.5</v>
      </c>
      <c r="M8" s="10">
        <v>0.1</v>
      </c>
      <c r="N8" s="10">
        <v>0.25</v>
      </c>
      <c r="O8" s="10">
        <v>1E-3</v>
      </c>
    </row>
    <row r="9" spans="3:21" x14ac:dyDescent="0.3">
      <c r="C9" s="20" t="s">
        <v>21</v>
      </c>
      <c r="E9" s="10" t="s">
        <v>6</v>
      </c>
      <c r="F9" s="10">
        <v>80</v>
      </c>
      <c r="G9" s="10">
        <v>20</v>
      </c>
      <c r="J9" s="20" t="s">
        <v>21</v>
      </c>
      <c r="K9" s="10">
        <v>80</v>
      </c>
      <c r="L9" s="10">
        <v>60</v>
      </c>
      <c r="M9" s="10">
        <v>40</v>
      </c>
      <c r="N9" s="10">
        <v>20</v>
      </c>
      <c r="O9" s="10">
        <v>20</v>
      </c>
    </row>
    <row r="10" spans="3:21" x14ac:dyDescent="0.3">
      <c r="C10" s="20" t="s">
        <v>22</v>
      </c>
      <c r="E10" s="10" t="s">
        <v>7</v>
      </c>
      <c r="F10" s="10">
        <v>0.622</v>
      </c>
      <c r="G10" s="10">
        <v>0.99</v>
      </c>
      <c r="J10" s="20" t="s">
        <v>22</v>
      </c>
      <c r="K10" s="10">
        <v>0.86</v>
      </c>
      <c r="L10" s="10">
        <v>0.74</v>
      </c>
      <c r="M10" s="10">
        <v>0.622</v>
      </c>
      <c r="N10" s="10">
        <v>0.5</v>
      </c>
      <c r="O10" s="10">
        <v>0.99</v>
      </c>
    </row>
    <row r="11" spans="3:21" x14ac:dyDescent="0.3">
      <c r="J11" s="20" t="s">
        <v>105</v>
      </c>
      <c r="K11" s="2">
        <v>0.48399999999999999</v>
      </c>
      <c r="L11" s="2">
        <v>0.108</v>
      </c>
      <c r="M11" s="2">
        <v>0.54400000000000004</v>
      </c>
      <c r="N11" s="2">
        <v>9.6000000000000002E-2</v>
      </c>
      <c r="O11" s="2">
        <v>0.53</v>
      </c>
    </row>
    <row r="15" spans="3:21" x14ac:dyDescent="0.3">
      <c r="C15" s="12" t="s">
        <v>97</v>
      </c>
      <c r="D15" s="22">
        <v>1</v>
      </c>
      <c r="E15" s="5" t="s">
        <v>95</v>
      </c>
      <c r="F15" s="5" t="s">
        <v>94</v>
      </c>
      <c r="G15" s="5" t="s">
        <v>99</v>
      </c>
      <c r="J15" s="12" t="s">
        <v>97</v>
      </c>
      <c r="K15" s="22">
        <v>2</v>
      </c>
      <c r="L15" s="5" t="s">
        <v>95</v>
      </c>
      <c r="M15" s="5" t="s">
        <v>94</v>
      </c>
      <c r="N15" s="5" t="s">
        <v>99</v>
      </c>
      <c r="Q15" s="12" t="s">
        <v>97</v>
      </c>
      <c r="R15" s="22">
        <v>3</v>
      </c>
      <c r="S15" s="5" t="s">
        <v>95</v>
      </c>
      <c r="T15" s="5" t="s">
        <v>94</v>
      </c>
      <c r="U15" s="5" t="s">
        <v>99</v>
      </c>
    </row>
    <row r="16" spans="3:21" x14ac:dyDescent="0.3">
      <c r="C16" s="20" t="s">
        <v>18</v>
      </c>
      <c r="D16" s="10">
        <v>1</v>
      </c>
      <c r="E16" s="10">
        <v>7</v>
      </c>
      <c r="F16" s="10">
        <v>1</v>
      </c>
      <c r="G16">
        <f>(D16-((E16+F16)/2))/((E16-F16)/2)</f>
        <v>-1</v>
      </c>
      <c r="J16" s="20" t="s">
        <v>18</v>
      </c>
      <c r="K16" s="10">
        <v>5</v>
      </c>
      <c r="L16" s="10">
        <v>7</v>
      </c>
      <c r="M16" s="10">
        <v>1</v>
      </c>
      <c r="N16">
        <f>(K16-(L16+M16)/2)/((L16-M16)/2)</f>
        <v>0.33333333333333331</v>
      </c>
      <c r="Q16" s="20" t="s">
        <v>18</v>
      </c>
      <c r="R16" s="10">
        <v>7</v>
      </c>
      <c r="S16" s="10">
        <v>7</v>
      </c>
      <c r="T16" s="10">
        <v>1</v>
      </c>
      <c r="U16">
        <f>(R16-(S16+T16)/2)/((S16-T16)/2)</f>
        <v>1</v>
      </c>
    </row>
    <row r="17" spans="3:21" x14ac:dyDescent="0.3">
      <c r="C17" s="20" t="s">
        <v>19</v>
      </c>
      <c r="D17" s="10">
        <v>16</v>
      </c>
      <c r="E17" s="10">
        <v>32</v>
      </c>
      <c r="F17" s="10">
        <v>128</v>
      </c>
      <c r="G17">
        <f t="shared" ref="G17:G20" si="0">(D17-((E17+F17)/2))/((E17-F17)/2)</f>
        <v>1.3333333333333333</v>
      </c>
      <c r="J17" s="20" t="s">
        <v>19</v>
      </c>
      <c r="K17" s="10">
        <v>64</v>
      </c>
      <c r="L17" s="10">
        <v>32</v>
      </c>
      <c r="M17" s="10">
        <v>128</v>
      </c>
      <c r="N17">
        <f t="shared" ref="N17:N20" si="1">(K17-(L17+M17)/2)/((L17-M17)/2)</f>
        <v>0.33333333333333331</v>
      </c>
      <c r="Q17" s="20" t="s">
        <v>19</v>
      </c>
      <c r="R17" s="10">
        <v>32</v>
      </c>
      <c r="S17" s="10">
        <v>32</v>
      </c>
      <c r="T17" s="10">
        <v>128</v>
      </c>
      <c r="U17">
        <f t="shared" ref="U17:U20" si="2">(R17-(S17+T17)/2)/((S17-T17)/2)</f>
        <v>1</v>
      </c>
    </row>
    <row r="18" spans="3:21" x14ac:dyDescent="0.3">
      <c r="C18" s="20" t="s">
        <v>20</v>
      </c>
      <c r="D18" s="10">
        <v>0.25</v>
      </c>
      <c r="E18" s="10">
        <v>0.1</v>
      </c>
      <c r="F18" s="10">
        <v>0.25</v>
      </c>
      <c r="G18">
        <f t="shared" si="0"/>
        <v>-1.0000000000000002</v>
      </c>
      <c r="J18" s="20" t="s">
        <v>20</v>
      </c>
      <c r="K18" s="10">
        <v>0.5</v>
      </c>
      <c r="L18" s="10">
        <v>0.1</v>
      </c>
      <c r="M18" s="10">
        <v>0.25</v>
      </c>
      <c r="N18">
        <f t="shared" si="1"/>
        <v>-4.3333333333333339</v>
      </c>
      <c r="Q18" s="20" t="s">
        <v>20</v>
      </c>
      <c r="R18" s="10">
        <v>0.1</v>
      </c>
      <c r="S18" s="10">
        <v>0.1</v>
      </c>
      <c r="T18" s="10">
        <v>0.25</v>
      </c>
      <c r="U18">
        <f t="shared" si="2"/>
        <v>0.99999999999999978</v>
      </c>
    </row>
    <row r="19" spans="3:21" x14ac:dyDescent="0.3">
      <c r="C19" s="20" t="s">
        <v>21</v>
      </c>
      <c r="D19" s="10">
        <v>80</v>
      </c>
      <c r="E19" s="10">
        <v>20</v>
      </c>
      <c r="F19" s="10">
        <v>80</v>
      </c>
      <c r="G19">
        <f t="shared" si="0"/>
        <v>-1</v>
      </c>
      <c r="J19" s="20" t="s">
        <v>21</v>
      </c>
      <c r="K19" s="10">
        <v>60</v>
      </c>
      <c r="L19" s="10">
        <v>20</v>
      </c>
      <c r="M19" s="10">
        <v>80</v>
      </c>
      <c r="N19">
        <f t="shared" si="1"/>
        <v>-0.33333333333333331</v>
      </c>
      <c r="Q19" s="20" t="s">
        <v>21</v>
      </c>
      <c r="R19" s="10">
        <v>40</v>
      </c>
      <c r="S19" s="10">
        <v>20</v>
      </c>
      <c r="T19" s="10">
        <v>80</v>
      </c>
      <c r="U19">
        <f t="shared" si="2"/>
        <v>0.33333333333333331</v>
      </c>
    </row>
    <row r="20" spans="3:21" x14ac:dyDescent="0.3">
      <c r="C20" s="20" t="s">
        <v>22</v>
      </c>
      <c r="D20" s="10">
        <v>0.86</v>
      </c>
      <c r="E20" s="10">
        <v>0.99</v>
      </c>
      <c r="F20" s="10">
        <v>0.622</v>
      </c>
      <c r="G20">
        <f t="shared" si="0"/>
        <v>0.29347826086956486</v>
      </c>
      <c r="J20" s="20" t="s">
        <v>22</v>
      </c>
      <c r="K20" s="10">
        <v>0.74</v>
      </c>
      <c r="L20" s="10">
        <v>0.99</v>
      </c>
      <c r="M20" s="10">
        <v>0.622</v>
      </c>
      <c r="N20">
        <f t="shared" si="1"/>
        <v>-0.35869565217391336</v>
      </c>
      <c r="Q20" s="20" t="s">
        <v>22</v>
      </c>
      <c r="R20" s="10">
        <v>0.622</v>
      </c>
      <c r="S20" s="10">
        <v>0.99</v>
      </c>
      <c r="T20" s="10">
        <v>0.622</v>
      </c>
      <c r="U20">
        <f t="shared" si="2"/>
        <v>-1.0000000000000002</v>
      </c>
    </row>
    <row r="27" spans="3:21" x14ac:dyDescent="0.3">
      <c r="E27" s="12" t="s">
        <v>97</v>
      </c>
      <c r="F27" s="21">
        <v>4</v>
      </c>
      <c r="G27" s="5" t="s">
        <v>95</v>
      </c>
      <c r="H27" s="5" t="s">
        <v>94</v>
      </c>
      <c r="I27" s="5" t="s">
        <v>99</v>
      </c>
      <c r="M27" s="12" t="s">
        <v>97</v>
      </c>
      <c r="N27" s="21">
        <v>5</v>
      </c>
      <c r="O27" s="5" t="s">
        <v>95</v>
      </c>
      <c r="P27" s="5" t="s">
        <v>94</v>
      </c>
      <c r="Q27" s="5" t="s">
        <v>99</v>
      </c>
    </row>
    <row r="28" spans="3:21" x14ac:dyDescent="0.3">
      <c r="E28" s="20" t="s">
        <v>18</v>
      </c>
      <c r="F28" s="10">
        <v>3</v>
      </c>
      <c r="G28" s="10">
        <v>7</v>
      </c>
      <c r="H28" s="10">
        <v>1</v>
      </c>
      <c r="I28">
        <f>(F28-(G28+H28)/2)/((G28-H28)/2)</f>
        <v>-0.33333333333333331</v>
      </c>
      <c r="M28" s="20" t="s">
        <v>18</v>
      </c>
      <c r="N28" s="10">
        <v>3</v>
      </c>
      <c r="O28" s="10">
        <v>7</v>
      </c>
      <c r="P28" s="10">
        <v>1</v>
      </c>
      <c r="Q28">
        <f>(N28-(O28+P28)/2)/((O28-P28)/2)</f>
        <v>-0.33333333333333331</v>
      </c>
    </row>
    <row r="29" spans="3:21" x14ac:dyDescent="0.3">
      <c r="E29" s="20" t="s">
        <v>19</v>
      </c>
      <c r="F29" s="10">
        <v>128</v>
      </c>
      <c r="G29" s="10">
        <v>32</v>
      </c>
      <c r="H29" s="10">
        <v>128</v>
      </c>
      <c r="I29">
        <f t="shared" ref="I29:I32" si="3">(F29-(G29+H29)/2)/((G29-H29)/2)</f>
        <v>-1</v>
      </c>
      <c r="M29" s="20" t="s">
        <v>19</v>
      </c>
      <c r="N29" s="10">
        <v>32</v>
      </c>
      <c r="O29" s="10">
        <v>32</v>
      </c>
      <c r="P29" s="10">
        <v>128</v>
      </c>
      <c r="Q29">
        <f t="shared" ref="Q29:Q32" si="4">(N29-(O29+P29)/2)/((O29-P29)/2)</f>
        <v>1</v>
      </c>
    </row>
    <row r="30" spans="3:21" x14ac:dyDescent="0.3">
      <c r="E30" s="20" t="s">
        <v>20</v>
      </c>
      <c r="F30" s="10">
        <v>0.25</v>
      </c>
      <c r="G30" s="10">
        <v>0.1</v>
      </c>
      <c r="H30" s="10">
        <v>0.25</v>
      </c>
      <c r="I30">
        <f t="shared" si="3"/>
        <v>-1.0000000000000002</v>
      </c>
      <c r="M30" s="20" t="s">
        <v>20</v>
      </c>
      <c r="N30" s="10">
        <v>1E-3</v>
      </c>
      <c r="O30" s="10">
        <v>0.1</v>
      </c>
      <c r="P30" s="10">
        <v>0.25</v>
      </c>
      <c r="Q30">
        <f t="shared" si="4"/>
        <v>2.3199999999999998</v>
      </c>
    </row>
    <row r="31" spans="3:21" x14ac:dyDescent="0.3">
      <c r="E31" s="20" t="s">
        <v>21</v>
      </c>
      <c r="F31" s="10">
        <v>20</v>
      </c>
      <c r="G31" s="10">
        <v>20</v>
      </c>
      <c r="H31" s="10">
        <v>80</v>
      </c>
      <c r="I31">
        <f t="shared" si="3"/>
        <v>1</v>
      </c>
      <c r="M31" s="20" t="s">
        <v>21</v>
      </c>
      <c r="N31" s="10">
        <v>20</v>
      </c>
      <c r="O31" s="10">
        <v>20</v>
      </c>
      <c r="P31" s="10">
        <v>80</v>
      </c>
      <c r="Q31">
        <f t="shared" si="4"/>
        <v>1</v>
      </c>
    </row>
    <row r="32" spans="3:21" x14ac:dyDescent="0.3">
      <c r="E32" s="20" t="s">
        <v>22</v>
      </c>
      <c r="F32" s="10">
        <v>0.5</v>
      </c>
      <c r="G32" s="10">
        <v>0.99</v>
      </c>
      <c r="H32" s="10">
        <v>0.622</v>
      </c>
      <c r="I32">
        <f t="shared" si="3"/>
        <v>-1.6630434782608698</v>
      </c>
      <c r="M32" s="20" t="s">
        <v>22</v>
      </c>
      <c r="N32" s="10">
        <v>0.99</v>
      </c>
      <c r="O32" s="10">
        <v>0.99</v>
      </c>
      <c r="P32" s="10">
        <v>0.622</v>
      </c>
      <c r="Q32">
        <f t="shared" si="4"/>
        <v>0.99999999999999967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C889-8FB2-48A1-B664-A1453CC98670}">
  <dimension ref="B5:Q24"/>
  <sheetViews>
    <sheetView tabSelected="1" topLeftCell="B5" zoomScale="87" workbookViewId="0">
      <selection activeCell="R20" sqref="R20"/>
    </sheetView>
  </sheetViews>
  <sheetFormatPr defaultRowHeight="14.4" x14ac:dyDescent="0.3"/>
  <cols>
    <col min="7" max="7" width="18.21875" customWidth="1"/>
    <col min="8" max="8" width="19.6640625" customWidth="1"/>
    <col min="9" max="9" width="16.21875" customWidth="1"/>
    <col min="10" max="10" width="20.109375" customWidth="1"/>
    <col min="11" max="11" width="13.109375" customWidth="1"/>
  </cols>
  <sheetData>
    <row r="5" spans="2:17" x14ac:dyDescent="0.3">
      <c r="B5" t="s">
        <v>100</v>
      </c>
      <c r="C5">
        <v>0.245313</v>
      </c>
    </row>
    <row r="8" spans="2:17" ht="18" x14ac:dyDescent="0.35">
      <c r="B8" t="s">
        <v>97</v>
      </c>
      <c r="C8" s="10" t="s">
        <v>18</v>
      </c>
      <c r="D8" s="10" t="s">
        <v>19</v>
      </c>
      <c r="E8" s="10" t="s">
        <v>20</v>
      </c>
      <c r="F8" s="10" t="s">
        <v>21</v>
      </c>
      <c r="G8" s="10" t="s">
        <v>22</v>
      </c>
      <c r="H8" s="10" t="s">
        <v>66</v>
      </c>
      <c r="I8" s="10" t="s">
        <v>67</v>
      </c>
      <c r="J8" s="10" t="s">
        <v>68</v>
      </c>
      <c r="K8" s="10" t="s">
        <v>69</v>
      </c>
      <c r="L8" s="10" t="s">
        <v>70</v>
      </c>
      <c r="M8" s="10" t="s">
        <v>71</v>
      </c>
      <c r="N8" s="10" t="s">
        <v>72</v>
      </c>
      <c r="O8" s="11" t="s">
        <v>73</v>
      </c>
      <c r="P8" s="11" t="s">
        <v>74</v>
      </c>
      <c r="Q8" s="11" t="s">
        <v>75</v>
      </c>
    </row>
    <row r="9" spans="2:17" x14ac:dyDescent="0.3">
      <c r="B9" t="s">
        <v>101</v>
      </c>
      <c r="C9">
        <v>2.8250000000000001E-2</v>
      </c>
      <c r="D9">
        <v>5.9749999999999998E-2</v>
      </c>
      <c r="E9">
        <v>4.3249999999999997E-2</v>
      </c>
      <c r="F9">
        <v>2.375E-2</v>
      </c>
      <c r="G9">
        <v>-0.14656250000000001</v>
      </c>
      <c r="H9">
        <v>-6.0625000000000002E-3</v>
      </c>
      <c r="I9">
        <v>1.01875E-2</v>
      </c>
      <c r="J9">
        <v>-4.1312500000000002E-2</v>
      </c>
      <c r="K9">
        <v>3.86875E-2</v>
      </c>
      <c r="L9">
        <v>-6.6874999999999999E-3</v>
      </c>
      <c r="M9">
        <v>7.1875000000000003E-3</v>
      </c>
      <c r="N9">
        <v>-2.35E-2</v>
      </c>
      <c r="O9">
        <v>-6.3375000000000001E-2</v>
      </c>
      <c r="P9">
        <v>-3.7249999999999998E-2</v>
      </c>
      <c r="Q9">
        <v>-2.1624999999999998E-2</v>
      </c>
    </row>
    <row r="10" spans="2:17" x14ac:dyDescent="0.3">
      <c r="B10" s="21">
        <v>1</v>
      </c>
      <c r="C10">
        <v>-1</v>
      </c>
      <c r="D10">
        <v>1.3333333329999999</v>
      </c>
      <c r="E10">
        <v>-1</v>
      </c>
      <c r="F10">
        <v>-1</v>
      </c>
      <c r="G10">
        <v>0.29347826100000002</v>
      </c>
      <c r="H10">
        <f>PRODUCT(C10,D10)</f>
        <v>-1.3333333329999999</v>
      </c>
      <c r="I10">
        <f>PRODUCT(C10,E10)</f>
        <v>1</v>
      </c>
      <c r="J10">
        <f>PRODUCT(D10,E10)</f>
        <v>-1.3333333329999999</v>
      </c>
      <c r="K10">
        <f>PRODUCT(C10,F10)</f>
        <v>1</v>
      </c>
      <c r="L10">
        <f>PRODUCT(D10,F10)</f>
        <v>-1.3333333329999999</v>
      </c>
      <c r="M10">
        <f>PRODUCT(E10,F10)</f>
        <v>1</v>
      </c>
      <c r="N10">
        <f>PRODUCT(C10,G10)</f>
        <v>-0.29347826100000002</v>
      </c>
      <c r="O10">
        <f>PRODUCT(D10,G10)</f>
        <v>0.39130434790217389</v>
      </c>
      <c r="P10">
        <f>PRODUCT(E10,G10)</f>
        <v>-0.29347826100000002</v>
      </c>
      <c r="Q10">
        <f>PRODUCT(F10,G10)</f>
        <v>-0.29347826100000002</v>
      </c>
    </row>
    <row r="11" spans="2:17" x14ac:dyDescent="0.3">
      <c r="B11" s="21">
        <v>2</v>
      </c>
      <c r="C11">
        <v>0.33333333300000001</v>
      </c>
      <c r="D11">
        <v>0.33333333300000001</v>
      </c>
      <c r="E11">
        <v>-4.3333333329999997</v>
      </c>
      <c r="F11">
        <v>-0.33333333300000001</v>
      </c>
      <c r="G11">
        <v>-0.35869565199999998</v>
      </c>
      <c r="H11">
        <f t="shared" ref="H11:H13" si="0">PRODUCT(C11,D11)</f>
        <v>0.11111111088888889</v>
      </c>
      <c r="I11">
        <f t="shared" ref="I11:I14" si="1">PRODUCT(C11,E11)</f>
        <v>-1.4444444428888887</v>
      </c>
      <c r="J11">
        <f t="shared" ref="J11:J14" si="2">PRODUCT(D11,E11)</f>
        <v>-1.4444444428888887</v>
      </c>
      <c r="K11">
        <f t="shared" ref="K11:K14" si="3">PRODUCT(C11,F11)</f>
        <v>-0.11111111088888889</v>
      </c>
      <c r="L11">
        <f t="shared" ref="L11:L14" si="4">PRODUCT(D11,F11)</f>
        <v>-0.11111111088888889</v>
      </c>
      <c r="M11">
        <f t="shared" ref="M11:M14" si="5">PRODUCT(E11,F11)</f>
        <v>1.4444444428888887</v>
      </c>
      <c r="N11">
        <f t="shared" ref="N11:N14" si="6">PRODUCT(C11,G11)</f>
        <v>-0.11956521721376812</v>
      </c>
      <c r="O11">
        <f t="shared" ref="O11:O14" si="7">PRODUCT(D11,G11)</f>
        <v>-0.11956521721376812</v>
      </c>
      <c r="P11">
        <f t="shared" ref="P11:P14" si="8">PRODUCT(E11,G11)</f>
        <v>1.5543478252137679</v>
      </c>
      <c r="Q11">
        <f t="shared" ref="Q11:Q14" si="9">PRODUCT(F11,G11)</f>
        <v>0.11956521721376812</v>
      </c>
    </row>
    <row r="12" spans="2:17" x14ac:dyDescent="0.3">
      <c r="B12" s="21">
        <v>3</v>
      </c>
      <c r="C12">
        <v>1</v>
      </c>
      <c r="D12">
        <v>1</v>
      </c>
      <c r="E12">
        <v>1</v>
      </c>
      <c r="F12">
        <v>0.33333333300000001</v>
      </c>
      <c r="G12">
        <f>-1</f>
        <v>-1</v>
      </c>
      <c r="H12">
        <f t="shared" si="0"/>
        <v>1</v>
      </c>
      <c r="I12">
        <f t="shared" si="1"/>
        <v>1</v>
      </c>
      <c r="J12">
        <f t="shared" si="2"/>
        <v>1</v>
      </c>
      <c r="K12">
        <f t="shared" si="3"/>
        <v>0.33333333300000001</v>
      </c>
      <c r="L12">
        <f t="shared" si="4"/>
        <v>0.33333333300000001</v>
      </c>
      <c r="M12">
        <f t="shared" si="5"/>
        <v>0.33333333300000001</v>
      </c>
      <c r="N12">
        <f t="shared" si="6"/>
        <v>-1</v>
      </c>
      <c r="O12">
        <f t="shared" si="7"/>
        <v>-1</v>
      </c>
      <c r="P12">
        <f t="shared" si="8"/>
        <v>-1</v>
      </c>
      <c r="Q12">
        <f t="shared" si="9"/>
        <v>-0.33333333300000001</v>
      </c>
    </row>
    <row r="13" spans="2:17" x14ac:dyDescent="0.3">
      <c r="B13" s="21">
        <v>4</v>
      </c>
      <c r="C13">
        <v>-0.33333333300000001</v>
      </c>
      <c r="D13">
        <v>-1</v>
      </c>
      <c r="E13">
        <v>-1</v>
      </c>
      <c r="F13">
        <v>1</v>
      </c>
      <c r="G13">
        <v>-1.6630434780000001</v>
      </c>
      <c r="H13">
        <f t="shared" si="0"/>
        <v>0.33333333300000001</v>
      </c>
      <c r="I13">
        <f t="shared" si="1"/>
        <v>0.33333333300000001</v>
      </c>
      <c r="J13">
        <f t="shared" si="2"/>
        <v>1</v>
      </c>
      <c r="K13">
        <f t="shared" si="3"/>
        <v>-0.33333333300000001</v>
      </c>
      <c r="L13">
        <f t="shared" si="4"/>
        <v>-1</v>
      </c>
      <c r="M13">
        <f t="shared" si="5"/>
        <v>-1</v>
      </c>
      <c r="N13">
        <f t="shared" si="6"/>
        <v>0.5543478254456522</v>
      </c>
      <c r="O13">
        <f t="shared" si="7"/>
        <v>1.6630434780000001</v>
      </c>
      <c r="P13">
        <f t="shared" si="8"/>
        <v>1.6630434780000001</v>
      </c>
      <c r="Q13">
        <f t="shared" si="9"/>
        <v>-1.6630434780000001</v>
      </c>
    </row>
    <row r="14" spans="2:17" x14ac:dyDescent="0.3">
      <c r="B14" s="21">
        <v>5</v>
      </c>
      <c r="C14">
        <v>-0.33333333300000001</v>
      </c>
      <c r="D14">
        <v>1</v>
      </c>
      <c r="E14">
        <v>2.3199999999999998</v>
      </c>
      <c r="F14">
        <v>1</v>
      </c>
      <c r="G14">
        <v>1</v>
      </c>
      <c r="H14">
        <f>PRODUCT(C14,D14)</f>
        <v>-0.33333333300000001</v>
      </c>
      <c r="I14">
        <f t="shared" si="1"/>
        <v>-0.77333333255999992</v>
      </c>
      <c r="J14">
        <f t="shared" si="2"/>
        <v>2.3199999999999998</v>
      </c>
      <c r="K14">
        <f t="shared" si="3"/>
        <v>-0.33333333300000001</v>
      </c>
      <c r="L14">
        <f t="shared" si="4"/>
        <v>1</v>
      </c>
      <c r="M14">
        <f t="shared" si="5"/>
        <v>2.3199999999999998</v>
      </c>
      <c r="N14">
        <f t="shared" si="6"/>
        <v>-0.33333333300000001</v>
      </c>
      <c r="O14">
        <f t="shared" si="7"/>
        <v>1</v>
      </c>
      <c r="P14">
        <f t="shared" si="8"/>
        <v>2.3199999999999998</v>
      </c>
      <c r="Q14">
        <f t="shared" si="9"/>
        <v>1</v>
      </c>
    </row>
    <row r="19" spans="7:11" x14ac:dyDescent="0.3">
      <c r="G19" s="10" t="s">
        <v>99</v>
      </c>
      <c r="H19" s="10" t="s">
        <v>104</v>
      </c>
      <c r="I19" t="s">
        <v>106</v>
      </c>
      <c r="J19" t="s">
        <v>108</v>
      </c>
    </row>
    <row r="20" spans="7:11" x14ac:dyDescent="0.3">
      <c r="G20" s="10">
        <f>SUMPRODUCT($C$9:$Q$9,C10:Q10)+$C$5</f>
        <v>0.31423895103582472</v>
      </c>
      <c r="H20" s="2">
        <v>0.48399999999999999</v>
      </c>
      <c r="I20" s="10">
        <f>ABS(G20-H20)/H20</f>
        <v>0.35074596893424642</v>
      </c>
      <c r="J20" s="10">
        <f>I20*100</f>
        <v>35.074596893424641</v>
      </c>
    </row>
    <row r="21" spans="7:11" x14ac:dyDescent="0.3">
      <c r="G21" s="10">
        <f>SUMPRODUCT($C$9:$Q$9,C11:Q11)+$C$5</f>
        <v>0.13289761648320778</v>
      </c>
      <c r="H21" s="2">
        <v>0.108</v>
      </c>
      <c r="I21" s="10">
        <f t="shared" ref="I21:I24" si="10">ABS(G21-H21)/H21</f>
        <v>0.23053348595562756</v>
      </c>
      <c r="J21" s="10">
        <f t="shared" ref="J21:J24" si="11">I21*100</f>
        <v>23.053348595562756</v>
      </c>
    </row>
    <row r="22" spans="7:11" x14ac:dyDescent="0.3">
      <c r="G22" s="10">
        <f t="shared" ref="G22:G24" si="12">SUMPRODUCT($C$9:$Q$9,C12:Q12)+$C$5</f>
        <v>0.63825049997181249</v>
      </c>
      <c r="H22" s="2">
        <v>0.54400000000000004</v>
      </c>
      <c r="I22" s="10">
        <f t="shared" si="10"/>
        <v>0.17325459553641995</v>
      </c>
      <c r="J22" s="9">
        <f t="shared" si="11"/>
        <v>17.325459553641995</v>
      </c>
      <c r="K22" t="s">
        <v>107</v>
      </c>
    </row>
    <row r="23" spans="7:11" x14ac:dyDescent="0.3">
      <c r="G23" s="10">
        <f t="shared" si="12"/>
        <v>0.20264520110533973</v>
      </c>
      <c r="H23" s="2">
        <v>9.6000000000000002E-2</v>
      </c>
      <c r="I23" s="10">
        <f t="shared" si="10"/>
        <v>1.1108875115139556</v>
      </c>
      <c r="J23" s="10">
        <f t="shared" si="11"/>
        <v>111.08875115139556</v>
      </c>
    </row>
    <row r="24" spans="7:11" x14ac:dyDescent="0.3">
      <c r="G24" s="10">
        <f t="shared" si="12"/>
        <v>4.9763333536699816E-3</v>
      </c>
      <c r="H24" s="2">
        <v>0.53</v>
      </c>
      <c r="I24" s="10">
        <f t="shared" si="10"/>
        <v>0.9906106917855283</v>
      </c>
      <c r="J24" s="10">
        <f t="shared" si="11"/>
        <v>99.061069178552827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A5DD9-FD9B-4206-9F66-CDC7D2BA17E6}">
  <dimension ref="A1:K34"/>
  <sheetViews>
    <sheetView zoomScale="54" workbookViewId="0">
      <selection activeCell="N6" sqref="N6"/>
    </sheetView>
  </sheetViews>
  <sheetFormatPr defaultRowHeight="14.4" x14ac:dyDescent="0.3"/>
  <sheetData>
    <row r="1" spans="1:11" x14ac:dyDescent="0.3">
      <c r="A1" t="s">
        <v>84</v>
      </c>
    </row>
    <row r="2" spans="1:11" x14ac:dyDescent="0.3">
      <c r="C2" t="s">
        <v>86</v>
      </c>
      <c r="G2" t="s">
        <v>87</v>
      </c>
      <c r="H2" t="s">
        <v>88</v>
      </c>
      <c r="I2" t="s">
        <v>89</v>
      </c>
      <c r="J2" t="s">
        <v>90</v>
      </c>
      <c r="K2" t="s">
        <v>91</v>
      </c>
    </row>
    <row r="3" spans="1:11" ht="15.6" x14ac:dyDescent="0.3">
      <c r="C3" s="16">
        <v>-0.268625</v>
      </c>
      <c r="D3" s="16">
        <v>-0.268625</v>
      </c>
      <c r="G3" s="16">
        <v>-0.268625</v>
      </c>
      <c r="H3" s="16">
        <v>-0.268625</v>
      </c>
      <c r="I3" s="16">
        <v>1</v>
      </c>
      <c r="J3">
        <f>(I3-0.5)/32</f>
        <v>1.5625E-2</v>
      </c>
      <c r="K3">
        <f>NORMSINV(J3)</f>
        <v>-2.1538746940614555</v>
      </c>
    </row>
    <row r="4" spans="1:11" ht="15.6" x14ac:dyDescent="0.3">
      <c r="B4" s="1"/>
      <c r="C4" s="17">
        <v>0.40987499999999999</v>
      </c>
      <c r="D4" s="18">
        <v>0.39887499999999998</v>
      </c>
      <c r="G4" s="17">
        <v>0.40987499999999999</v>
      </c>
      <c r="H4" s="18">
        <v>-0.31962499999999999</v>
      </c>
      <c r="I4" s="16">
        <v>2</v>
      </c>
      <c r="J4">
        <f t="shared" ref="J4:J34" si="0">(I4-0.5)/32</f>
        <v>4.6875E-2</v>
      </c>
      <c r="K4">
        <f t="shared" ref="K4:K34" si="1">NORMSINV(J4)</f>
        <v>-1.6759397227734436</v>
      </c>
    </row>
    <row r="5" spans="1:11" ht="15.6" x14ac:dyDescent="0.3">
      <c r="B5" s="1"/>
      <c r="C5" s="17">
        <v>0.13337499999999999</v>
      </c>
      <c r="D5" s="18">
        <v>9.3375E-2</v>
      </c>
      <c r="G5" s="17">
        <v>0.13337499999999999</v>
      </c>
      <c r="H5" s="18">
        <v>-0.31512499999999999</v>
      </c>
      <c r="I5" s="16">
        <v>3</v>
      </c>
      <c r="J5">
        <f t="shared" si="0"/>
        <v>7.8125E-2</v>
      </c>
      <c r="K5">
        <f t="shared" si="1"/>
        <v>-1.4177971379962682</v>
      </c>
    </row>
    <row r="6" spans="1:11" ht="15.6" x14ac:dyDescent="0.3">
      <c r="B6" s="1"/>
      <c r="C6" s="17">
        <v>0.56187500000000001</v>
      </c>
      <c r="D6" s="18">
        <v>0.55887500000000001</v>
      </c>
      <c r="G6" s="17">
        <v>0.56187500000000001</v>
      </c>
      <c r="H6" s="17">
        <v>-0.31362499999999999</v>
      </c>
      <c r="I6" s="16">
        <v>4</v>
      </c>
      <c r="J6">
        <f t="shared" si="0"/>
        <v>0.109375</v>
      </c>
      <c r="K6">
        <f t="shared" si="1"/>
        <v>-1.229858759216589</v>
      </c>
    </row>
    <row r="7" spans="1:11" ht="15.6" x14ac:dyDescent="0.3">
      <c r="B7" s="1"/>
      <c r="C7" s="17">
        <v>-0.27412500000000001</v>
      </c>
      <c r="D7" s="18">
        <v>-0.28512500000000002</v>
      </c>
      <c r="G7" s="17">
        <v>-0.27412500000000001</v>
      </c>
      <c r="H7" s="17">
        <v>-0.30812499999999998</v>
      </c>
      <c r="I7" s="16">
        <v>5</v>
      </c>
      <c r="J7">
        <f t="shared" si="0"/>
        <v>0.140625</v>
      </c>
      <c r="K7">
        <f t="shared" si="1"/>
        <v>-1.0775155670402805</v>
      </c>
    </row>
    <row r="8" spans="1:11" ht="15.6" x14ac:dyDescent="0.3">
      <c r="B8" s="1"/>
      <c r="C8" s="17">
        <v>0.673875</v>
      </c>
      <c r="D8" s="18">
        <v>0.670875</v>
      </c>
      <c r="G8" s="17">
        <v>0.673875</v>
      </c>
      <c r="H8" s="18">
        <v>-0.30762499999999998</v>
      </c>
      <c r="I8" s="16">
        <v>6</v>
      </c>
      <c r="J8">
        <f t="shared" si="0"/>
        <v>0.171875</v>
      </c>
      <c r="K8">
        <f t="shared" si="1"/>
        <v>-0.94678175630104722</v>
      </c>
    </row>
    <row r="9" spans="1:11" ht="15.6" x14ac:dyDescent="0.3">
      <c r="B9" s="1"/>
      <c r="C9" s="17">
        <v>0.62287499999999996</v>
      </c>
      <c r="D9" s="18">
        <v>0.62187499999999996</v>
      </c>
      <c r="G9" s="17">
        <v>0.62287499999999996</v>
      </c>
      <c r="H9" s="18">
        <v>-0.30712499999999998</v>
      </c>
      <c r="I9" s="16">
        <v>7</v>
      </c>
      <c r="J9">
        <f t="shared" si="0"/>
        <v>0.203125</v>
      </c>
      <c r="K9">
        <f t="shared" si="1"/>
        <v>-0.83051087820540004</v>
      </c>
    </row>
    <row r="10" spans="1:11" ht="15.6" x14ac:dyDescent="0.3">
      <c r="B10" s="1"/>
      <c r="C10" s="17">
        <v>0.50687499999999996</v>
      </c>
      <c r="D10" s="18">
        <v>0.53387499999999999</v>
      </c>
      <c r="G10" s="17">
        <v>0.50687499999999996</v>
      </c>
      <c r="H10" s="17">
        <v>-0.30562499999999998</v>
      </c>
      <c r="I10" s="16">
        <v>8</v>
      </c>
      <c r="J10">
        <f t="shared" si="0"/>
        <v>0.234375</v>
      </c>
      <c r="K10">
        <f t="shared" si="1"/>
        <v>-0.72451438349236563</v>
      </c>
    </row>
    <row r="11" spans="1:11" ht="15.6" x14ac:dyDescent="0.3">
      <c r="B11" s="1"/>
      <c r="C11" s="17">
        <v>-0.30812499999999998</v>
      </c>
      <c r="D11" s="18">
        <v>-0.30712499999999998</v>
      </c>
      <c r="G11" s="17">
        <v>-0.30812499999999998</v>
      </c>
      <c r="H11" s="17">
        <v>-0.30162499999999998</v>
      </c>
      <c r="I11" s="16">
        <v>9</v>
      </c>
      <c r="J11">
        <f t="shared" si="0"/>
        <v>0.265625</v>
      </c>
      <c r="K11">
        <f t="shared" si="1"/>
        <v>-0.62609901234642129</v>
      </c>
    </row>
    <row r="12" spans="1:11" ht="15.6" x14ac:dyDescent="0.3">
      <c r="B12" s="1"/>
      <c r="C12" s="17">
        <v>-0.30562499999999998</v>
      </c>
      <c r="D12" s="18">
        <v>-0.30762499999999998</v>
      </c>
      <c r="G12" s="17">
        <v>-0.30562499999999998</v>
      </c>
      <c r="H12" s="17">
        <v>-0.30012499999999998</v>
      </c>
      <c r="I12" s="16">
        <v>10</v>
      </c>
      <c r="J12">
        <f t="shared" si="0"/>
        <v>0.296875</v>
      </c>
      <c r="K12">
        <f t="shared" si="1"/>
        <v>-0.5334097062412807</v>
      </c>
    </row>
    <row r="13" spans="1:11" ht="15.6" x14ac:dyDescent="0.3">
      <c r="B13" s="1"/>
      <c r="C13" s="17">
        <v>-0.24162500000000001</v>
      </c>
      <c r="D13" s="18">
        <v>-0.27562500000000001</v>
      </c>
      <c r="G13" s="17">
        <v>-0.24162500000000001</v>
      </c>
      <c r="H13" s="18">
        <v>-0.29562500000000003</v>
      </c>
      <c r="I13" s="16">
        <v>11</v>
      </c>
      <c r="J13">
        <f t="shared" si="0"/>
        <v>0.328125</v>
      </c>
      <c r="K13">
        <f t="shared" si="1"/>
        <v>-0.44509652498551644</v>
      </c>
    </row>
    <row r="14" spans="1:11" ht="15.6" x14ac:dyDescent="0.3">
      <c r="B14" s="1"/>
      <c r="C14" s="17">
        <v>-0.31362499999999999</v>
      </c>
      <c r="D14" s="18">
        <v>-0.31962499999999999</v>
      </c>
      <c r="G14" s="17">
        <v>-0.31362499999999999</v>
      </c>
      <c r="H14" s="18">
        <v>-0.28512500000000002</v>
      </c>
      <c r="I14" s="16">
        <v>12</v>
      </c>
      <c r="J14">
        <f t="shared" si="0"/>
        <v>0.359375</v>
      </c>
      <c r="K14">
        <f t="shared" si="1"/>
        <v>-0.36012989178956933</v>
      </c>
    </row>
    <row r="15" spans="1:11" ht="15.6" x14ac:dyDescent="0.3">
      <c r="B15" s="1"/>
      <c r="C15" s="17">
        <v>-0.30162499999999998</v>
      </c>
      <c r="D15" s="18">
        <v>-0.29562500000000003</v>
      </c>
      <c r="G15" s="17">
        <v>-0.30162499999999998</v>
      </c>
      <c r="H15" s="17">
        <v>-0.28062500000000001</v>
      </c>
      <c r="I15" s="16">
        <v>13</v>
      </c>
      <c r="J15">
        <f t="shared" si="0"/>
        <v>0.390625</v>
      </c>
      <c r="K15">
        <f t="shared" si="1"/>
        <v>-0.27769043982157676</v>
      </c>
    </row>
    <row r="16" spans="1:11" ht="15.6" x14ac:dyDescent="0.3">
      <c r="B16" s="1"/>
      <c r="C16" s="17">
        <v>-0.30012499999999998</v>
      </c>
      <c r="D16" s="18">
        <v>-0.31512499999999999</v>
      </c>
      <c r="G16" s="17">
        <v>-0.30012499999999998</v>
      </c>
      <c r="H16" s="18">
        <v>-0.27662500000000001</v>
      </c>
      <c r="I16" s="16">
        <v>14</v>
      </c>
      <c r="J16">
        <f t="shared" si="0"/>
        <v>0.421875</v>
      </c>
      <c r="K16">
        <f t="shared" si="1"/>
        <v>-0.19709908429431236</v>
      </c>
    </row>
    <row r="17" spans="2:11" ht="15.6" x14ac:dyDescent="0.3">
      <c r="B17" s="1"/>
      <c r="C17" s="17">
        <v>-0.28062500000000001</v>
      </c>
      <c r="D17" s="18">
        <v>-0.27662500000000001</v>
      </c>
      <c r="G17" s="17">
        <v>-0.28062500000000001</v>
      </c>
      <c r="H17" s="18">
        <v>-0.27562500000000001</v>
      </c>
      <c r="I17" s="16">
        <v>15</v>
      </c>
      <c r="J17">
        <f t="shared" si="0"/>
        <v>0.453125</v>
      </c>
      <c r="K17">
        <f t="shared" si="1"/>
        <v>-0.11776987457909528</v>
      </c>
    </row>
    <row r="18" spans="2:11" ht="15.6" x14ac:dyDescent="0.3">
      <c r="B18" s="1"/>
      <c r="C18" s="17">
        <v>-0.268625</v>
      </c>
      <c r="D18" s="18">
        <v>-0.27262500000000001</v>
      </c>
      <c r="G18" s="17">
        <v>-0.268625</v>
      </c>
      <c r="H18" s="17">
        <v>-0.27412500000000001</v>
      </c>
      <c r="I18" s="16">
        <v>16</v>
      </c>
      <c r="J18">
        <f t="shared" si="0"/>
        <v>0.484375</v>
      </c>
      <c r="K18">
        <f t="shared" si="1"/>
        <v>-3.9176085503097632E-2</v>
      </c>
    </row>
    <row r="19" spans="2:11" ht="15.6" x14ac:dyDescent="0.3">
      <c r="B19" s="1"/>
      <c r="C19" s="1"/>
      <c r="G19" s="16">
        <v>-0.268625</v>
      </c>
      <c r="H19" s="18">
        <v>-0.27262500000000001</v>
      </c>
      <c r="I19" s="16">
        <v>17</v>
      </c>
      <c r="J19">
        <f t="shared" si="0"/>
        <v>0.515625</v>
      </c>
      <c r="K19">
        <f t="shared" si="1"/>
        <v>3.9176085503097632E-2</v>
      </c>
    </row>
    <row r="20" spans="2:11" ht="15.6" x14ac:dyDescent="0.3">
      <c r="G20" s="18">
        <v>0.39887499999999998</v>
      </c>
      <c r="H20" s="17">
        <v>-0.268625</v>
      </c>
      <c r="I20" s="16">
        <v>18</v>
      </c>
      <c r="J20">
        <f t="shared" si="0"/>
        <v>0.546875</v>
      </c>
      <c r="K20">
        <f t="shared" si="1"/>
        <v>0.11776987457909528</v>
      </c>
    </row>
    <row r="21" spans="2:11" ht="15.6" x14ac:dyDescent="0.3">
      <c r="G21" s="18">
        <v>9.3375E-2</v>
      </c>
      <c r="H21" s="16">
        <v>-0.268625</v>
      </c>
      <c r="I21" s="16">
        <v>19</v>
      </c>
      <c r="J21">
        <f t="shared" si="0"/>
        <v>0.578125</v>
      </c>
      <c r="K21">
        <f t="shared" si="1"/>
        <v>0.19709908429431236</v>
      </c>
    </row>
    <row r="22" spans="2:11" ht="15.6" x14ac:dyDescent="0.3">
      <c r="G22" s="18">
        <v>0.55887500000000001</v>
      </c>
      <c r="H22" s="17">
        <v>-0.24162500000000001</v>
      </c>
      <c r="I22" s="16">
        <v>20</v>
      </c>
      <c r="J22">
        <f t="shared" si="0"/>
        <v>0.609375</v>
      </c>
      <c r="K22">
        <f t="shared" si="1"/>
        <v>0.27769043982157676</v>
      </c>
    </row>
    <row r="23" spans="2:11" ht="15.6" x14ac:dyDescent="0.3">
      <c r="G23" s="18">
        <v>-0.28512500000000002</v>
      </c>
      <c r="H23" s="18">
        <v>9.3375E-2</v>
      </c>
      <c r="I23" s="16">
        <v>21</v>
      </c>
      <c r="J23">
        <f t="shared" si="0"/>
        <v>0.640625</v>
      </c>
      <c r="K23">
        <f t="shared" si="1"/>
        <v>0.36012989178956933</v>
      </c>
    </row>
    <row r="24" spans="2:11" ht="15.6" x14ac:dyDescent="0.3">
      <c r="G24" s="18">
        <v>0.670875</v>
      </c>
      <c r="H24" s="17">
        <v>0.13337499999999999</v>
      </c>
      <c r="I24" s="16">
        <v>22</v>
      </c>
      <c r="J24">
        <f t="shared" si="0"/>
        <v>0.671875</v>
      </c>
      <c r="K24">
        <f t="shared" si="1"/>
        <v>0.44509652498551644</v>
      </c>
    </row>
    <row r="25" spans="2:11" ht="15.6" x14ac:dyDescent="0.3">
      <c r="G25" s="18">
        <v>0.62187499999999996</v>
      </c>
      <c r="H25" s="18">
        <v>0.39887499999999998</v>
      </c>
      <c r="I25" s="16">
        <v>23</v>
      </c>
      <c r="J25">
        <f t="shared" si="0"/>
        <v>0.703125</v>
      </c>
      <c r="K25">
        <f t="shared" si="1"/>
        <v>0.5334097062412807</v>
      </c>
    </row>
    <row r="26" spans="2:11" ht="15.6" x14ac:dyDescent="0.3">
      <c r="G26" s="18">
        <v>0.53387499999999999</v>
      </c>
      <c r="H26" s="17">
        <v>0.40987499999999999</v>
      </c>
      <c r="I26" s="16">
        <v>24</v>
      </c>
      <c r="J26">
        <f t="shared" si="0"/>
        <v>0.734375</v>
      </c>
      <c r="K26">
        <f t="shared" si="1"/>
        <v>0.62609901234642129</v>
      </c>
    </row>
    <row r="27" spans="2:11" ht="15.6" x14ac:dyDescent="0.3">
      <c r="G27" s="18">
        <v>-0.30712499999999998</v>
      </c>
      <c r="H27" s="17">
        <v>0.50687499999999996</v>
      </c>
      <c r="I27" s="16">
        <v>25</v>
      </c>
      <c r="J27">
        <f t="shared" si="0"/>
        <v>0.765625</v>
      </c>
      <c r="K27">
        <f t="shared" si="1"/>
        <v>0.72451438349236563</v>
      </c>
    </row>
    <row r="28" spans="2:11" ht="15.6" x14ac:dyDescent="0.3">
      <c r="G28" s="18">
        <v>-0.30762499999999998</v>
      </c>
      <c r="H28" s="18">
        <v>0.53387499999999999</v>
      </c>
      <c r="I28" s="16">
        <v>26</v>
      </c>
      <c r="J28">
        <f t="shared" si="0"/>
        <v>0.796875</v>
      </c>
      <c r="K28">
        <f t="shared" si="1"/>
        <v>0.83051087820540004</v>
      </c>
    </row>
    <row r="29" spans="2:11" ht="15.6" x14ac:dyDescent="0.3">
      <c r="G29" s="18">
        <v>-0.27562500000000001</v>
      </c>
      <c r="H29" s="18">
        <v>0.55887500000000001</v>
      </c>
      <c r="I29" s="16">
        <v>27</v>
      </c>
      <c r="J29">
        <f t="shared" si="0"/>
        <v>0.828125</v>
      </c>
      <c r="K29">
        <f t="shared" si="1"/>
        <v>0.94678175630104722</v>
      </c>
    </row>
    <row r="30" spans="2:11" ht="15.6" x14ac:dyDescent="0.3">
      <c r="G30" s="18">
        <v>-0.31962499999999999</v>
      </c>
      <c r="H30" s="17">
        <v>0.56187500000000001</v>
      </c>
      <c r="I30" s="16">
        <v>28</v>
      </c>
      <c r="J30">
        <f t="shared" si="0"/>
        <v>0.859375</v>
      </c>
      <c r="K30">
        <f t="shared" si="1"/>
        <v>1.0775155670402805</v>
      </c>
    </row>
    <row r="31" spans="2:11" ht="15.6" x14ac:dyDescent="0.3">
      <c r="G31" s="18">
        <v>-0.29562500000000003</v>
      </c>
      <c r="H31" s="18">
        <v>0.62187499999999996</v>
      </c>
      <c r="I31" s="16">
        <v>29</v>
      </c>
      <c r="J31">
        <f t="shared" si="0"/>
        <v>0.890625</v>
      </c>
      <c r="K31">
        <f t="shared" si="1"/>
        <v>1.229858759216589</v>
      </c>
    </row>
    <row r="32" spans="2:11" ht="15.6" x14ac:dyDescent="0.3">
      <c r="G32" s="18">
        <v>-0.31512499999999999</v>
      </c>
      <c r="H32" s="17">
        <v>0.62287499999999996</v>
      </c>
      <c r="I32" s="16">
        <v>30</v>
      </c>
      <c r="J32">
        <f t="shared" si="0"/>
        <v>0.921875</v>
      </c>
      <c r="K32">
        <f t="shared" si="1"/>
        <v>1.4177971379962682</v>
      </c>
    </row>
    <row r="33" spans="7:11" ht="15.6" x14ac:dyDescent="0.3">
      <c r="G33" s="18">
        <v>-0.27662500000000001</v>
      </c>
      <c r="H33" s="18">
        <v>0.670875</v>
      </c>
      <c r="I33" s="16">
        <v>31</v>
      </c>
      <c r="J33">
        <f t="shared" si="0"/>
        <v>0.953125</v>
      </c>
      <c r="K33">
        <f t="shared" si="1"/>
        <v>1.6759397227734436</v>
      </c>
    </row>
    <row r="34" spans="7:11" ht="15.6" x14ac:dyDescent="0.3">
      <c r="G34" s="18">
        <v>-0.27262500000000001</v>
      </c>
      <c r="H34" s="17">
        <v>0.673875</v>
      </c>
      <c r="I34" s="16">
        <v>32</v>
      </c>
      <c r="J34">
        <f t="shared" si="0"/>
        <v>0.984375</v>
      </c>
      <c r="K34">
        <f t="shared" si="1"/>
        <v>2.1538746940614555</v>
      </c>
    </row>
  </sheetData>
  <sortState xmlns:xlrd2="http://schemas.microsoft.com/office/spreadsheetml/2017/richdata2" ref="H4:H34">
    <sortCondition ref="H3:H3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Factors</vt:lpstr>
      <vt:lpstr>2^K Design</vt:lpstr>
      <vt:lpstr>Assumptions</vt:lpstr>
      <vt:lpstr>Validation</vt:lpstr>
      <vt:lpstr>Residual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Kumar</dc:creator>
  <cp:lastModifiedBy>Akshay Kumar</cp:lastModifiedBy>
  <dcterms:created xsi:type="dcterms:W3CDTF">2024-11-27T21:22:41Z</dcterms:created>
  <dcterms:modified xsi:type="dcterms:W3CDTF">2024-12-05T23:39:28Z</dcterms:modified>
</cp:coreProperties>
</file>