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  <sheet state="visible" name="Output Data" sheetId="3" r:id="rId6"/>
    <sheet state="visible" name="Company X- Order Report" sheetId="4" r:id="rId7"/>
    <sheet state="visible" name="Company X- Pincode Zones " sheetId="5" r:id="rId8"/>
    <sheet state="visible" name="Company X- SKU Master" sheetId="6" r:id="rId9"/>
    <sheet state="visible" name="Courier Company- Invoice" sheetId="7" r:id="rId10"/>
    <sheet state="visible" name="Courier Company- Rates" sheetId="8" r:id="rId11"/>
  </sheets>
  <definedNames>
    <definedName hidden="1" localSheetId="2" name="_xlnm._FilterDatabase">'Output Data'!$A$1:$X$125</definedName>
    <definedName hidden="1" localSheetId="3" name="_xlnm._FilterDatabase">'Company X- Order Report'!$A$1:$A$1000</definedName>
    <definedName hidden="1" localSheetId="6" name="_xlnm._FilterDatabase">'Courier Company- Invoice'!$B$1:$B$1000</definedName>
  </definedNames>
  <calcPr/>
  <extLst>
    <ext uri="GoogleSheetsCustomDataVersion2">
      <go:sheetsCustomData xmlns:go="http://customooxmlschemas.google.com/" r:id="rId12" roundtripDataChecksum="FYJIIRBpnSTLvz7SqIbKHbq8y/ENz/q3p0JguwxYkZY="/>
    </ext>
  </extLst>
</workbook>
</file>

<file path=xl/sharedStrings.xml><?xml version="1.0" encoding="utf-8"?>
<sst xmlns="http://schemas.openxmlformats.org/spreadsheetml/2006/main" count="2409" uniqueCount="516">
  <si>
    <t>Count</t>
  </si>
  <si>
    <t>Amount</t>
  </si>
  <si>
    <t>Total Orders - Correctly Charged</t>
  </si>
  <si>
    <t>Total Orders - Over Charged</t>
  </si>
  <si>
    <t>Total Orders - Under Charged</t>
  </si>
  <si>
    <t>Order ID</t>
  </si>
  <si>
    <t>AWB Code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</si>
  <si>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</si>
  <si>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</si>
  <si>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</si>
  <si>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</si>
  <si>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</si>
  <si>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</si>
  <si>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(Rs)</t>
  </si>
  <si>
    <t>Charges billed by Courier Company (Rs)</t>
  </si>
  <si>
    <t>Difference between Expected Charges &amp; Billed Charges (Rs)</t>
  </si>
  <si>
    <t>2001806232</t>
  </si>
  <si>
    <t>1091117222124</t>
  </si>
  <si>
    <t>1.3</t>
  </si>
  <si>
    <t>D</t>
  </si>
  <si>
    <t>135</t>
  </si>
  <si>
    <t>2001806210</t>
  </si>
  <si>
    <t>1091117221940</t>
  </si>
  <si>
    <t>2.92</t>
  </si>
  <si>
    <t>B</t>
  </si>
  <si>
    <t>174.5</t>
  </si>
  <si>
    <t>Customer Pincode</t>
  </si>
  <si>
    <t>Type of Shipment</t>
  </si>
  <si>
    <t>Forward Charges Applicable</t>
  </si>
  <si>
    <t>RTO Charges Applicable</t>
  </si>
  <si>
    <t>Total Weight as per X (G)</t>
  </si>
  <si>
    <t>Weight Slab as per X (G)</t>
  </si>
  <si>
    <t>Forward_fixed_charges(X)</t>
  </si>
  <si>
    <t>Forward_additional_charges(X)</t>
  </si>
  <si>
    <t>RTO_fixed_charges(X)</t>
  </si>
  <si>
    <t>RTO_additional_charges(X)</t>
  </si>
  <si>
    <t>Total Weight as perCourier Company (Kg)</t>
  </si>
  <si>
    <t>Discount Applied</t>
  </si>
  <si>
    <t>Net forward charges</t>
  </si>
  <si>
    <t>Net RTO charges</t>
  </si>
  <si>
    <t>Forward charges</t>
  </si>
  <si>
    <t>2001806273</t>
  </si>
  <si>
    <t>1091117222194</t>
  </si>
  <si>
    <t>90.2</t>
  </si>
  <si>
    <t>2001806408</t>
  </si>
  <si>
    <t>1091117222931</t>
  </si>
  <si>
    <t>224.6</t>
  </si>
  <si>
    <t>2001806458</t>
  </si>
  <si>
    <t>1091117223244</t>
  </si>
  <si>
    <t>61.3</t>
  </si>
  <si>
    <t>2001807012</t>
  </si>
  <si>
    <t>1091117229345</t>
  </si>
  <si>
    <t>45.4</t>
  </si>
  <si>
    <t>2001806686</t>
  </si>
  <si>
    <t>1091117229555</t>
  </si>
  <si>
    <t>2001806885</t>
  </si>
  <si>
    <t>1091117229776</t>
  </si>
  <si>
    <t>2001807058</t>
  </si>
  <si>
    <t>1091117323112</t>
  </si>
  <si>
    <t>89.6</t>
  </si>
  <si>
    <t>2001807186</t>
  </si>
  <si>
    <t>1091117323812</t>
  </si>
  <si>
    <t>2001807290</t>
  </si>
  <si>
    <t>1091117324206</t>
  </si>
  <si>
    <t>2001807814</t>
  </si>
  <si>
    <t>1091117326612</t>
  </si>
  <si>
    <t>2001807931</t>
  </si>
  <si>
    <t>1091117327172</t>
  </si>
  <si>
    <t>2001807956</t>
  </si>
  <si>
    <t>1091117327275</t>
  </si>
  <si>
    <t>2001807960</t>
  </si>
  <si>
    <t>1091117327312</t>
  </si>
  <si>
    <t>2001807930</t>
  </si>
  <si>
    <t>1091117327695</t>
  </si>
  <si>
    <t>2001808102</t>
  </si>
  <si>
    <t>1091117435005</t>
  </si>
  <si>
    <t>2001808118</t>
  </si>
  <si>
    <t>1091117435134</t>
  </si>
  <si>
    <t>33</t>
  </si>
  <si>
    <t>2001808207</t>
  </si>
  <si>
    <t>1091117435370</t>
  </si>
  <si>
    <t>2001808295</t>
  </si>
  <si>
    <t>1091117435661</t>
  </si>
  <si>
    <t>Forward and RTO charges</t>
  </si>
  <si>
    <t>107.3</t>
  </si>
  <si>
    <t>2001808507</t>
  </si>
  <si>
    <t>1091117436383</t>
  </si>
  <si>
    <t>2001808542</t>
  </si>
  <si>
    <t>1091117436464</t>
  </si>
  <si>
    <t>2001808675</t>
  </si>
  <si>
    <t>1091117437050</t>
  </si>
  <si>
    <t>2001807976</t>
  </si>
  <si>
    <t>1091117327496</t>
  </si>
  <si>
    <t>172.8</t>
  </si>
  <si>
    <t>2001812838</t>
  </si>
  <si>
    <t>1091118547832</t>
  </si>
  <si>
    <t>102.3</t>
  </si>
  <si>
    <t>2001816684</t>
  </si>
  <si>
    <t>1091119398844</t>
  </si>
  <si>
    <t>2001817160</t>
  </si>
  <si>
    <t>1091119630264</t>
  </si>
  <si>
    <t>2001818390</t>
  </si>
  <si>
    <t>1091120014461</t>
  </si>
  <si>
    <t>213.5</t>
  </si>
  <si>
    <t>2001821190</t>
  </si>
  <si>
    <t>1091120959015</t>
  </si>
  <si>
    <t>258.9</t>
  </si>
  <si>
    <t>2001817093</t>
  </si>
  <si>
    <t>1091121485824</t>
  </si>
  <si>
    <t>151.1</t>
  </si>
  <si>
    <t>2001823564</t>
  </si>
  <si>
    <t>1091121666133</t>
  </si>
  <si>
    <t>2001825261</t>
  </si>
  <si>
    <t>1091121981575</t>
  </si>
  <si>
    <t>345</t>
  </si>
  <si>
    <t>2001811192</t>
  </si>
  <si>
    <t>1091117957780</t>
  </si>
  <si>
    <t>2001809917</t>
  </si>
  <si>
    <t>1091121482593</t>
  </si>
  <si>
    <t>2001806226</t>
  </si>
  <si>
    <t>1091117222065</t>
  </si>
  <si>
    <t>2001806229</t>
  </si>
  <si>
    <t>1091117222080</t>
  </si>
  <si>
    <t>2001806233</t>
  </si>
  <si>
    <t>1091117222135</t>
  </si>
  <si>
    <t>2001806251</t>
  </si>
  <si>
    <t>1091117222146</t>
  </si>
  <si>
    <t>2001806338</t>
  </si>
  <si>
    <t>1091117222570</t>
  </si>
  <si>
    <t>2001806446</t>
  </si>
  <si>
    <t>1091117223211</t>
  </si>
  <si>
    <t>2001806533</t>
  </si>
  <si>
    <t>1091117224353</t>
  </si>
  <si>
    <t>2001806547</t>
  </si>
  <si>
    <t>1091117224611</t>
  </si>
  <si>
    <t>2001806567</t>
  </si>
  <si>
    <t>1091117224902</t>
  </si>
  <si>
    <t>2001806575</t>
  </si>
  <si>
    <t>1091117225016</t>
  </si>
  <si>
    <t>2001806616</t>
  </si>
  <si>
    <t>1091117225484</t>
  </si>
  <si>
    <t>2001806652</t>
  </si>
  <si>
    <t>1091117226221</t>
  </si>
  <si>
    <t>2001806733</t>
  </si>
  <si>
    <t>1091117226674</t>
  </si>
  <si>
    <t>2001806735</t>
  </si>
  <si>
    <t>1091117226711</t>
  </si>
  <si>
    <t>2001806726</t>
  </si>
  <si>
    <t>1091117226910</t>
  </si>
  <si>
    <t>2001806776</t>
  </si>
  <si>
    <t>1091117227573</t>
  </si>
  <si>
    <t>2001806801</t>
  </si>
  <si>
    <t>1091117227816</t>
  </si>
  <si>
    <t>2001807004</t>
  </si>
  <si>
    <t>1091117229290</t>
  </si>
  <si>
    <t>2001807036</t>
  </si>
  <si>
    <t>1091117323005</t>
  </si>
  <si>
    <t>179.8</t>
  </si>
  <si>
    <t>2001807084</t>
  </si>
  <si>
    <t>1091117323215</t>
  </si>
  <si>
    <t>2001807362</t>
  </si>
  <si>
    <t>1091117324394</t>
  </si>
  <si>
    <t>2001807415</t>
  </si>
  <si>
    <t>1091117325094</t>
  </si>
  <si>
    <t>2001809592</t>
  </si>
  <si>
    <t>1091117616121</t>
  </si>
  <si>
    <t>2001809794</t>
  </si>
  <si>
    <t>1091117795531</t>
  </si>
  <si>
    <t>2001809820</t>
  </si>
  <si>
    <t>1091117795623</t>
  </si>
  <si>
    <t>269.4</t>
  </si>
  <si>
    <t>2001806471</t>
  </si>
  <si>
    <t>1091117223351</t>
  </si>
  <si>
    <t>2001807241</t>
  </si>
  <si>
    <t>1091117324011</t>
  </si>
  <si>
    <t>2001807981</t>
  </si>
  <si>
    <t>1091117327570</t>
  </si>
  <si>
    <t>2001808286</t>
  </si>
  <si>
    <t>1091117435602</t>
  </si>
  <si>
    <t>2001808801</t>
  </si>
  <si>
    <t>1091117437680</t>
  </si>
  <si>
    <t>2001810104</t>
  </si>
  <si>
    <t>1091117804200</t>
  </si>
  <si>
    <t>2001811153</t>
  </si>
  <si>
    <t>1091117957533</t>
  </si>
  <si>
    <t>2001811229</t>
  </si>
  <si>
    <t>1091117957942</t>
  </si>
  <si>
    <t>2001811363</t>
  </si>
  <si>
    <t>1091117958395</t>
  </si>
  <si>
    <t>2001811466</t>
  </si>
  <si>
    <t>1091118001865</t>
  </si>
  <si>
    <t>2001811809</t>
  </si>
  <si>
    <t>1091118009786</t>
  </si>
  <si>
    <t>86.7</t>
  </si>
  <si>
    <t>2001812854</t>
  </si>
  <si>
    <t>1091118548333</t>
  </si>
  <si>
    <t>2001813009</t>
  </si>
  <si>
    <t>1091118553701</t>
  </si>
  <si>
    <t>2001812650</t>
  </si>
  <si>
    <t>1091118591534</t>
  </si>
  <si>
    <t>2001814580</t>
  </si>
  <si>
    <t>1091118925110</t>
  </si>
  <si>
    <t>2001815688</t>
  </si>
  <si>
    <t>1091119169701</t>
  </si>
  <si>
    <t>2001816131</t>
  </si>
  <si>
    <t>1091119367193</t>
  </si>
  <si>
    <t>2001816996</t>
  </si>
  <si>
    <t>1091119429202</t>
  </si>
  <si>
    <t>2001821185</t>
  </si>
  <si>
    <t>1091120959225</t>
  </si>
  <si>
    <t>2001821284</t>
  </si>
  <si>
    <t>1091120962515</t>
  </si>
  <si>
    <t>2001821679</t>
  </si>
  <si>
    <t>1091121031745</t>
  </si>
  <si>
    <t>2001821742</t>
  </si>
  <si>
    <t>1091121034114</t>
  </si>
  <si>
    <t>2001821750</t>
  </si>
  <si>
    <t>1091121034350</t>
  </si>
  <si>
    <t>2001821766</t>
  </si>
  <si>
    <t>1091121034641</t>
  </si>
  <si>
    <t>2001821995</t>
  </si>
  <si>
    <t>1091121183730</t>
  </si>
  <si>
    <t>2001821502</t>
  </si>
  <si>
    <t>1091121185863</t>
  </si>
  <si>
    <t>2001822466</t>
  </si>
  <si>
    <t>1091121305541</t>
  </si>
  <si>
    <t>2001820690</t>
  </si>
  <si>
    <t>1091121306101</t>
  </si>
  <si>
    <t>2001811604</t>
  </si>
  <si>
    <t>1091118004245</t>
  </si>
  <si>
    <t>2001819252</t>
  </si>
  <si>
    <t>1091120352712</t>
  </si>
  <si>
    <t>2001827036</t>
  </si>
  <si>
    <t>1091122418320</t>
  </si>
  <si>
    <t>117.9</t>
  </si>
  <si>
    <t>2001806304</t>
  </si>
  <si>
    <t>1091117222360</t>
  </si>
  <si>
    <t>2001806768</t>
  </si>
  <si>
    <t>1091117227116</t>
  </si>
  <si>
    <t>2001806823</t>
  </si>
  <si>
    <t>1091117228133</t>
  </si>
  <si>
    <t>2001806828</t>
  </si>
  <si>
    <t>1091117228192</t>
  </si>
  <si>
    <t>2001806968</t>
  </si>
  <si>
    <t>1091117229183</t>
  </si>
  <si>
    <t>2001807328</t>
  </si>
  <si>
    <t>1091117324346</t>
  </si>
  <si>
    <t>2001807785</t>
  </si>
  <si>
    <t>1091117326424</t>
  </si>
  <si>
    <t>2001807852</t>
  </si>
  <si>
    <t>1091117326925</t>
  </si>
  <si>
    <t>2001807970</t>
  </si>
  <si>
    <t>1091117327474</t>
  </si>
  <si>
    <t>403.8</t>
  </si>
  <si>
    <t>2001807329</t>
  </si>
  <si>
    <t>1091117333100</t>
  </si>
  <si>
    <t>2001807613</t>
  </si>
  <si>
    <t>1091117333251</t>
  </si>
  <si>
    <t>2001808475</t>
  </si>
  <si>
    <t>1091117436346</t>
  </si>
  <si>
    <t>2001808585</t>
  </si>
  <si>
    <t>1091117436652</t>
  </si>
  <si>
    <t>2001808679</t>
  </si>
  <si>
    <t>1091117437035</t>
  </si>
  <si>
    <t>2001808739</t>
  </si>
  <si>
    <t>1091117437293</t>
  </si>
  <si>
    <t>2001808832</t>
  </si>
  <si>
    <t>1091117437864</t>
  </si>
  <si>
    <t>2001808837</t>
  </si>
  <si>
    <t>1091117437890</t>
  </si>
  <si>
    <t>2001808883</t>
  </si>
  <si>
    <t>1091117438074</t>
  </si>
  <si>
    <t>2001808992</t>
  </si>
  <si>
    <t>1091117611501</t>
  </si>
  <si>
    <t>2001809270</t>
  </si>
  <si>
    <t>1091117613962</t>
  </si>
  <si>
    <t>2001809934</t>
  </si>
  <si>
    <t>1091117803511</t>
  </si>
  <si>
    <t>2001810125</t>
  </si>
  <si>
    <t>1091117804314</t>
  </si>
  <si>
    <t>2001810281</t>
  </si>
  <si>
    <t>1091117805390</t>
  </si>
  <si>
    <t>2001810549</t>
  </si>
  <si>
    <t>1091117806263</t>
  </si>
  <si>
    <t>2001810697</t>
  </si>
  <si>
    <t>1091117807140</t>
  </si>
  <si>
    <t>2001811039</t>
  </si>
  <si>
    <t>1091117904860</t>
  </si>
  <si>
    <t>2001811058</t>
  </si>
  <si>
    <t>1091117905022</t>
  </si>
  <si>
    <t>2001811306</t>
  </si>
  <si>
    <t>1091117958163</t>
  </si>
  <si>
    <t>2001812195</t>
  </si>
  <si>
    <t>1091118442390</t>
  </si>
  <si>
    <t>2001812941</t>
  </si>
  <si>
    <t>1091118551656</t>
  </si>
  <si>
    <t>2001809383</t>
  </si>
  <si>
    <t>1091117614452</t>
  </si>
  <si>
    <t>2001820978</t>
  </si>
  <si>
    <t>1091120922803</t>
  </si>
  <si>
    <t>2001811475</t>
  </si>
  <si>
    <t>1091121844806</t>
  </si>
  <si>
    <t>2001811305</t>
  </si>
  <si>
    <t>1091121846136</t>
  </si>
  <si>
    <t>ExternOrderNo</t>
  </si>
  <si>
    <t>SKU</t>
  </si>
  <si>
    <t>Order Qty</t>
  </si>
  <si>
    <t>Weight(gm)</t>
  </si>
  <si>
    <t>QTYxWeight(g)</t>
  </si>
  <si>
    <t>Total Weight (gm)</t>
  </si>
  <si>
    <t>Total Weight(Kg)</t>
  </si>
  <si>
    <t>1.00</t>
  </si>
  <si>
    <t>GIFTBOX202002</t>
  </si>
  <si>
    <t>2.00</t>
  </si>
  <si>
    <t>SACHETS001</t>
  </si>
  <si>
    <t>4.00</t>
  </si>
  <si>
    <t>3.00</t>
  </si>
  <si>
    <t>8.00</t>
  </si>
  <si>
    <t>GIFTBOX202003</t>
  </si>
  <si>
    <t>GIFTBOX202004</t>
  </si>
  <si>
    <t>GIFTBOX202001</t>
  </si>
  <si>
    <t>6.00</t>
  </si>
  <si>
    <t>Warehouse Pincode</t>
  </si>
  <si>
    <t>Zone</t>
  </si>
  <si>
    <t>d</t>
  </si>
  <si>
    <t>b</t>
  </si>
  <si>
    <t>e</t>
  </si>
  <si>
    <t>Weight (g)</t>
  </si>
  <si>
    <t>Charged Weight</t>
  </si>
  <si>
    <t>Billing Amount (Rs.)</t>
  </si>
  <si>
    <t>507101</t>
  </si>
  <si>
    <t>1</t>
  </si>
  <si>
    <t>486886</t>
  </si>
  <si>
    <t>2.5</t>
  </si>
  <si>
    <t>532484</t>
  </si>
  <si>
    <t>143001</t>
  </si>
  <si>
    <t>0.15</t>
  </si>
  <si>
    <t>515591</t>
  </si>
  <si>
    <t>326502</t>
  </si>
  <si>
    <t>208019</t>
  </si>
  <si>
    <t>1.15</t>
  </si>
  <si>
    <t>140301</t>
  </si>
  <si>
    <t>0.5</t>
  </si>
  <si>
    <t>396001</t>
  </si>
  <si>
    <t>711106</t>
  </si>
  <si>
    <t>0.79</t>
  </si>
  <si>
    <t>284001</t>
  </si>
  <si>
    <t>0.72</t>
  </si>
  <si>
    <t>441601</t>
  </si>
  <si>
    <t>1.08</t>
  </si>
  <si>
    <t>248006</t>
  </si>
  <si>
    <t>485001</t>
  </si>
  <si>
    <t>845438</t>
  </si>
  <si>
    <t>1.28</t>
  </si>
  <si>
    <t>463106</t>
  </si>
  <si>
    <t>495671</t>
  </si>
  <si>
    <t>0.2</t>
  </si>
  <si>
    <t>673002</t>
  </si>
  <si>
    <t>208002</t>
  </si>
  <si>
    <t>0.86</t>
  </si>
  <si>
    <t>416010</t>
  </si>
  <si>
    <t>1.2</t>
  </si>
  <si>
    <t>226010</t>
  </si>
  <si>
    <t>0.7</t>
  </si>
  <si>
    <t>400705</t>
  </si>
  <si>
    <t>0.6</t>
  </si>
  <si>
    <t>262405</t>
  </si>
  <si>
    <t>0.99</t>
  </si>
  <si>
    <t>394210</t>
  </si>
  <si>
    <t>411014</t>
  </si>
  <si>
    <t>0.8</t>
  </si>
  <si>
    <t>783301</t>
  </si>
  <si>
    <t>486661</t>
  </si>
  <si>
    <t>244001</t>
  </si>
  <si>
    <t>492001</t>
  </si>
  <si>
    <t>1.6</t>
  </si>
  <si>
    <t>517128</t>
  </si>
  <si>
    <t>1.13</t>
  </si>
  <si>
    <t>562110</t>
  </si>
  <si>
    <t>831006</t>
  </si>
  <si>
    <t>140604</t>
  </si>
  <si>
    <t>0.68</t>
  </si>
  <si>
    <t>723146</t>
  </si>
  <si>
    <t>0.71</t>
  </si>
  <si>
    <t>421204</t>
  </si>
  <si>
    <t>0.78</t>
  </si>
  <si>
    <t>263139</t>
  </si>
  <si>
    <t>1.27</t>
  </si>
  <si>
    <t>743263</t>
  </si>
  <si>
    <t>392150</t>
  </si>
  <si>
    <t>0.69</t>
  </si>
  <si>
    <t>382830</t>
  </si>
  <si>
    <t>711303</t>
  </si>
  <si>
    <t>283102</t>
  </si>
  <si>
    <t>1.16</t>
  </si>
  <si>
    <t>370201</t>
  </si>
  <si>
    <t>248001</t>
  </si>
  <si>
    <t>144001</t>
  </si>
  <si>
    <t>403401</t>
  </si>
  <si>
    <t>452001</t>
  </si>
  <si>
    <t>721636</t>
  </si>
  <si>
    <t>831002</t>
  </si>
  <si>
    <t>2.86</t>
  </si>
  <si>
    <t>226004</t>
  </si>
  <si>
    <t>1.35</t>
  </si>
  <si>
    <t>410206</t>
  </si>
  <si>
    <t>1.64</t>
  </si>
  <si>
    <t>516503</t>
  </si>
  <si>
    <t>0.67</t>
  </si>
  <si>
    <t>742103</t>
  </si>
  <si>
    <t>2</t>
  </si>
  <si>
    <t>452018</t>
  </si>
  <si>
    <t>208001</t>
  </si>
  <si>
    <t>1.5</t>
  </si>
  <si>
    <t>244713</t>
  </si>
  <si>
    <t>580007</t>
  </si>
  <si>
    <t>3</t>
  </si>
  <si>
    <t>360005</t>
  </si>
  <si>
    <t>1.7</t>
  </si>
  <si>
    <t>313027</t>
  </si>
  <si>
    <t>341001</t>
  </si>
  <si>
    <t>332715</t>
  </si>
  <si>
    <t>0.77</t>
  </si>
  <si>
    <t>302031</t>
  </si>
  <si>
    <t>335001</t>
  </si>
  <si>
    <t>0.76</t>
  </si>
  <si>
    <t>334004</t>
  </si>
  <si>
    <t>321001</t>
  </si>
  <si>
    <t>324001</t>
  </si>
  <si>
    <t>0.59</t>
  </si>
  <si>
    <t>321608</t>
  </si>
  <si>
    <t>302002</t>
  </si>
  <si>
    <t>311011</t>
  </si>
  <si>
    <t>2.94</t>
  </si>
  <si>
    <t>306302</t>
  </si>
  <si>
    <t>313001</t>
  </si>
  <si>
    <t>0.61</t>
  </si>
  <si>
    <t>322255</t>
  </si>
  <si>
    <t>302017</t>
  </si>
  <si>
    <t>335512</t>
  </si>
  <si>
    <t>2.1</t>
  </si>
  <si>
    <t>307026</t>
  </si>
  <si>
    <t>327025</t>
  </si>
  <si>
    <t>313333</t>
  </si>
  <si>
    <t>342008</t>
  </si>
  <si>
    <t>314401</t>
  </si>
  <si>
    <t>1.1</t>
  </si>
  <si>
    <t>342301</t>
  </si>
  <si>
    <t>313003</t>
  </si>
  <si>
    <t>173212</t>
  </si>
  <si>
    <t>0.3</t>
  </si>
  <si>
    <t>174101</t>
  </si>
  <si>
    <t>173213</t>
  </si>
  <si>
    <t>1.02</t>
  </si>
  <si>
    <t>322201</t>
  </si>
  <si>
    <t>314001</t>
  </si>
  <si>
    <t>331022</t>
  </si>
  <si>
    <t>305801</t>
  </si>
  <si>
    <t>2.28</t>
  </si>
  <si>
    <t>335502</t>
  </si>
  <si>
    <t>306116</t>
  </si>
  <si>
    <t>0.74</t>
  </si>
  <si>
    <t>311001</t>
  </si>
  <si>
    <t>4.13</t>
  </si>
  <si>
    <t>302019</t>
  </si>
  <si>
    <t>0.73</t>
  </si>
  <si>
    <t>302039</t>
  </si>
  <si>
    <t>1.04</t>
  </si>
  <si>
    <t>335803</t>
  </si>
  <si>
    <t>175101</t>
  </si>
  <si>
    <t>303903</t>
  </si>
  <si>
    <t>1.63</t>
  </si>
  <si>
    <t>342012</t>
  </si>
  <si>
    <t>2.47</t>
  </si>
  <si>
    <t>334001</t>
  </si>
  <si>
    <t>302012</t>
  </si>
  <si>
    <t>342014</t>
  </si>
  <si>
    <t>324005</t>
  </si>
  <si>
    <t>0.82</t>
  </si>
  <si>
    <t>302001</t>
  </si>
  <si>
    <t>0.66</t>
  </si>
  <si>
    <t>302004</t>
  </si>
  <si>
    <t>302018</t>
  </si>
  <si>
    <t>1.86</t>
  </si>
  <si>
    <t>2.27</t>
  </si>
  <si>
    <t>324008</t>
  </si>
  <si>
    <t>302020</t>
  </si>
  <si>
    <t>325207</t>
  </si>
  <si>
    <t>303702</t>
  </si>
  <si>
    <t>313301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</si>
  <si>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</si>
  <si>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</si>
  <si>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</si>
  <si>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</si>
  <si>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</si>
  <si>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</si>
  <si>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</si>
  <si>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</si>
  <si>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</si>
  <si>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</si>
  <si>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</si>
  <si>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</si>
  <si>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</si>
  <si>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</si>
  <si>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</si>
  <si>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</si>
  <si>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</si>
  <si>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</si>
  <si>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</si>
  <si>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</si>
  <si>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Forward Fixed Charge</t>
  </si>
  <si>
    <t>Forward Additional Weight Slab Charge</t>
  </si>
  <si>
    <t>a</t>
  </si>
  <si>
    <t>c</t>
  </si>
  <si>
    <t>RTO Fixed Charge</t>
  </si>
  <si>
    <t>RTO Additional Weight Slab Charge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</si>
</sst>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b/>
      <sz val="10.0"/>
      <color theme="1"/>
      <name val="Arial"/>
    </font>
    <font>
      <b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0" fillId="2" fontId="2" numFmtId="0" xfId="0" applyFont="1"/>
    <xf borderId="1" fillId="0" fontId="3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4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0"/>
    </xf>
    <xf borderId="0" fillId="7" fontId="5" numFmtId="0" xfId="0" applyFill="1" applyFont="1"/>
    <xf borderId="1" fillId="0" fontId="3" numFmtId="10" xfId="0" applyAlignment="1" applyBorder="1" applyFont="1" applyNumberFormat="1">
      <alignment horizontal="center"/>
    </xf>
    <xf borderId="0" fillId="0" fontId="5" numFmtId="0" xfId="0" applyAlignment="1" applyFont="1">
      <alignment vertical="center"/>
    </xf>
    <xf borderId="0" fillId="0" fontId="2" numFmtId="0" xfId="0" applyFont="1"/>
    <xf borderId="1" fillId="0" fontId="6" numFmtId="0" xfId="0" applyBorder="1" applyFont="1"/>
    <xf borderId="1" fillId="0" fontId="5" numFmtId="0" xfId="0" applyBorder="1" applyFont="1"/>
    <xf borderId="1" fillId="0" fontId="6" numFmtId="0" xfId="0" applyAlignment="1" applyBorder="1" applyFont="1">
      <alignment horizontal="left"/>
    </xf>
    <xf borderId="1" fillId="3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shrinkToFit="0" vertical="bottom" wrapText="1"/>
    </xf>
    <xf borderId="0" fillId="2" fontId="5" numFmtId="0" xfId="0" applyFont="1"/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2" fillId="3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  <col customWidth="1" min="2" max="6" width="14.43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2" t="s">
        <v>2</v>
      </c>
      <c r="B2" s="4">
        <f>COUNTIF('Output Data'!U:U,"=0")</f>
        <v>16</v>
      </c>
      <c r="C2" s="4">
        <f>SUMIF('Output Data'!U:U,"=0",'Output Data'!P:P)</f>
        <v>1268.6</v>
      </c>
    </row>
    <row r="3">
      <c r="A3" s="2" t="s">
        <v>3</v>
      </c>
      <c r="B3" s="4">
        <f>COUNTIF('Output Data'!U:U, "&lt;0")</f>
        <v>84</v>
      </c>
      <c r="C3" s="4">
        <f>SUMIF('Output Data'!U:U,"&lt;0",'Output Data'!P:P)</f>
        <v>4494.2</v>
      </c>
    </row>
    <row r="4">
      <c r="A4" s="2" t="s">
        <v>4</v>
      </c>
      <c r="B4" s="5">
        <f>COUNTIF('Output Data'!U:U, "&gt;0")</f>
        <v>24</v>
      </c>
      <c r="C4" s="4">
        <f>SUMIF('Output Data'!U:U,"&gt;0",'Output Data'!P:P)</f>
        <v>4033.9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4.86"/>
    <col customWidth="1" min="4" max="4" width="28.57"/>
    <col customWidth="1" min="5" max="5" width="26.43"/>
    <col customWidth="1" min="6" max="6" width="30.43"/>
    <col customWidth="1" min="7" max="7" width="25.71"/>
    <col customWidth="1" min="8" max="8" width="33.43"/>
    <col customWidth="1" min="9" max="9" width="30.14"/>
    <col customWidth="1" min="10" max="10" width="38.86"/>
    <col customWidth="1" min="11" max="11" width="57.71"/>
  </cols>
  <sheetData>
    <row r="1" ht="11.25" customHeight="1">
      <c r="A1" s="6" t="s">
        <v>5</v>
      </c>
      <c r="B1" s="6" t="s">
        <v>6</v>
      </c>
      <c r="C1" s="7" t="s">
        <v>7</v>
      </c>
      <c r="D1" s="6" t="s">
        <v>8</v>
      </c>
      <c r="E1" s="8" t="s">
        <v>9</v>
      </c>
      <c r="F1" s="8" t="s">
        <v>10</v>
      </c>
      <c r="G1" s="6" t="s">
        <v>11</v>
      </c>
      <c r="H1" s="8" t="s">
        <v>12</v>
      </c>
      <c r="I1" s="8" t="s">
        <v>13</v>
      </c>
      <c r="J1" s="8" t="s">
        <v>14</v>
      </c>
      <c r="K1" s="8" t="s">
        <v>15</v>
      </c>
    </row>
    <row r="2">
      <c r="A2" s="4" t="s">
        <v>16</v>
      </c>
      <c r="B2" s="4" t="s">
        <v>17</v>
      </c>
      <c r="C2" s="9">
        <v>1.302</v>
      </c>
      <c r="D2" s="10">
        <v>1.5</v>
      </c>
      <c r="E2" s="4" t="s">
        <v>18</v>
      </c>
      <c r="F2" s="5">
        <v>1.5</v>
      </c>
      <c r="G2" s="4" t="s">
        <v>19</v>
      </c>
      <c r="H2" s="4" t="s">
        <v>19</v>
      </c>
      <c r="I2" s="4">
        <v>135.0</v>
      </c>
      <c r="J2" s="4" t="s">
        <v>20</v>
      </c>
      <c r="K2" s="4">
        <v>0.0</v>
      </c>
    </row>
    <row r="3">
      <c r="A3" s="4" t="s">
        <v>21</v>
      </c>
      <c r="B3" s="4" t="s">
        <v>22</v>
      </c>
      <c r="C3" s="5">
        <v>0.22</v>
      </c>
      <c r="D3" s="10">
        <v>0.5</v>
      </c>
      <c r="E3" s="4" t="s">
        <v>23</v>
      </c>
      <c r="F3" s="5">
        <v>3.0</v>
      </c>
      <c r="G3" s="4" t="s">
        <v>24</v>
      </c>
      <c r="H3" s="4" t="s">
        <v>24</v>
      </c>
      <c r="I3" s="4">
        <v>33.0</v>
      </c>
      <c r="J3" s="4" t="s">
        <v>25</v>
      </c>
      <c r="K3" s="4">
        <v>-141.5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5.0"/>
    <col customWidth="1" min="3" max="3" width="21.57"/>
    <col customWidth="1" min="4" max="4" width="22.86"/>
    <col customWidth="1" min="5" max="5" width="31.0"/>
    <col customWidth="1" min="6" max="6" width="26.29"/>
    <col customWidth="1" min="7" max="7" width="28.71"/>
    <col customWidth="1" min="8" max="8" width="28.14"/>
    <col customWidth="1" min="9" max="9" width="27.86"/>
    <col customWidth="1" min="10" max="10" width="26.0"/>
    <col customWidth="1" min="11" max="11" width="24.0"/>
    <col customWidth="1" min="12" max="12" width="27.71"/>
    <col customWidth="1" min="13" max="13" width="32.43"/>
    <col customWidth="1" min="14" max="14" width="26.71"/>
    <col customWidth="1" min="15" max="15" width="29.14"/>
    <col customWidth="1" min="16" max="16" width="34.0"/>
    <col customWidth="1" min="17" max="17" width="34.57"/>
    <col customWidth="1" min="18" max="18" width="26.29"/>
    <col customWidth="1" min="19" max="19" width="27.57"/>
    <col customWidth="1" min="20" max="20" width="24.29"/>
    <col customWidth="1" min="21" max="21" width="32.29"/>
    <col customWidth="1" min="22" max="22" width="22.0"/>
    <col customWidth="1" min="23" max="23" width="22.29"/>
    <col customWidth="1" min="24" max="24" width="20.86"/>
  </cols>
  <sheetData>
    <row r="1">
      <c r="A1" s="6" t="s">
        <v>5</v>
      </c>
      <c r="B1" s="6" t="s">
        <v>6</v>
      </c>
      <c r="C1" s="6" t="s">
        <v>26</v>
      </c>
      <c r="D1" s="6" t="s">
        <v>27</v>
      </c>
      <c r="E1" s="6" t="s">
        <v>28</v>
      </c>
      <c r="F1" s="6" t="s">
        <v>29</v>
      </c>
      <c r="G1" s="7" t="s">
        <v>7</v>
      </c>
      <c r="H1" s="6" t="s">
        <v>30</v>
      </c>
      <c r="I1" s="6" t="s">
        <v>8</v>
      </c>
      <c r="J1" s="6" t="s">
        <v>31</v>
      </c>
      <c r="K1" s="6" t="s">
        <v>11</v>
      </c>
      <c r="L1" s="8" t="s">
        <v>32</v>
      </c>
      <c r="M1" s="11" t="s">
        <v>33</v>
      </c>
      <c r="N1" s="11" t="s">
        <v>34</v>
      </c>
      <c r="O1" s="11" t="s">
        <v>35</v>
      </c>
      <c r="P1" s="11" t="s">
        <v>13</v>
      </c>
      <c r="Q1" s="8" t="s">
        <v>36</v>
      </c>
      <c r="R1" s="11" t="s">
        <v>10</v>
      </c>
      <c r="S1" s="8" t="s">
        <v>12</v>
      </c>
      <c r="T1" s="8" t="s">
        <v>14</v>
      </c>
      <c r="U1" s="11" t="s">
        <v>15</v>
      </c>
      <c r="V1" s="12" t="s">
        <v>37</v>
      </c>
      <c r="W1" s="13" t="s">
        <v>38</v>
      </c>
      <c r="X1" s="14" t="s">
        <v>39</v>
      </c>
      <c r="Y1" s="15"/>
      <c r="Z1" s="15"/>
    </row>
    <row r="2">
      <c r="A2" s="4" t="s">
        <v>16</v>
      </c>
      <c r="B2" s="4" t="s">
        <v>17</v>
      </c>
      <c r="C2" s="4">
        <v>507101.0</v>
      </c>
      <c r="D2" s="4" t="s">
        <v>40</v>
      </c>
      <c r="E2" s="4" t="str">
        <f t="shared" ref="E2:E125" si="1">IF(ISNUMBER(SEARCH("Forward", D2)), "Yes", "No")</f>
        <v>Yes</v>
      </c>
      <c r="F2" s="4" t="str">
        <f t="shared" ref="F2:F125" si="2">IF(ISNUMBER(SEARCH("RTO", D2)), "1", "0")</f>
        <v>0</v>
      </c>
      <c r="G2" s="5">
        <f>VLOOKUP(A2,'Company X- Order Report'!$A$2:$G$401,7,False)</f>
        <v>1.302</v>
      </c>
      <c r="H2" s="10">
        <f t="shared" ref="H2:H125" si="3">G2*1000</f>
        <v>1302</v>
      </c>
      <c r="I2" s="10">
        <f t="shared" ref="I2:I125" si="4">CEILING(G2,0.5)</f>
        <v>1.5</v>
      </c>
      <c r="J2" s="10">
        <f t="shared" ref="J2:J125" si="5">I2*1000</f>
        <v>1500</v>
      </c>
      <c r="K2" s="4" t="str">
        <f>UPPER(VLOOKUP(C2,'Company X- Pincode Zones '!$B$2:$C$125,2,FALSE))</f>
        <v>D</v>
      </c>
      <c r="L2" s="5">
        <f>VLOOKUP(K2,'Courier Company- Rates'!$A$10:$B$15,2,False)</f>
        <v>45.4</v>
      </c>
      <c r="M2" s="4">
        <f>(VLOOKUP(K2,'Courier Company- Rates'!$A$11:$C$15,3,0)*(I2-0.5)/0.5)</f>
        <v>89.6</v>
      </c>
      <c r="N2" s="4">
        <f>VLOOKUP(K2,'Courier Company- Rates'!$A$17:$C$22,2,False)*F2</f>
        <v>0</v>
      </c>
      <c r="O2" s="4">
        <f>VLOOKUP(K2,'Courier Company- Rates'!$A$17:$C$22,3,FALSE)*F2*(I2-0.5)/0.5</f>
        <v>0</v>
      </c>
      <c r="P2" s="4">
        <f t="shared" ref="P2:P125" si="6">SUM(L2:O2)</f>
        <v>135</v>
      </c>
      <c r="Q2" s="4" t="str">
        <f>VLOOKUP(A2,'Courier Company- Invoice'!$B$2:$H$125,2,0)</f>
        <v>1.3</v>
      </c>
      <c r="R2" s="5">
        <f t="shared" ref="R2:R125" si="7">IF($Q2=1,1,(IF(ROUND(MOD($Q2,1),1)&gt;0.5,INT($Q2)+1,INT($Q2)+0.5)))</f>
        <v>1.5</v>
      </c>
      <c r="S2" s="4" t="str">
        <f>UPPER(VLOOKUP(A2,'Courier Company- Invoice'!$B$2:$H$125,5,False))</f>
        <v>D</v>
      </c>
      <c r="T2" s="4" t="s">
        <v>20</v>
      </c>
      <c r="U2" s="4">
        <f t="shared" ref="U2:U125" si="8">P2-T2</f>
        <v>0</v>
      </c>
      <c r="V2" s="16">
        <f t="shared" ref="V2:V125" si="9">U2/P2</f>
        <v>0</v>
      </c>
      <c r="W2" s="4">
        <f t="shared" ref="W2:W125" si="10">L2+M2</f>
        <v>135</v>
      </c>
      <c r="X2" s="4">
        <f t="shared" ref="X2:X125" si="11">N2+O2</f>
        <v>0</v>
      </c>
    </row>
    <row r="3">
      <c r="A3" s="4" t="s">
        <v>41</v>
      </c>
      <c r="B3" s="4" t="s">
        <v>42</v>
      </c>
      <c r="C3" s="4">
        <v>486886.0</v>
      </c>
      <c r="D3" s="4" t="s">
        <v>40</v>
      </c>
      <c r="E3" s="4" t="str">
        <f t="shared" si="1"/>
        <v>Yes</v>
      </c>
      <c r="F3" s="4" t="str">
        <f t="shared" si="2"/>
        <v>0</v>
      </c>
      <c r="G3" s="5">
        <f>VLOOKUP(A3,'Company X- Order Report'!$A$2:$G$401,7,False)</f>
        <v>0.615</v>
      </c>
      <c r="H3" s="10">
        <f t="shared" si="3"/>
        <v>615</v>
      </c>
      <c r="I3" s="10">
        <f t="shared" si="4"/>
        <v>1</v>
      </c>
      <c r="J3" s="10">
        <f t="shared" si="5"/>
        <v>1000</v>
      </c>
      <c r="K3" s="4" t="str">
        <f>UPPER(VLOOKUP(C3,'Company X- Pincode Zones '!$B$2:$C$125,2,FALSE))</f>
        <v>D</v>
      </c>
      <c r="L3" s="5">
        <f>VLOOKUP(K3,'Courier Company- Rates'!$A$10:$B$15,2,False)</f>
        <v>45.4</v>
      </c>
      <c r="M3" s="4">
        <f>(VLOOKUP(K3,'Courier Company- Rates'!$A$11:$C$15,3,0)*(I3-0.5)/0.5)</f>
        <v>44.8</v>
      </c>
      <c r="N3" s="4">
        <f>VLOOKUP(K3,'Courier Company- Rates'!$A$17:$C$22,2,False)*F3</f>
        <v>0</v>
      </c>
      <c r="O3" s="4">
        <f>VLOOKUP(K3,'Courier Company- Rates'!$A$17:$C$22,3,FALSE)*F3*(I3-0.5)/0.5</f>
        <v>0</v>
      </c>
      <c r="P3" s="4">
        <f t="shared" si="6"/>
        <v>90.2</v>
      </c>
      <c r="Q3" s="4" t="str">
        <f>VLOOKUP(A3,'Courier Company- Invoice'!$B$2:$H$125,2,0)</f>
        <v>1</v>
      </c>
      <c r="R3" s="5">
        <f t="shared" si="7"/>
        <v>1.5</v>
      </c>
      <c r="S3" s="4" t="str">
        <f>UPPER(VLOOKUP(A3,'Courier Company- Invoice'!$B$2:$H$125,5,False))</f>
        <v>D</v>
      </c>
      <c r="T3" s="4" t="s">
        <v>43</v>
      </c>
      <c r="U3" s="4">
        <f t="shared" si="8"/>
        <v>0</v>
      </c>
      <c r="V3" s="16">
        <f t="shared" si="9"/>
        <v>0</v>
      </c>
      <c r="W3" s="4">
        <f t="shared" si="10"/>
        <v>90.2</v>
      </c>
      <c r="X3" s="4">
        <f t="shared" si="11"/>
        <v>0</v>
      </c>
    </row>
    <row r="4">
      <c r="A4" s="4" t="s">
        <v>44</v>
      </c>
      <c r="B4" s="4" t="s">
        <v>45</v>
      </c>
      <c r="C4" s="4">
        <v>532484.0</v>
      </c>
      <c r="D4" s="4" t="s">
        <v>40</v>
      </c>
      <c r="E4" s="4" t="str">
        <f t="shared" si="1"/>
        <v>Yes</v>
      </c>
      <c r="F4" s="4" t="str">
        <f t="shared" si="2"/>
        <v>0</v>
      </c>
      <c r="G4" s="5">
        <f>VLOOKUP(A4,'Company X- Order Report'!$A$2:$G$401,7,False)</f>
        <v>2.265</v>
      </c>
      <c r="H4" s="10">
        <f t="shared" si="3"/>
        <v>2265</v>
      </c>
      <c r="I4" s="10">
        <f t="shared" si="4"/>
        <v>2.5</v>
      </c>
      <c r="J4" s="10">
        <f t="shared" si="5"/>
        <v>2500</v>
      </c>
      <c r="K4" s="4" t="str">
        <f>UPPER(VLOOKUP(C4,'Company X- Pincode Zones '!$B$2:$C$125,2,FALSE))</f>
        <v>D</v>
      </c>
      <c r="L4" s="5">
        <f>VLOOKUP(K4,'Courier Company- Rates'!$A$10:$B$15,2,False)</f>
        <v>45.4</v>
      </c>
      <c r="M4" s="4">
        <f>(VLOOKUP(K4,'Courier Company- Rates'!$A$11:$C$15,3,0)*(I4-0.5)/0.5)</f>
        <v>179.2</v>
      </c>
      <c r="N4" s="4">
        <f>VLOOKUP(K4,'Courier Company- Rates'!$A$17:$C$22,2,False)*F4</f>
        <v>0</v>
      </c>
      <c r="O4" s="4">
        <f>VLOOKUP(K4,'Courier Company- Rates'!$A$17:$C$22,3,FALSE)*F4*(I4-0.5)/0.5</f>
        <v>0</v>
      </c>
      <c r="P4" s="4">
        <f t="shared" si="6"/>
        <v>224.6</v>
      </c>
      <c r="Q4" s="4" t="str">
        <f>VLOOKUP(A4,'Courier Company- Invoice'!$B$2:$H$125,2,0)</f>
        <v>2.5</v>
      </c>
      <c r="R4" s="5">
        <f t="shared" si="7"/>
        <v>2.5</v>
      </c>
      <c r="S4" s="4" t="str">
        <f>UPPER(VLOOKUP(A4,'Courier Company- Invoice'!$B$2:$H$125,5,False))</f>
        <v>D</v>
      </c>
      <c r="T4" s="4" t="s">
        <v>46</v>
      </c>
      <c r="U4" s="4">
        <f t="shared" si="8"/>
        <v>0</v>
      </c>
      <c r="V4" s="16">
        <f t="shared" si="9"/>
        <v>0</v>
      </c>
      <c r="W4" s="4">
        <f t="shared" si="10"/>
        <v>224.6</v>
      </c>
      <c r="X4" s="4">
        <f t="shared" si="11"/>
        <v>0</v>
      </c>
    </row>
    <row r="5">
      <c r="A5" s="4" t="s">
        <v>47</v>
      </c>
      <c r="B5" s="4" t="s">
        <v>48</v>
      </c>
      <c r="C5" s="4">
        <v>143001.0</v>
      </c>
      <c r="D5" s="4" t="s">
        <v>40</v>
      </c>
      <c r="E5" s="4" t="str">
        <f t="shared" si="1"/>
        <v>Yes</v>
      </c>
      <c r="F5" s="4" t="str">
        <f t="shared" si="2"/>
        <v>0</v>
      </c>
      <c r="G5" s="5">
        <f>VLOOKUP(A5,'Company X- Order Report'!$A$2:$G$401,7,False)</f>
        <v>0.7</v>
      </c>
      <c r="H5" s="10">
        <f t="shared" si="3"/>
        <v>700</v>
      </c>
      <c r="I5" s="10">
        <f t="shared" si="4"/>
        <v>1</v>
      </c>
      <c r="J5" s="10">
        <f t="shared" si="5"/>
        <v>1000</v>
      </c>
      <c r="K5" s="4" t="str">
        <f>UPPER(VLOOKUP(C5,'Company X- Pincode Zones '!$B$2:$C$125,2,FALSE))</f>
        <v>B</v>
      </c>
      <c r="L5" s="5">
        <f>VLOOKUP(K5,'Courier Company- Rates'!$A$10:$B$15,2,False)</f>
        <v>33</v>
      </c>
      <c r="M5" s="4">
        <f>(VLOOKUP(K5,'Courier Company- Rates'!$A$11:$C$15,3,0)*(I5-0.5)/0.5)</f>
        <v>28.3</v>
      </c>
      <c r="N5" s="4">
        <f>VLOOKUP(K5,'Courier Company- Rates'!$A$17:$C$22,2,False)*F5</f>
        <v>0</v>
      </c>
      <c r="O5" s="4">
        <f>VLOOKUP(K5,'Courier Company- Rates'!$A$17:$C$22,3,FALSE)*F5*(I5-0.5)/0.5</f>
        <v>0</v>
      </c>
      <c r="P5" s="4">
        <f t="shared" si="6"/>
        <v>61.3</v>
      </c>
      <c r="Q5" s="4" t="str">
        <f>VLOOKUP(A5,'Courier Company- Invoice'!$B$2:$H$125,2,0)</f>
        <v>1</v>
      </c>
      <c r="R5" s="5">
        <f t="shared" si="7"/>
        <v>1.5</v>
      </c>
      <c r="S5" s="4" t="str">
        <f>UPPER(VLOOKUP(A5,'Courier Company- Invoice'!$B$2:$H$125,5,False))</f>
        <v>B</v>
      </c>
      <c r="T5" s="4" t="s">
        <v>49</v>
      </c>
      <c r="U5" s="4">
        <f t="shared" si="8"/>
        <v>0</v>
      </c>
      <c r="V5" s="16">
        <f t="shared" si="9"/>
        <v>0</v>
      </c>
      <c r="W5" s="4">
        <f t="shared" si="10"/>
        <v>61.3</v>
      </c>
      <c r="X5" s="4">
        <f t="shared" si="11"/>
        <v>0</v>
      </c>
    </row>
    <row r="6">
      <c r="A6" s="4" t="s">
        <v>50</v>
      </c>
      <c r="B6" s="4" t="s">
        <v>51</v>
      </c>
      <c r="C6" s="4">
        <v>515591.0</v>
      </c>
      <c r="D6" s="4" t="s">
        <v>40</v>
      </c>
      <c r="E6" s="4" t="str">
        <f t="shared" si="1"/>
        <v>Yes</v>
      </c>
      <c r="F6" s="4" t="str">
        <f t="shared" si="2"/>
        <v>0</v>
      </c>
      <c r="G6" s="5">
        <f>VLOOKUP(A6,'Company X- Order Report'!$A$2:$G$401,7,False)</f>
        <v>0.24</v>
      </c>
      <c r="H6" s="10">
        <f t="shared" si="3"/>
        <v>240</v>
      </c>
      <c r="I6" s="10">
        <f t="shared" si="4"/>
        <v>0.5</v>
      </c>
      <c r="J6" s="10">
        <f t="shared" si="5"/>
        <v>500</v>
      </c>
      <c r="K6" s="4" t="str">
        <f>UPPER(VLOOKUP(C6,'Company X- Pincode Zones '!$B$2:$C$125,2,FALSE))</f>
        <v>D</v>
      </c>
      <c r="L6" s="5">
        <f>VLOOKUP(K6,'Courier Company- Rates'!$A$10:$B$15,2,False)</f>
        <v>45.4</v>
      </c>
      <c r="M6" s="4">
        <f>(VLOOKUP(K6,'Courier Company- Rates'!$A$11:$C$15,3,0)*(I6-0.5)/0.5)</f>
        <v>0</v>
      </c>
      <c r="N6" s="4">
        <f>VLOOKUP(K6,'Courier Company- Rates'!$A$17:$C$22,2,False)*F6</f>
        <v>0</v>
      </c>
      <c r="O6" s="4">
        <f>VLOOKUP(K6,'Courier Company- Rates'!$A$17:$C$22,3,FALSE)*F6*(I6-0.5)/0.5</f>
        <v>0</v>
      </c>
      <c r="P6" s="4">
        <f t="shared" si="6"/>
        <v>45.4</v>
      </c>
      <c r="Q6" s="4" t="str">
        <f>VLOOKUP(A6,'Courier Company- Invoice'!$B$2:$H$125,2,0)</f>
        <v>0.15</v>
      </c>
      <c r="R6" s="5">
        <f t="shared" si="7"/>
        <v>0.5</v>
      </c>
      <c r="S6" s="4" t="str">
        <f>UPPER(VLOOKUP(A6,'Courier Company- Invoice'!$B$2:$H$125,5,False))</f>
        <v>D</v>
      </c>
      <c r="T6" s="4" t="s">
        <v>52</v>
      </c>
      <c r="U6" s="4">
        <f t="shared" si="8"/>
        <v>0</v>
      </c>
      <c r="V6" s="16">
        <f t="shared" si="9"/>
        <v>0</v>
      </c>
      <c r="W6" s="4">
        <f t="shared" si="10"/>
        <v>45.4</v>
      </c>
      <c r="X6" s="4">
        <f t="shared" si="11"/>
        <v>0</v>
      </c>
    </row>
    <row r="7">
      <c r="A7" s="4" t="s">
        <v>53</v>
      </c>
      <c r="B7" s="4" t="s">
        <v>54</v>
      </c>
      <c r="C7" s="4">
        <v>326502.0</v>
      </c>
      <c r="D7" s="4" t="s">
        <v>40</v>
      </c>
      <c r="E7" s="4" t="str">
        <f t="shared" si="1"/>
        <v>Yes</v>
      </c>
      <c r="F7" s="4" t="str">
        <f t="shared" si="2"/>
        <v>0</v>
      </c>
      <c r="G7" s="5">
        <f>VLOOKUP(A7,'Company X- Order Report'!$A$2:$G$401,7,False)</f>
        <v>0.24</v>
      </c>
      <c r="H7" s="10">
        <f t="shared" si="3"/>
        <v>240</v>
      </c>
      <c r="I7" s="10">
        <f t="shared" si="4"/>
        <v>0.5</v>
      </c>
      <c r="J7" s="10">
        <f t="shared" si="5"/>
        <v>500</v>
      </c>
      <c r="K7" s="4" t="str">
        <f>UPPER(VLOOKUP(C7,'Company X- Pincode Zones '!$B$2:$C$125,2,FALSE))</f>
        <v>D</v>
      </c>
      <c r="L7" s="5">
        <f>VLOOKUP(K7,'Courier Company- Rates'!$A$10:$B$15,2,False)</f>
        <v>45.4</v>
      </c>
      <c r="M7" s="4">
        <f>(VLOOKUP(K7,'Courier Company- Rates'!$A$11:$C$15,3,0)*(I7-0.5)/0.5)</f>
        <v>0</v>
      </c>
      <c r="N7" s="4">
        <f>VLOOKUP(K7,'Courier Company- Rates'!$A$17:$C$22,2,False)*F7</f>
        <v>0</v>
      </c>
      <c r="O7" s="4">
        <f>VLOOKUP(K7,'Courier Company- Rates'!$A$17:$C$22,3,FALSE)*F7*(I7-0.5)/0.5</f>
        <v>0</v>
      </c>
      <c r="P7" s="4">
        <f t="shared" si="6"/>
        <v>45.4</v>
      </c>
      <c r="Q7" s="4" t="str">
        <f>VLOOKUP(A7,'Courier Company- Invoice'!$B$2:$H$125,2,0)</f>
        <v>0.15</v>
      </c>
      <c r="R7" s="5">
        <f t="shared" si="7"/>
        <v>0.5</v>
      </c>
      <c r="S7" s="4" t="str">
        <f>UPPER(VLOOKUP(A7,'Courier Company- Invoice'!$B$2:$H$125,5,False))</f>
        <v>D</v>
      </c>
      <c r="T7" s="4" t="s">
        <v>52</v>
      </c>
      <c r="U7" s="4">
        <f t="shared" si="8"/>
        <v>0</v>
      </c>
      <c r="V7" s="16">
        <f t="shared" si="9"/>
        <v>0</v>
      </c>
      <c r="W7" s="4">
        <f t="shared" si="10"/>
        <v>45.4</v>
      </c>
      <c r="X7" s="4">
        <f t="shared" si="11"/>
        <v>0</v>
      </c>
    </row>
    <row r="8">
      <c r="A8" s="4" t="s">
        <v>55</v>
      </c>
      <c r="B8" s="4" t="s">
        <v>56</v>
      </c>
      <c r="C8" s="4">
        <v>208019.0</v>
      </c>
      <c r="D8" s="4" t="s">
        <v>40</v>
      </c>
      <c r="E8" s="4" t="str">
        <f t="shared" si="1"/>
        <v>Yes</v>
      </c>
      <c r="F8" s="4" t="str">
        <f t="shared" si="2"/>
        <v>0</v>
      </c>
      <c r="G8" s="5">
        <f>VLOOKUP(A8,'Company X- Order Report'!$A$2:$G$401,7,False)</f>
        <v>0.84</v>
      </c>
      <c r="H8" s="10">
        <f t="shared" si="3"/>
        <v>840</v>
      </c>
      <c r="I8" s="10">
        <f t="shared" si="4"/>
        <v>1</v>
      </c>
      <c r="J8" s="10">
        <f t="shared" si="5"/>
        <v>1000</v>
      </c>
      <c r="K8" s="4" t="str">
        <f>UPPER(VLOOKUP(C8,'Company X- Pincode Zones '!$B$2:$C$125,2,FALSE))</f>
        <v>B</v>
      </c>
      <c r="L8" s="5">
        <f>VLOOKUP(K8,'Courier Company- Rates'!$A$10:$B$15,2,False)</f>
        <v>33</v>
      </c>
      <c r="M8" s="4">
        <f>(VLOOKUP(K8,'Courier Company- Rates'!$A$11:$C$15,3,0)*(I8-0.5)/0.5)</f>
        <v>28.3</v>
      </c>
      <c r="N8" s="4">
        <f>VLOOKUP(K8,'Courier Company- Rates'!$A$17:$C$22,2,False)*F8</f>
        <v>0</v>
      </c>
      <c r="O8" s="4">
        <f>VLOOKUP(K8,'Courier Company- Rates'!$A$17:$C$22,3,FALSE)*F8*(I8-0.5)/0.5</f>
        <v>0</v>
      </c>
      <c r="P8" s="4">
        <f t="shared" si="6"/>
        <v>61.3</v>
      </c>
      <c r="Q8" s="4" t="str">
        <f>VLOOKUP(A8,'Courier Company- Invoice'!$B$2:$H$125,2,0)</f>
        <v>1</v>
      </c>
      <c r="R8" s="5">
        <f t="shared" si="7"/>
        <v>1.5</v>
      </c>
      <c r="S8" s="4" t="str">
        <f>UPPER(VLOOKUP(A8,'Courier Company- Invoice'!$B$2:$H$125,5,False))</f>
        <v>B</v>
      </c>
      <c r="T8" s="4" t="s">
        <v>49</v>
      </c>
      <c r="U8" s="4">
        <f t="shared" si="8"/>
        <v>0</v>
      </c>
      <c r="V8" s="16">
        <f t="shared" si="9"/>
        <v>0</v>
      </c>
      <c r="W8" s="4">
        <f t="shared" si="10"/>
        <v>61.3</v>
      </c>
      <c r="X8" s="4">
        <f t="shared" si="11"/>
        <v>0</v>
      </c>
    </row>
    <row r="9">
      <c r="A9" s="4" t="s">
        <v>57</v>
      </c>
      <c r="B9" s="4" t="s">
        <v>58</v>
      </c>
      <c r="C9" s="4">
        <v>140301.0</v>
      </c>
      <c r="D9" s="4" t="s">
        <v>40</v>
      </c>
      <c r="E9" s="4" t="str">
        <f t="shared" si="1"/>
        <v>Yes</v>
      </c>
      <c r="F9" s="4" t="str">
        <f t="shared" si="2"/>
        <v>0</v>
      </c>
      <c r="G9" s="5">
        <f>VLOOKUP(A9,'Company X- Order Report'!$A$2:$G$401,7,False)</f>
        <v>1.168</v>
      </c>
      <c r="H9" s="10">
        <f t="shared" si="3"/>
        <v>1168</v>
      </c>
      <c r="I9" s="10">
        <f t="shared" si="4"/>
        <v>1.5</v>
      </c>
      <c r="J9" s="10">
        <f t="shared" si="5"/>
        <v>1500</v>
      </c>
      <c r="K9" s="4" t="str">
        <f>UPPER(VLOOKUP(C9,'Company X- Pincode Zones '!$B$2:$C$125,2,FALSE))</f>
        <v>B</v>
      </c>
      <c r="L9" s="5">
        <f>VLOOKUP(K9,'Courier Company- Rates'!$A$10:$B$15,2,False)</f>
        <v>33</v>
      </c>
      <c r="M9" s="4">
        <f>(VLOOKUP(K9,'Courier Company- Rates'!$A$11:$C$15,3,0)*(I9-0.5)/0.5)</f>
        <v>56.6</v>
      </c>
      <c r="N9" s="4">
        <f>VLOOKUP(K9,'Courier Company- Rates'!$A$17:$C$22,2,False)*F9</f>
        <v>0</v>
      </c>
      <c r="O9" s="4">
        <f>VLOOKUP(K9,'Courier Company- Rates'!$A$17:$C$22,3,FALSE)*F9*(I9-0.5)/0.5</f>
        <v>0</v>
      </c>
      <c r="P9" s="4">
        <f t="shared" si="6"/>
        <v>89.6</v>
      </c>
      <c r="Q9" s="4" t="str">
        <f>VLOOKUP(A9,'Courier Company- Invoice'!$B$2:$H$125,2,0)</f>
        <v>1.15</v>
      </c>
      <c r="R9" s="5">
        <f t="shared" si="7"/>
        <v>1.5</v>
      </c>
      <c r="S9" s="4" t="str">
        <f>UPPER(VLOOKUP(A9,'Courier Company- Invoice'!$B$2:$H$125,5,False))</f>
        <v>B</v>
      </c>
      <c r="T9" s="4" t="s">
        <v>59</v>
      </c>
      <c r="U9" s="4">
        <f t="shared" si="8"/>
        <v>0</v>
      </c>
      <c r="V9" s="16">
        <f t="shared" si="9"/>
        <v>0</v>
      </c>
      <c r="W9" s="4">
        <f t="shared" si="10"/>
        <v>89.6</v>
      </c>
      <c r="X9" s="4">
        <f t="shared" si="11"/>
        <v>0</v>
      </c>
    </row>
    <row r="10">
      <c r="A10" s="4" t="s">
        <v>60</v>
      </c>
      <c r="B10" s="4" t="s">
        <v>61</v>
      </c>
      <c r="C10" s="4">
        <v>396001.0</v>
      </c>
      <c r="D10" s="4" t="s">
        <v>40</v>
      </c>
      <c r="E10" s="4" t="str">
        <f t="shared" si="1"/>
        <v>Yes</v>
      </c>
      <c r="F10" s="4" t="str">
        <f t="shared" si="2"/>
        <v>0</v>
      </c>
      <c r="G10" s="5">
        <f>VLOOKUP(A10,'Company X- Order Report'!$A$2:$G$401,7,False)</f>
        <v>0.5</v>
      </c>
      <c r="H10" s="10">
        <f t="shared" si="3"/>
        <v>500</v>
      </c>
      <c r="I10" s="10">
        <f t="shared" si="4"/>
        <v>0.5</v>
      </c>
      <c r="J10" s="10">
        <f t="shared" si="5"/>
        <v>500</v>
      </c>
      <c r="K10" s="4" t="str">
        <f>UPPER(VLOOKUP(C10,'Company X- Pincode Zones '!$B$2:$C$125,2,FALSE))</f>
        <v>D</v>
      </c>
      <c r="L10" s="5">
        <f>VLOOKUP(K10,'Courier Company- Rates'!$A$10:$B$15,2,False)</f>
        <v>45.4</v>
      </c>
      <c r="M10" s="4">
        <f>(VLOOKUP(K10,'Courier Company- Rates'!$A$11:$C$15,3,0)*(I10-0.5)/0.5)</f>
        <v>0</v>
      </c>
      <c r="N10" s="4">
        <f>VLOOKUP(K10,'Courier Company- Rates'!$A$17:$C$22,2,False)*F10</f>
        <v>0</v>
      </c>
      <c r="O10" s="4">
        <f>VLOOKUP(K10,'Courier Company- Rates'!$A$17:$C$22,3,FALSE)*F10*(I10-0.5)/0.5</f>
        <v>0</v>
      </c>
      <c r="P10" s="4">
        <f t="shared" si="6"/>
        <v>45.4</v>
      </c>
      <c r="Q10" s="4" t="str">
        <f>VLOOKUP(A10,'Courier Company- Invoice'!$B$2:$H$125,2,0)</f>
        <v>0.5</v>
      </c>
      <c r="R10" s="5">
        <f t="shared" si="7"/>
        <v>0.5</v>
      </c>
      <c r="S10" s="4" t="str">
        <f>UPPER(VLOOKUP(A10,'Courier Company- Invoice'!$B$2:$H$125,5,False))</f>
        <v>D</v>
      </c>
      <c r="T10" s="4" t="s">
        <v>52</v>
      </c>
      <c r="U10" s="4">
        <f t="shared" si="8"/>
        <v>0</v>
      </c>
      <c r="V10" s="16">
        <f t="shared" si="9"/>
        <v>0</v>
      </c>
      <c r="W10" s="4">
        <f t="shared" si="10"/>
        <v>45.4</v>
      </c>
      <c r="X10" s="4">
        <f t="shared" si="11"/>
        <v>0</v>
      </c>
    </row>
    <row r="11">
      <c r="A11" s="4" t="s">
        <v>62</v>
      </c>
      <c r="B11" s="4" t="s">
        <v>63</v>
      </c>
      <c r="C11" s="4">
        <v>711106.0</v>
      </c>
      <c r="D11" s="4" t="s">
        <v>40</v>
      </c>
      <c r="E11" s="4" t="str">
        <f t="shared" si="1"/>
        <v>Yes</v>
      </c>
      <c r="F11" s="4" t="str">
        <f t="shared" si="2"/>
        <v>0</v>
      </c>
      <c r="G11" s="5">
        <f>VLOOKUP(A11,'Company X- Order Report'!$A$2:$G$401,7,False)</f>
        <v>0.5</v>
      </c>
      <c r="H11" s="10">
        <f t="shared" si="3"/>
        <v>500</v>
      </c>
      <c r="I11" s="10">
        <f t="shared" si="4"/>
        <v>0.5</v>
      </c>
      <c r="J11" s="10">
        <f t="shared" si="5"/>
        <v>500</v>
      </c>
      <c r="K11" s="4" t="str">
        <f>UPPER(VLOOKUP(C11,'Company X- Pincode Zones '!$B$2:$C$125,2,FALSE))</f>
        <v>D</v>
      </c>
      <c r="L11" s="5">
        <f>VLOOKUP(K11,'Courier Company- Rates'!$A$10:$B$15,2,False)</f>
        <v>45.4</v>
      </c>
      <c r="M11" s="4">
        <f>(VLOOKUP(K11,'Courier Company- Rates'!$A$11:$C$15,3,0)*(I11-0.5)/0.5)</f>
        <v>0</v>
      </c>
      <c r="N11" s="4">
        <f>VLOOKUP(K11,'Courier Company- Rates'!$A$17:$C$22,2,False)*F11</f>
        <v>0</v>
      </c>
      <c r="O11" s="4">
        <f>VLOOKUP(K11,'Courier Company- Rates'!$A$17:$C$22,3,FALSE)*F11*(I11-0.5)/0.5</f>
        <v>0</v>
      </c>
      <c r="P11" s="4">
        <f t="shared" si="6"/>
        <v>45.4</v>
      </c>
      <c r="Q11" s="4" t="str">
        <f>VLOOKUP(A11,'Courier Company- Invoice'!$B$2:$H$125,2,0)</f>
        <v>0.5</v>
      </c>
      <c r="R11" s="5">
        <f t="shared" si="7"/>
        <v>0.5</v>
      </c>
      <c r="S11" s="4" t="str">
        <f>UPPER(VLOOKUP(A11,'Courier Company- Invoice'!$B$2:$H$125,5,False))</f>
        <v>D</v>
      </c>
      <c r="T11" s="4" t="s">
        <v>52</v>
      </c>
      <c r="U11" s="4">
        <f t="shared" si="8"/>
        <v>0</v>
      </c>
      <c r="V11" s="16">
        <f t="shared" si="9"/>
        <v>0</v>
      </c>
      <c r="W11" s="4">
        <f t="shared" si="10"/>
        <v>45.4</v>
      </c>
      <c r="X11" s="4">
        <f t="shared" si="11"/>
        <v>0</v>
      </c>
    </row>
    <row r="12">
      <c r="A12" s="4" t="s">
        <v>64</v>
      </c>
      <c r="B12" s="4" t="s">
        <v>65</v>
      </c>
      <c r="C12" s="4">
        <v>284001.0</v>
      </c>
      <c r="D12" s="4" t="s">
        <v>40</v>
      </c>
      <c r="E12" s="4" t="str">
        <f t="shared" si="1"/>
        <v>Yes</v>
      </c>
      <c r="F12" s="4" t="str">
        <f t="shared" si="2"/>
        <v>0</v>
      </c>
      <c r="G12" s="5">
        <f>VLOOKUP(A12,'Company X- Order Report'!$A$2:$G$401,7,False)</f>
        <v>0.607</v>
      </c>
      <c r="H12" s="10">
        <f t="shared" si="3"/>
        <v>607</v>
      </c>
      <c r="I12" s="10">
        <f t="shared" si="4"/>
        <v>1</v>
      </c>
      <c r="J12" s="10">
        <f t="shared" si="5"/>
        <v>1000</v>
      </c>
      <c r="K12" s="4" t="str">
        <f>UPPER(VLOOKUP(C12,'Company X- Pincode Zones '!$B$2:$C$125,2,FALSE))</f>
        <v>B</v>
      </c>
      <c r="L12" s="5">
        <f>VLOOKUP(K12,'Courier Company- Rates'!$A$10:$B$15,2,False)</f>
        <v>33</v>
      </c>
      <c r="M12" s="4">
        <f>(VLOOKUP(K12,'Courier Company- Rates'!$A$11:$C$15,3,0)*(I12-0.5)/0.5)</f>
        <v>28.3</v>
      </c>
      <c r="N12" s="4">
        <f>VLOOKUP(K12,'Courier Company- Rates'!$A$17:$C$22,2,False)*F12</f>
        <v>0</v>
      </c>
      <c r="O12" s="4">
        <f>VLOOKUP(K12,'Courier Company- Rates'!$A$17:$C$22,3,FALSE)*F12*(I12-0.5)/0.5</f>
        <v>0</v>
      </c>
      <c r="P12" s="4">
        <f t="shared" si="6"/>
        <v>61.3</v>
      </c>
      <c r="Q12" s="4" t="str">
        <f>VLOOKUP(A12,'Courier Company- Invoice'!$B$2:$H$125,2,0)</f>
        <v>0.79</v>
      </c>
      <c r="R12" s="5">
        <f t="shared" si="7"/>
        <v>1</v>
      </c>
      <c r="S12" s="4" t="str">
        <f>UPPER(VLOOKUP(A12,'Courier Company- Invoice'!$B$2:$H$125,5,False))</f>
        <v>B</v>
      </c>
      <c r="T12" s="4" t="s">
        <v>49</v>
      </c>
      <c r="U12" s="4">
        <f t="shared" si="8"/>
        <v>0</v>
      </c>
      <c r="V12" s="16">
        <f t="shared" si="9"/>
        <v>0</v>
      </c>
      <c r="W12" s="4">
        <f t="shared" si="10"/>
        <v>61.3</v>
      </c>
      <c r="X12" s="4">
        <f t="shared" si="11"/>
        <v>0</v>
      </c>
    </row>
    <row r="13">
      <c r="A13" s="4" t="s">
        <v>66</v>
      </c>
      <c r="B13" s="4" t="s">
        <v>67</v>
      </c>
      <c r="C13" s="4">
        <v>441601.0</v>
      </c>
      <c r="D13" s="4" t="s">
        <v>40</v>
      </c>
      <c r="E13" s="4" t="str">
        <f t="shared" si="1"/>
        <v>Yes</v>
      </c>
      <c r="F13" s="4" t="str">
        <f t="shared" si="2"/>
        <v>0</v>
      </c>
      <c r="G13" s="5">
        <f>VLOOKUP(A13,'Company X- Order Report'!$A$2:$G$401,7,False)</f>
        <v>0.607</v>
      </c>
      <c r="H13" s="10">
        <f t="shared" si="3"/>
        <v>607</v>
      </c>
      <c r="I13" s="10">
        <f t="shared" si="4"/>
        <v>1</v>
      </c>
      <c r="J13" s="10">
        <f t="shared" si="5"/>
        <v>1000</v>
      </c>
      <c r="K13" s="4" t="str">
        <f>UPPER(VLOOKUP(C13,'Company X- Pincode Zones '!$B$2:$C$125,2,FALSE))</f>
        <v>D</v>
      </c>
      <c r="L13" s="5">
        <f>VLOOKUP(K13,'Courier Company- Rates'!$A$10:$B$15,2,False)</f>
        <v>45.4</v>
      </c>
      <c r="M13" s="4">
        <f>(VLOOKUP(K13,'Courier Company- Rates'!$A$11:$C$15,3,0)*(I13-0.5)/0.5)</f>
        <v>44.8</v>
      </c>
      <c r="N13" s="4">
        <f>VLOOKUP(K13,'Courier Company- Rates'!$A$17:$C$22,2,False)*F13</f>
        <v>0</v>
      </c>
      <c r="O13" s="4">
        <f>VLOOKUP(K13,'Courier Company- Rates'!$A$17:$C$22,3,FALSE)*F13*(I13-0.5)/0.5</f>
        <v>0</v>
      </c>
      <c r="P13" s="4">
        <f t="shared" si="6"/>
        <v>90.2</v>
      </c>
      <c r="Q13" s="4" t="str">
        <f>VLOOKUP(A13,'Courier Company- Invoice'!$B$2:$H$125,2,0)</f>
        <v>0.72</v>
      </c>
      <c r="R13" s="5">
        <f t="shared" si="7"/>
        <v>1</v>
      </c>
      <c r="S13" s="4" t="str">
        <f>UPPER(VLOOKUP(A13,'Courier Company- Invoice'!$B$2:$H$125,5,False))</f>
        <v>D</v>
      </c>
      <c r="T13" s="4" t="s">
        <v>43</v>
      </c>
      <c r="U13" s="4">
        <f t="shared" si="8"/>
        <v>0</v>
      </c>
      <c r="V13" s="16">
        <f t="shared" si="9"/>
        <v>0</v>
      </c>
      <c r="W13" s="4">
        <f t="shared" si="10"/>
        <v>90.2</v>
      </c>
      <c r="X13" s="4">
        <f t="shared" si="11"/>
        <v>0</v>
      </c>
    </row>
    <row r="14">
      <c r="A14" s="4" t="s">
        <v>68</v>
      </c>
      <c r="B14" s="4" t="s">
        <v>69</v>
      </c>
      <c r="C14" s="4">
        <v>248006.0</v>
      </c>
      <c r="D14" s="4" t="s">
        <v>40</v>
      </c>
      <c r="E14" s="4" t="str">
        <f t="shared" si="1"/>
        <v>Yes</v>
      </c>
      <c r="F14" s="4" t="str">
        <f t="shared" si="2"/>
        <v>0</v>
      </c>
      <c r="G14" s="5">
        <f>VLOOKUP(A14,'Company X- Order Report'!$A$2:$G$401,7,False)</f>
        <v>1.08</v>
      </c>
      <c r="H14" s="10">
        <f t="shared" si="3"/>
        <v>1080</v>
      </c>
      <c r="I14" s="10">
        <f t="shared" si="4"/>
        <v>1.5</v>
      </c>
      <c r="J14" s="10">
        <f t="shared" si="5"/>
        <v>1500</v>
      </c>
      <c r="K14" s="4" t="str">
        <f>UPPER(VLOOKUP(C14,'Company X- Pincode Zones '!$B$2:$C$125,2,FALSE))</f>
        <v>B</v>
      </c>
      <c r="L14" s="5">
        <f>VLOOKUP(K14,'Courier Company- Rates'!$A$10:$B$15,2,False)</f>
        <v>33</v>
      </c>
      <c r="M14" s="4">
        <f>(VLOOKUP(K14,'Courier Company- Rates'!$A$11:$C$15,3,0)*(I14-0.5)/0.5)</f>
        <v>56.6</v>
      </c>
      <c r="N14" s="4">
        <f>VLOOKUP(K14,'Courier Company- Rates'!$A$17:$C$22,2,False)*F14</f>
        <v>0</v>
      </c>
      <c r="O14" s="4">
        <f>VLOOKUP(K14,'Courier Company- Rates'!$A$17:$C$22,3,FALSE)*F14*(I14-0.5)/0.5</f>
        <v>0</v>
      </c>
      <c r="P14" s="4">
        <f t="shared" si="6"/>
        <v>89.6</v>
      </c>
      <c r="Q14" s="4" t="str">
        <f>VLOOKUP(A14,'Courier Company- Invoice'!$B$2:$H$125,2,0)</f>
        <v>1.08</v>
      </c>
      <c r="R14" s="5">
        <f t="shared" si="7"/>
        <v>1.5</v>
      </c>
      <c r="S14" s="4" t="str">
        <f>UPPER(VLOOKUP(A14,'Courier Company- Invoice'!$B$2:$H$125,5,False))</f>
        <v>B</v>
      </c>
      <c r="T14" s="4" t="s">
        <v>59</v>
      </c>
      <c r="U14" s="4">
        <f t="shared" si="8"/>
        <v>0</v>
      </c>
      <c r="V14" s="16">
        <f t="shared" si="9"/>
        <v>0</v>
      </c>
      <c r="W14" s="4">
        <f t="shared" si="10"/>
        <v>89.6</v>
      </c>
      <c r="X14" s="4">
        <f t="shared" si="11"/>
        <v>0</v>
      </c>
    </row>
    <row r="15">
      <c r="A15" s="4" t="s">
        <v>70</v>
      </c>
      <c r="B15" s="4" t="s">
        <v>71</v>
      </c>
      <c r="C15" s="4">
        <v>485001.0</v>
      </c>
      <c r="D15" s="4" t="s">
        <v>40</v>
      </c>
      <c r="E15" s="4" t="str">
        <f t="shared" si="1"/>
        <v>Yes</v>
      </c>
      <c r="F15" s="4" t="str">
        <f t="shared" si="2"/>
        <v>0</v>
      </c>
      <c r="G15" s="5">
        <f>VLOOKUP(A15,'Company X- Order Report'!$A$2:$G$401,7,False)</f>
        <v>0.93</v>
      </c>
      <c r="H15" s="10">
        <f t="shared" si="3"/>
        <v>930</v>
      </c>
      <c r="I15" s="10">
        <f t="shared" si="4"/>
        <v>1</v>
      </c>
      <c r="J15" s="10">
        <f t="shared" si="5"/>
        <v>1000</v>
      </c>
      <c r="K15" s="4" t="str">
        <f>UPPER(VLOOKUP(C15,'Company X- Pincode Zones '!$B$2:$C$125,2,FALSE))</f>
        <v>D</v>
      </c>
      <c r="L15" s="5">
        <f>VLOOKUP(K15,'Courier Company- Rates'!$A$10:$B$15,2,False)</f>
        <v>45.4</v>
      </c>
      <c r="M15" s="4">
        <f>(VLOOKUP(K15,'Courier Company- Rates'!$A$11:$C$15,3,0)*(I15-0.5)/0.5)</f>
        <v>44.8</v>
      </c>
      <c r="N15" s="4">
        <f>VLOOKUP(K15,'Courier Company- Rates'!$A$17:$C$22,2,False)*F15</f>
        <v>0</v>
      </c>
      <c r="O15" s="4">
        <f>VLOOKUP(K15,'Courier Company- Rates'!$A$17:$C$22,3,FALSE)*F15*(I15-0.5)/0.5</f>
        <v>0</v>
      </c>
      <c r="P15" s="4">
        <f t="shared" si="6"/>
        <v>90.2</v>
      </c>
      <c r="Q15" s="4" t="str">
        <f>VLOOKUP(A15,'Courier Company- Invoice'!$B$2:$H$125,2,0)</f>
        <v>1</v>
      </c>
      <c r="R15" s="5">
        <f t="shared" si="7"/>
        <v>1.5</v>
      </c>
      <c r="S15" s="4" t="str">
        <f>UPPER(VLOOKUP(A15,'Courier Company- Invoice'!$B$2:$H$125,5,False))</f>
        <v>D</v>
      </c>
      <c r="T15" s="4" t="s">
        <v>43</v>
      </c>
      <c r="U15" s="4">
        <f t="shared" si="8"/>
        <v>0</v>
      </c>
      <c r="V15" s="16">
        <f t="shared" si="9"/>
        <v>0</v>
      </c>
      <c r="W15" s="4">
        <f t="shared" si="10"/>
        <v>90.2</v>
      </c>
      <c r="X15" s="4">
        <f t="shared" si="11"/>
        <v>0</v>
      </c>
    </row>
    <row r="16">
      <c r="A16" s="4" t="s">
        <v>72</v>
      </c>
      <c r="B16" s="4" t="s">
        <v>73</v>
      </c>
      <c r="C16" s="4">
        <v>845438.0</v>
      </c>
      <c r="D16" s="4" t="s">
        <v>40</v>
      </c>
      <c r="E16" s="4" t="str">
        <f t="shared" si="1"/>
        <v>Yes</v>
      </c>
      <c r="F16" s="4" t="str">
        <f t="shared" si="2"/>
        <v>0</v>
      </c>
      <c r="G16" s="5">
        <f>VLOOKUP(A16,'Company X- Order Report'!$A$2:$G$401,7,False)</f>
        <v>0.24</v>
      </c>
      <c r="H16" s="10">
        <f t="shared" si="3"/>
        <v>240</v>
      </c>
      <c r="I16" s="10">
        <f t="shared" si="4"/>
        <v>0.5</v>
      </c>
      <c r="J16" s="10">
        <f t="shared" si="5"/>
        <v>500</v>
      </c>
      <c r="K16" s="4" t="str">
        <f>UPPER(VLOOKUP(C16,'Company X- Pincode Zones '!$B$2:$C$125,2,FALSE))</f>
        <v>D</v>
      </c>
      <c r="L16" s="5">
        <f>VLOOKUP(K16,'Courier Company- Rates'!$A$10:$B$15,2,False)</f>
        <v>45.4</v>
      </c>
      <c r="M16" s="4">
        <f>(VLOOKUP(K16,'Courier Company- Rates'!$A$11:$C$15,3,0)*(I16-0.5)/0.5)</f>
        <v>0</v>
      </c>
      <c r="N16" s="4">
        <f>VLOOKUP(K16,'Courier Company- Rates'!$A$17:$C$22,2,False)*F16</f>
        <v>0</v>
      </c>
      <c r="O16" s="4">
        <f>VLOOKUP(K16,'Courier Company- Rates'!$A$17:$C$22,3,FALSE)*F16*(I16-0.5)/0.5</f>
        <v>0</v>
      </c>
      <c r="P16" s="4">
        <f t="shared" si="6"/>
        <v>45.4</v>
      </c>
      <c r="Q16" s="4" t="str">
        <f>VLOOKUP(A16,'Courier Company- Invoice'!$B$2:$H$125,2,0)</f>
        <v>0.15</v>
      </c>
      <c r="R16" s="5">
        <f t="shared" si="7"/>
        <v>0.5</v>
      </c>
      <c r="S16" s="4" t="str">
        <f>UPPER(VLOOKUP(A16,'Courier Company- Invoice'!$B$2:$H$125,5,False))</f>
        <v>D</v>
      </c>
      <c r="T16" s="4" t="s">
        <v>52</v>
      </c>
      <c r="U16" s="4">
        <f t="shared" si="8"/>
        <v>0</v>
      </c>
      <c r="V16" s="16">
        <f t="shared" si="9"/>
        <v>0</v>
      </c>
      <c r="W16" s="4">
        <f t="shared" si="10"/>
        <v>45.4</v>
      </c>
      <c r="X16" s="4">
        <f t="shared" si="11"/>
        <v>0</v>
      </c>
    </row>
    <row r="17">
      <c r="A17" s="4" t="s">
        <v>74</v>
      </c>
      <c r="B17" s="4" t="s">
        <v>75</v>
      </c>
      <c r="C17" s="4">
        <v>463106.0</v>
      </c>
      <c r="D17" s="4" t="s">
        <v>40</v>
      </c>
      <c r="E17" s="4" t="str">
        <f t="shared" si="1"/>
        <v>Yes</v>
      </c>
      <c r="F17" s="4" t="str">
        <f t="shared" si="2"/>
        <v>0</v>
      </c>
      <c r="G17" s="5">
        <f>VLOOKUP(A17,'Company X- Order Report'!$A$2:$G$401,7,False)</f>
        <v>1.157</v>
      </c>
      <c r="H17" s="10">
        <f t="shared" si="3"/>
        <v>1157</v>
      </c>
      <c r="I17" s="10">
        <f t="shared" si="4"/>
        <v>1.5</v>
      </c>
      <c r="J17" s="10">
        <f t="shared" si="5"/>
        <v>1500</v>
      </c>
      <c r="K17" s="4" t="str">
        <f>UPPER(VLOOKUP(C17,'Company X- Pincode Zones '!$B$2:$C$125,2,FALSE))</f>
        <v>D</v>
      </c>
      <c r="L17" s="5">
        <f>VLOOKUP(K17,'Courier Company- Rates'!$A$10:$B$15,2,False)</f>
        <v>45.4</v>
      </c>
      <c r="M17" s="4">
        <f>(VLOOKUP(K17,'Courier Company- Rates'!$A$11:$C$15,3,0)*(I17-0.5)/0.5)</f>
        <v>89.6</v>
      </c>
      <c r="N17" s="4">
        <f>VLOOKUP(K17,'Courier Company- Rates'!$A$17:$C$22,2,False)*F17</f>
        <v>0</v>
      </c>
      <c r="O17" s="4">
        <f>VLOOKUP(K17,'Courier Company- Rates'!$A$17:$C$22,3,FALSE)*F17*(I17-0.5)/0.5</f>
        <v>0</v>
      </c>
      <c r="P17" s="4">
        <f t="shared" si="6"/>
        <v>135</v>
      </c>
      <c r="Q17" s="4" t="str">
        <f>VLOOKUP(A17,'Courier Company- Invoice'!$B$2:$H$125,2,0)</f>
        <v>1.28</v>
      </c>
      <c r="R17" s="5">
        <f t="shared" si="7"/>
        <v>1.5</v>
      </c>
      <c r="S17" s="4" t="str">
        <f>UPPER(VLOOKUP(A17,'Courier Company- Invoice'!$B$2:$H$125,5,False))</f>
        <v>D</v>
      </c>
      <c r="T17" s="4" t="s">
        <v>20</v>
      </c>
      <c r="U17" s="4">
        <f t="shared" si="8"/>
        <v>0</v>
      </c>
      <c r="V17" s="16">
        <f t="shared" si="9"/>
        <v>0</v>
      </c>
      <c r="W17" s="4">
        <f t="shared" si="10"/>
        <v>135</v>
      </c>
      <c r="X17" s="4">
        <f t="shared" si="11"/>
        <v>0</v>
      </c>
    </row>
    <row r="18">
      <c r="A18" s="4" t="s">
        <v>76</v>
      </c>
      <c r="B18" s="4" t="s">
        <v>77</v>
      </c>
      <c r="C18" s="4">
        <v>140301.0</v>
      </c>
      <c r="D18" s="4" t="s">
        <v>40</v>
      </c>
      <c r="E18" s="4" t="str">
        <f t="shared" si="1"/>
        <v>Yes</v>
      </c>
      <c r="F18" s="4" t="str">
        <f t="shared" si="2"/>
        <v>0</v>
      </c>
      <c r="G18" s="5">
        <f>VLOOKUP(A18,'Company X- Order Report'!$A$2:$G$401,7,False)</f>
        <v>0.343</v>
      </c>
      <c r="H18" s="10">
        <f t="shared" si="3"/>
        <v>343</v>
      </c>
      <c r="I18" s="10">
        <f t="shared" si="4"/>
        <v>0.5</v>
      </c>
      <c r="J18" s="10">
        <f t="shared" si="5"/>
        <v>500</v>
      </c>
      <c r="K18" s="4" t="str">
        <f>UPPER(VLOOKUP(C18,'Company X- Pincode Zones '!$B$2:$C$125,2,FALSE))</f>
        <v>B</v>
      </c>
      <c r="L18" s="5">
        <f>VLOOKUP(K18,'Courier Company- Rates'!$A$10:$B$15,2,False)</f>
        <v>33</v>
      </c>
      <c r="M18" s="4">
        <f>(VLOOKUP(K18,'Courier Company- Rates'!$A$11:$C$15,3,0)*(I18-0.5)/0.5)</f>
        <v>0</v>
      </c>
      <c r="N18" s="4">
        <f>VLOOKUP(K18,'Courier Company- Rates'!$A$17:$C$22,2,False)*F18</f>
        <v>0</v>
      </c>
      <c r="O18" s="4">
        <f>VLOOKUP(K18,'Courier Company- Rates'!$A$17:$C$22,3,FALSE)*F18*(I18-0.5)/0.5</f>
        <v>0</v>
      </c>
      <c r="P18" s="4">
        <f t="shared" si="6"/>
        <v>33</v>
      </c>
      <c r="Q18" s="4" t="str">
        <f>VLOOKUP(A18,'Courier Company- Invoice'!$B$2:$H$125,2,0)</f>
        <v>0.5</v>
      </c>
      <c r="R18" s="5">
        <f t="shared" si="7"/>
        <v>0.5</v>
      </c>
      <c r="S18" s="4" t="str">
        <f>UPPER(VLOOKUP(A18,'Courier Company- Invoice'!$B$2:$H$125,5,False))</f>
        <v>B</v>
      </c>
      <c r="T18" s="4" t="s">
        <v>78</v>
      </c>
      <c r="U18" s="4">
        <f t="shared" si="8"/>
        <v>0</v>
      </c>
      <c r="V18" s="16">
        <f t="shared" si="9"/>
        <v>0</v>
      </c>
      <c r="W18" s="4">
        <f t="shared" si="10"/>
        <v>33</v>
      </c>
      <c r="X18" s="4">
        <f t="shared" si="11"/>
        <v>0</v>
      </c>
    </row>
    <row r="19">
      <c r="A19" s="4" t="s">
        <v>79</v>
      </c>
      <c r="B19" s="4" t="s">
        <v>80</v>
      </c>
      <c r="C19" s="4">
        <v>495671.0</v>
      </c>
      <c r="D19" s="4" t="s">
        <v>40</v>
      </c>
      <c r="E19" s="4" t="str">
        <f t="shared" si="1"/>
        <v>Yes</v>
      </c>
      <c r="F19" s="4" t="str">
        <f t="shared" si="2"/>
        <v>0</v>
      </c>
      <c r="G19" s="5">
        <f>VLOOKUP(A19,'Company X- Order Report'!$A$2:$G$401,7,False)</f>
        <v>0.607</v>
      </c>
      <c r="H19" s="10">
        <f t="shared" si="3"/>
        <v>607</v>
      </c>
      <c r="I19" s="10">
        <f t="shared" si="4"/>
        <v>1</v>
      </c>
      <c r="J19" s="10">
        <f t="shared" si="5"/>
        <v>1000</v>
      </c>
      <c r="K19" s="4" t="str">
        <f>UPPER(VLOOKUP(C19,'Company X- Pincode Zones '!$B$2:$C$125,2,FALSE))</f>
        <v>D</v>
      </c>
      <c r="L19" s="5">
        <f>VLOOKUP(K19,'Courier Company- Rates'!$A$10:$B$15,2,False)</f>
        <v>45.4</v>
      </c>
      <c r="M19" s="4">
        <f>(VLOOKUP(K19,'Courier Company- Rates'!$A$11:$C$15,3,0)*(I19-0.5)/0.5)</f>
        <v>44.8</v>
      </c>
      <c r="N19" s="4">
        <f>VLOOKUP(K19,'Courier Company- Rates'!$A$17:$C$22,2,False)*F19</f>
        <v>0</v>
      </c>
      <c r="O19" s="4">
        <f>VLOOKUP(K19,'Courier Company- Rates'!$A$17:$C$22,3,FALSE)*F19*(I19-0.5)/0.5</f>
        <v>0</v>
      </c>
      <c r="P19" s="4">
        <f t="shared" si="6"/>
        <v>90.2</v>
      </c>
      <c r="Q19" s="4" t="str">
        <f>VLOOKUP(A19,'Courier Company- Invoice'!$B$2:$H$125,2,0)</f>
        <v>0.79</v>
      </c>
      <c r="R19" s="5">
        <f t="shared" si="7"/>
        <v>1</v>
      </c>
      <c r="S19" s="4" t="str">
        <f>UPPER(VLOOKUP(A19,'Courier Company- Invoice'!$B$2:$H$125,5,False))</f>
        <v>D</v>
      </c>
      <c r="T19" s="4" t="s">
        <v>43</v>
      </c>
      <c r="U19" s="4">
        <f t="shared" si="8"/>
        <v>0</v>
      </c>
      <c r="V19" s="16">
        <f t="shared" si="9"/>
        <v>0</v>
      </c>
      <c r="W19" s="4">
        <f t="shared" si="10"/>
        <v>90.2</v>
      </c>
      <c r="X19" s="4">
        <f t="shared" si="11"/>
        <v>0</v>
      </c>
    </row>
    <row r="20">
      <c r="A20" s="4" t="s">
        <v>81</v>
      </c>
      <c r="B20" s="4" t="s">
        <v>82</v>
      </c>
      <c r="C20" s="4">
        <v>673002.0</v>
      </c>
      <c r="D20" s="4" t="s">
        <v>83</v>
      </c>
      <c r="E20" s="4" t="str">
        <f t="shared" si="1"/>
        <v>Yes</v>
      </c>
      <c r="F20" s="4" t="str">
        <f t="shared" si="2"/>
        <v>1</v>
      </c>
      <c r="G20" s="5">
        <f>VLOOKUP(A20,'Company X- Order Report'!$A$2:$G$401,7,False)</f>
        <v>0.245</v>
      </c>
      <c r="H20" s="10">
        <f t="shared" si="3"/>
        <v>245</v>
      </c>
      <c r="I20" s="10">
        <f t="shared" si="4"/>
        <v>0.5</v>
      </c>
      <c r="J20" s="10">
        <f t="shared" si="5"/>
        <v>500</v>
      </c>
      <c r="K20" s="4" t="str">
        <f>UPPER(VLOOKUP(C20,'Company X- Pincode Zones '!$B$2:$C$125,2,FALSE))</f>
        <v>E</v>
      </c>
      <c r="L20" s="5">
        <f>VLOOKUP(K20,'Courier Company- Rates'!$A$10:$B$15,2,False)</f>
        <v>56.6</v>
      </c>
      <c r="M20" s="4">
        <f>(VLOOKUP(K20,'Courier Company- Rates'!$A$11:$C$15,3,0)*(I20-0.5)/0.5)</f>
        <v>0</v>
      </c>
      <c r="N20" s="4">
        <f>VLOOKUP(K20,'Courier Company- Rates'!$A$17:$C$22,2,False)*F20</f>
        <v>50.7</v>
      </c>
      <c r="O20" s="4">
        <f>VLOOKUP(K20,'Courier Company- Rates'!$A$17:$C$22,3,FALSE)*F20*(I20-0.5)/0.5</f>
        <v>0</v>
      </c>
      <c r="P20" s="4">
        <f t="shared" si="6"/>
        <v>107.3</v>
      </c>
      <c r="Q20" s="4" t="str">
        <f>VLOOKUP(A20,'Courier Company- Invoice'!$B$2:$H$125,2,0)</f>
        <v>0.2</v>
      </c>
      <c r="R20" s="5">
        <f t="shared" si="7"/>
        <v>0.5</v>
      </c>
      <c r="S20" s="4" t="str">
        <f>UPPER(VLOOKUP(A20,'Courier Company- Invoice'!$B$2:$H$125,5,False))</f>
        <v>E</v>
      </c>
      <c r="T20" s="4" t="s">
        <v>84</v>
      </c>
      <c r="U20" s="4">
        <f t="shared" si="8"/>
        <v>0</v>
      </c>
      <c r="V20" s="16">
        <f t="shared" si="9"/>
        <v>0</v>
      </c>
      <c r="W20" s="4">
        <f t="shared" si="10"/>
        <v>56.6</v>
      </c>
      <c r="X20" s="4">
        <f t="shared" si="11"/>
        <v>50.7</v>
      </c>
    </row>
    <row r="21" ht="15.75" customHeight="1">
      <c r="A21" s="4" t="s">
        <v>85</v>
      </c>
      <c r="B21" s="4" t="s">
        <v>86</v>
      </c>
      <c r="C21" s="4">
        <v>208002.0</v>
      </c>
      <c r="D21" s="4" t="s">
        <v>40</v>
      </c>
      <c r="E21" s="4" t="str">
        <f t="shared" si="1"/>
        <v>Yes</v>
      </c>
      <c r="F21" s="4" t="str">
        <f t="shared" si="2"/>
        <v>0</v>
      </c>
      <c r="G21" s="5">
        <f>VLOOKUP(A21,'Company X- Order Report'!$A$2:$G$401,7,False)</f>
        <v>0.607</v>
      </c>
      <c r="H21" s="10">
        <f t="shared" si="3"/>
        <v>607</v>
      </c>
      <c r="I21" s="10">
        <f t="shared" si="4"/>
        <v>1</v>
      </c>
      <c r="J21" s="10">
        <f t="shared" si="5"/>
        <v>1000</v>
      </c>
      <c r="K21" s="4" t="str">
        <f>UPPER(VLOOKUP(C21,'Company X- Pincode Zones '!$B$2:$C$125,2,FALSE))</f>
        <v>B</v>
      </c>
      <c r="L21" s="5">
        <f>VLOOKUP(K21,'Courier Company- Rates'!$A$10:$B$15,2,False)</f>
        <v>33</v>
      </c>
      <c r="M21" s="4">
        <f>(VLOOKUP(K21,'Courier Company- Rates'!$A$11:$C$15,3,0)*(I21-0.5)/0.5)</f>
        <v>28.3</v>
      </c>
      <c r="N21" s="4">
        <f>VLOOKUP(K21,'Courier Company- Rates'!$A$17:$C$22,2,False)*F21</f>
        <v>0</v>
      </c>
      <c r="O21" s="4">
        <f>VLOOKUP(K21,'Courier Company- Rates'!$A$17:$C$22,3,FALSE)*F21*(I21-0.5)/0.5</f>
        <v>0</v>
      </c>
      <c r="P21" s="4">
        <f t="shared" si="6"/>
        <v>61.3</v>
      </c>
      <c r="Q21" s="4" t="str">
        <f>VLOOKUP(A21,'Courier Company- Invoice'!$B$2:$H$125,2,0)</f>
        <v>0.79</v>
      </c>
      <c r="R21" s="5">
        <f t="shared" si="7"/>
        <v>1</v>
      </c>
      <c r="S21" s="4" t="str">
        <f>UPPER(VLOOKUP(A21,'Courier Company- Invoice'!$B$2:$H$125,5,False))</f>
        <v>B</v>
      </c>
      <c r="T21" s="4" t="s">
        <v>49</v>
      </c>
      <c r="U21" s="4">
        <f t="shared" si="8"/>
        <v>0</v>
      </c>
      <c r="V21" s="16">
        <f t="shared" si="9"/>
        <v>0</v>
      </c>
      <c r="W21" s="4">
        <f t="shared" si="10"/>
        <v>61.3</v>
      </c>
      <c r="X21" s="4">
        <f t="shared" si="11"/>
        <v>0</v>
      </c>
    </row>
    <row r="22" ht="15.75" customHeight="1">
      <c r="A22" s="4" t="s">
        <v>87</v>
      </c>
      <c r="B22" s="4" t="s">
        <v>88</v>
      </c>
      <c r="C22" s="4">
        <v>416010.0</v>
      </c>
      <c r="D22" s="4" t="s">
        <v>40</v>
      </c>
      <c r="E22" s="4" t="str">
        <f t="shared" si="1"/>
        <v>Yes</v>
      </c>
      <c r="F22" s="4" t="str">
        <f t="shared" si="2"/>
        <v>0</v>
      </c>
      <c r="G22" s="5">
        <f>VLOOKUP(A22,'Company X- Order Report'!$A$2:$G$401,7,False)</f>
        <v>0.734</v>
      </c>
      <c r="H22" s="10">
        <f t="shared" si="3"/>
        <v>734</v>
      </c>
      <c r="I22" s="10">
        <f t="shared" si="4"/>
        <v>1</v>
      </c>
      <c r="J22" s="10">
        <f t="shared" si="5"/>
        <v>1000</v>
      </c>
      <c r="K22" s="4" t="str">
        <f>UPPER(VLOOKUP(C22,'Company X- Pincode Zones '!$B$2:$C$125,2,FALSE))</f>
        <v>D</v>
      </c>
      <c r="L22" s="5">
        <f>VLOOKUP(K22,'Courier Company- Rates'!$A$10:$B$15,2,False)</f>
        <v>45.4</v>
      </c>
      <c r="M22" s="4">
        <f>(VLOOKUP(K22,'Courier Company- Rates'!$A$11:$C$15,3,0)*(I22-0.5)/0.5)</f>
        <v>44.8</v>
      </c>
      <c r="N22" s="4">
        <f>VLOOKUP(K22,'Courier Company- Rates'!$A$17:$C$22,2,False)*F22</f>
        <v>0</v>
      </c>
      <c r="O22" s="4">
        <f>VLOOKUP(K22,'Courier Company- Rates'!$A$17:$C$22,3,FALSE)*F22*(I22-0.5)/0.5</f>
        <v>0</v>
      </c>
      <c r="P22" s="4">
        <f t="shared" si="6"/>
        <v>90.2</v>
      </c>
      <c r="Q22" s="4" t="str">
        <f>VLOOKUP(A22,'Courier Company- Invoice'!$B$2:$H$125,2,0)</f>
        <v>0.86</v>
      </c>
      <c r="R22" s="5">
        <f t="shared" si="7"/>
        <v>1</v>
      </c>
      <c r="S22" s="4" t="str">
        <f>UPPER(VLOOKUP(A22,'Courier Company- Invoice'!$B$2:$H$125,5,False))</f>
        <v>D</v>
      </c>
      <c r="T22" s="4" t="s">
        <v>43</v>
      </c>
      <c r="U22" s="4">
        <f t="shared" si="8"/>
        <v>0</v>
      </c>
      <c r="V22" s="16">
        <f t="shared" si="9"/>
        <v>0</v>
      </c>
      <c r="W22" s="4">
        <f t="shared" si="10"/>
        <v>90.2</v>
      </c>
      <c r="X22" s="4">
        <f t="shared" si="11"/>
        <v>0</v>
      </c>
    </row>
    <row r="23" ht="15.75" customHeight="1">
      <c r="A23" s="4" t="s">
        <v>89</v>
      </c>
      <c r="B23" s="4" t="s">
        <v>90</v>
      </c>
      <c r="C23" s="4">
        <v>226010.0</v>
      </c>
      <c r="D23" s="4" t="s">
        <v>40</v>
      </c>
      <c r="E23" s="4" t="str">
        <f t="shared" si="1"/>
        <v>Yes</v>
      </c>
      <c r="F23" s="4" t="str">
        <f t="shared" si="2"/>
        <v>0</v>
      </c>
      <c r="G23" s="5">
        <f>VLOOKUP(A23,'Company X- Order Report'!$A$2:$G$401,7,False)</f>
        <v>1.183</v>
      </c>
      <c r="H23" s="10">
        <f t="shared" si="3"/>
        <v>1183</v>
      </c>
      <c r="I23" s="10">
        <f t="shared" si="4"/>
        <v>1.5</v>
      </c>
      <c r="J23" s="10">
        <f t="shared" si="5"/>
        <v>1500</v>
      </c>
      <c r="K23" s="4" t="str">
        <f>UPPER(VLOOKUP(C23,'Company X- Pincode Zones '!$B$2:$C$125,2,FALSE))</f>
        <v>B</v>
      </c>
      <c r="L23" s="5">
        <f>VLOOKUP(K23,'Courier Company- Rates'!$A$10:$B$15,2,False)</f>
        <v>33</v>
      </c>
      <c r="M23" s="4">
        <f>(VLOOKUP(K23,'Courier Company- Rates'!$A$11:$C$15,3,0)*(I23-0.5)/0.5)</f>
        <v>56.6</v>
      </c>
      <c r="N23" s="4">
        <f>VLOOKUP(K23,'Courier Company- Rates'!$A$17:$C$22,2,False)*F23</f>
        <v>0</v>
      </c>
      <c r="O23" s="4">
        <f>VLOOKUP(K23,'Courier Company- Rates'!$A$17:$C$22,3,FALSE)*F23*(I23-0.5)/0.5</f>
        <v>0</v>
      </c>
      <c r="P23" s="4">
        <f t="shared" si="6"/>
        <v>89.6</v>
      </c>
      <c r="Q23" s="4" t="str">
        <f>VLOOKUP(A23,'Courier Company- Invoice'!$B$2:$H$125,2,0)</f>
        <v>1.2</v>
      </c>
      <c r="R23" s="5">
        <f t="shared" si="7"/>
        <v>1.5</v>
      </c>
      <c r="S23" s="4" t="str">
        <f>UPPER(VLOOKUP(A23,'Courier Company- Invoice'!$B$2:$H$125,5,False))</f>
        <v>B</v>
      </c>
      <c r="T23" s="4" t="s">
        <v>59</v>
      </c>
      <c r="U23" s="4">
        <f t="shared" si="8"/>
        <v>0</v>
      </c>
      <c r="V23" s="16">
        <f t="shared" si="9"/>
        <v>0</v>
      </c>
      <c r="W23" s="4">
        <f t="shared" si="10"/>
        <v>89.6</v>
      </c>
      <c r="X23" s="4">
        <f t="shared" si="11"/>
        <v>0</v>
      </c>
    </row>
    <row r="24" ht="15.75" customHeight="1">
      <c r="A24" s="4" t="s">
        <v>91</v>
      </c>
      <c r="B24" s="4" t="s">
        <v>92</v>
      </c>
      <c r="C24" s="4">
        <v>400705.0</v>
      </c>
      <c r="D24" s="4" t="s">
        <v>83</v>
      </c>
      <c r="E24" s="4" t="str">
        <f t="shared" si="1"/>
        <v>Yes</v>
      </c>
      <c r="F24" s="4" t="str">
        <f t="shared" si="2"/>
        <v>1</v>
      </c>
      <c r="G24" s="5">
        <f>VLOOKUP(A24,'Company X- Order Report'!$A$2:$G$401,7,False)</f>
        <v>0.721</v>
      </c>
      <c r="H24" s="10">
        <f t="shared" si="3"/>
        <v>721</v>
      </c>
      <c r="I24" s="10">
        <f t="shared" si="4"/>
        <v>1</v>
      </c>
      <c r="J24" s="10">
        <f t="shared" si="5"/>
        <v>1000</v>
      </c>
      <c r="K24" s="4" t="str">
        <f>UPPER(VLOOKUP(C24,'Company X- Pincode Zones '!$B$2:$C$125,2,FALSE))</f>
        <v>D</v>
      </c>
      <c r="L24" s="5">
        <f>VLOOKUP(K24,'Courier Company- Rates'!$A$10:$B$15,2,False)</f>
        <v>45.4</v>
      </c>
      <c r="M24" s="4">
        <f>(VLOOKUP(K24,'Courier Company- Rates'!$A$11:$C$15,3,0)*(I24-0.5)/0.5)</f>
        <v>44.8</v>
      </c>
      <c r="N24" s="4">
        <f>VLOOKUP(K24,'Courier Company- Rates'!$A$17:$C$22,2,False)*F24</f>
        <v>41.3</v>
      </c>
      <c r="O24" s="4">
        <f>VLOOKUP(K24,'Courier Company- Rates'!$A$17:$C$22,3,FALSE)*F24*(I24-0.5)/0.5</f>
        <v>44.8</v>
      </c>
      <c r="P24" s="4">
        <f t="shared" si="6"/>
        <v>176.3</v>
      </c>
      <c r="Q24" s="4" t="str">
        <f>VLOOKUP(A24,'Courier Company- Invoice'!$B$2:$H$125,2,0)</f>
        <v>0.7</v>
      </c>
      <c r="R24" s="5">
        <f t="shared" si="7"/>
        <v>1</v>
      </c>
      <c r="S24" s="4" t="str">
        <f>UPPER(VLOOKUP(A24,'Courier Company- Invoice'!$B$2:$H$125,5,False))</f>
        <v>D</v>
      </c>
      <c r="T24" s="4" t="s">
        <v>93</v>
      </c>
      <c r="U24" s="4">
        <f t="shared" si="8"/>
        <v>3.5</v>
      </c>
      <c r="V24" s="16">
        <f t="shared" si="9"/>
        <v>0.01985252411</v>
      </c>
      <c r="W24" s="4">
        <f t="shared" si="10"/>
        <v>90.2</v>
      </c>
      <c r="X24" s="4">
        <f t="shared" si="11"/>
        <v>86.1</v>
      </c>
    </row>
    <row r="25" ht="15.75" customHeight="1">
      <c r="A25" s="4" t="s">
        <v>94</v>
      </c>
      <c r="B25" s="4" t="s">
        <v>95</v>
      </c>
      <c r="C25" s="4">
        <v>262405.0</v>
      </c>
      <c r="D25" s="4" t="s">
        <v>83</v>
      </c>
      <c r="E25" s="4" t="str">
        <f t="shared" si="1"/>
        <v>Yes</v>
      </c>
      <c r="F25" s="4" t="str">
        <f t="shared" si="2"/>
        <v>1</v>
      </c>
      <c r="G25" s="5">
        <f>VLOOKUP(A25,'Company X- Order Report'!$A$2:$G$401,7,False)</f>
        <v>0.558</v>
      </c>
      <c r="H25" s="10">
        <f t="shared" si="3"/>
        <v>558</v>
      </c>
      <c r="I25" s="10">
        <f t="shared" si="4"/>
        <v>1</v>
      </c>
      <c r="J25" s="10">
        <f t="shared" si="5"/>
        <v>1000</v>
      </c>
      <c r="K25" s="4" t="str">
        <f>UPPER(VLOOKUP(C25,'Company X- Pincode Zones '!$B$2:$C$125,2,FALSE))</f>
        <v>B</v>
      </c>
      <c r="L25" s="5">
        <f>VLOOKUP(K25,'Courier Company- Rates'!$A$10:$B$15,2,False)</f>
        <v>33</v>
      </c>
      <c r="M25" s="4">
        <f>(VLOOKUP(K25,'Courier Company- Rates'!$A$11:$C$15,3,0)*(I25-0.5)/0.5)</f>
        <v>28.3</v>
      </c>
      <c r="N25" s="4">
        <f>VLOOKUP(K25,'Courier Company- Rates'!$A$17:$C$22,2,False)*F25</f>
        <v>20.5</v>
      </c>
      <c r="O25" s="4">
        <f>VLOOKUP(K25,'Courier Company- Rates'!$A$17:$C$22,3,FALSE)*F25*(I25-0.5)/0.5</f>
        <v>28.3</v>
      </c>
      <c r="P25" s="4">
        <f t="shared" si="6"/>
        <v>110.1</v>
      </c>
      <c r="Q25" s="4" t="str">
        <f>VLOOKUP(A25,'Courier Company- Invoice'!$B$2:$H$125,2,0)</f>
        <v>0.6</v>
      </c>
      <c r="R25" s="5">
        <f t="shared" si="7"/>
        <v>1</v>
      </c>
      <c r="S25" s="4" t="str">
        <f>UPPER(VLOOKUP(A25,'Courier Company- Invoice'!$B$2:$H$125,5,False))</f>
        <v>B</v>
      </c>
      <c r="T25" s="4" t="s">
        <v>96</v>
      </c>
      <c r="U25" s="4">
        <f t="shared" si="8"/>
        <v>7.8</v>
      </c>
      <c r="V25" s="16">
        <f t="shared" si="9"/>
        <v>0.07084468665</v>
      </c>
      <c r="W25" s="4">
        <f t="shared" si="10"/>
        <v>61.3</v>
      </c>
      <c r="X25" s="4">
        <f t="shared" si="11"/>
        <v>48.8</v>
      </c>
    </row>
    <row r="26" ht="15.75" customHeight="1">
      <c r="A26" s="4" t="s">
        <v>97</v>
      </c>
      <c r="B26" s="4" t="s">
        <v>98</v>
      </c>
      <c r="C26" s="4">
        <v>394210.0</v>
      </c>
      <c r="D26" s="4" t="s">
        <v>83</v>
      </c>
      <c r="E26" s="4" t="str">
        <f t="shared" si="1"/>
        <v>Yes</v>
      </c>
      <c r="F26" s="4" t="str">
        <f t="shared" si="2"/>
        <v>1</v>
      </c>
      <c r="G26" s="5">
        <f>VLOOKUP(A26,'Company X- Order Report'!$A$2:$G$401,7,False)</f>
        <v>0.92</v>
      </c>
      <c r="H26" s="10">
        <f t="shared" si="3"/>
        <v>920</v>
      </c>
      <c r="I26" s="10">
        <f t="shared" si="4"/>
        <v>1</v>
      </c>
      <c r="J26" s="10">
        <f t="shared" si="5"/>
        <v>1000</v>
      </c>
      <c r="K26" s="4" t="str">
        <f>UPPER(VLOOKUP(C26,'Company X- Pincode Zones '!$B$2:$C$125,2,FALSE))</f>
        <v>D</v>
      </c>
      <c r="L26" s="5">
        <f>VLOOKUP(K26,'Courier Company- Rates'!$A$10:$B$15,2,False)</f>
        <v>45.4</v>
      </c>
      <c r="M26" s="4">
        <f>(VLOOKUP(K26,'Courier Company- Rates'!$A$11:$C$15,3,0)*(I26-0.5)/0.5)</f>
        <v>44.8</v>
      </c>
      <c r="N26" s="4">
        <f>VLOOKUP(K26,'Courier Company- Rates'!$A$17:$C$22,2,False)*F26</f>
        <v>41.3</v>
      </c>
      <c r="O26" s="4">
        <f>VLOOKUP(K26,'Courier Company- Rates'!$A$17:$C$22,3,FALSE)*F26*(I26-0.5)/0.5</f>
        <v>44.8</v>
      </c>
      <c r="P26" s="4">
        <f t="shared" si="6"/>
        <v>176.3</v>
      </c>
      <c r="Q26" s="4" t="str">
        <f>VLOOKUP(A26,'Courier Company- Invoice'!$B$2:$H$125,2,0)</f>
        <v>0.99</v>
      </c>
      <c r="R26" s="5">
        <f t="shared" si="7"/>
        <v>1</v>
      </c>
      <c r="S26" s="4" t="str">
        <f>UPPER(VLOOKUP(A26,'Courier Company- Invoice'!$B$2:$H$125,5,False))</f>
        <v>D</v>
      </c>
      <c r="T26" s="4" t="s">
        <v>93</v>
      </c>
      <c r="U26" s="4">
        <f t="shared" si="8"/>
        <v>3.5</v>
      </c>
      <c r="V26" s="16">
        <f t="shared" si="9"/>
        <v>0.01985252411</v>
      </c>
      <c r="W26" s="4">
        <f t="shared" si="10"/>
        <v>90.2</v>
      </c>
      <c r="X26" s="4">
        <f t="shared" si="11"/>
        <v>86.1</v>
      </c>
    </row>
    <row r="27" ht="15.75" customHeight="1">
      <c r="A27" s="4" t="s">
        <v>99</v>
      </c>
      <c r="B27" s="4" t="s">
        <v>100</v>
      </c>
      <c r="C27" s="4">
        <v>411014.0</v>
      </c>
      <c r="D27" s="4" t="s">
        <v>83</v>
      </c>
      <c r="E27" s="4" t="str">
        <f t="shared" si="1"/>
        <v>Yes</v>
      </c>
      <c r="F27" s="4" t="str">
        <f t="shared" si="2"/>
        <v>1</v>
      </c>
      <c r="G27" s="5">
        <f>VLOOKUP(A27,'Company X- Order Report'!$A$2:$G$401,7,False)</f>
        <v>0.7</v>
      </c>
      <c r="H27" s="10">
        <f t="shared" si="3"/>
        <v>700</v>
      </c>
      <c r="I27" s="10">
        <f t="shared" si="4"/>
        <v>1</v>
      </c>
      <c r="J27" s="10">
        <f t="shared" si="5"/>
        <v>1000</v>
      </c>
      <c r="K27" s="4" t="str">
        <f>UPPER(VLOOKUP(C27,'Company X- Pincode Zones '!$B$2:$C$125,2,FALSE))</f>
        <v>D</v>
      </c>
      <c r="L27" s="5">
        <f>VLOOKUP(K27,'Courier Company- Rates'!$A$10:$B$15,2,False)</f>
        <v>45.4</v>
      </c>
      <c r="M27" s="4">
        <f>(VLOOKUP(K27,'Courier Company- Rates'!$A$11:$C$15,3,0)*(I27-0.5)/0.5)</f>
        <v>44.8</v>
      </c>
      <c r="N27" s="4">
        <f>VLOOKUP(K27,'Courier Company- Rates'!$A$17:$C$22,2,False)*F27</f>
        <v>41.3</v>
      </c>
      <c r="O27" s="4">
        <f>VLOOKUP(K27,'Courier Company- Rates'!$A$17:$C$22,3,FALSE)*F27*(I27-0.5)/0.5</f>
        <v>44.8</v>
      </c>
      <c r="P27" s="4">
        <f t="shared" si="6"/>
        <v>176.3</v>
      </c>
      <c r="Q27" s="4" t="str">
        <f>VLOOKUP(A27,'Courier Company- Invoice'!$B$2:$H$125,2,0)</f>
        <v>0.7</v>
      </c>
      <c r="R27" s="5">
        <f t="shared" si="7"/>
        <v>1</v>
      </c>
      <c r="S27" s="4" t="str">
        <f>UPPER(VLOOKUP(A27,'Courier Company- Invoice'!$B$2:$H$125,5,False))</f>
        <v>D</v>
      </c>
      <c r="T27" s="4" t="s">
        <v>93</v>
      </c>
      <c r="U27" s="4">
        <f t="shared" si="8"/>
        <v>3.5</v>
      </c>
      <c r="V27" s="16">
        <f t="shared" si="9"/>
        <v>0.01985252411</v>
      </c>
      <c r="W27" s="4">
        <f t="shared" si="10"/>
        <v>90.2</v>
      </c>
      <c r="X27" s="4">
        <f t="shared" si="11"/>
        <v>86.1</v>
      </c>
    </row>
    <row r="28" ht="15.75" customHeight="1">
      <c r="A28" s="4" t="s">
        <v>101</v>
      </c>
      <c r="B28" s="4" t="s">
        <v>102</v>
      </c>
      <c r="C28" s="4">
        <v>783301.0</v>
      </c>
      <c r="D28" s="4" t="s">
        <v>83</v>
      </c>
      <c r="E28" s="4" t="str">
        <f t="shared" si="1"/>
        <v>Yes</v>
      </c>
      <c r="F28" s="4" t="str">
        <f t="shared" si="2"/>
        <v>1</v>
      </c>
      <c r="G28" s="5">
        <f>VLOOKUP(A28,'Company X- Order Report'!$A$2:$G$401,7,False)</f>
        <v>0.841</v>
      </c>
      <c r="H28" s="10">
        <f t="shared" si="3"/>
        <v>841</v>
      </c>
      <c r="I28" s="10">
        <f t="shared" si="4"/>
        <v>1</v>
      </c>
      <c r="J28" s="10">
        <f t="shared" si="5"/>
        <v>1000</v>
      </c>
      <c r="K28" s="4" t="str">
        <f>UPPER(VLOOKUP(C28,'Company X- Pincode Zones '!$B$2:$C$125,2,FALSE))</f>
        <v>E</v>
      </c>
      <c r="L28" s="5">
        <f>VLOOKUP(K28,'Courier Company- Rates'!$A$10:$B$15,2,False)</f>
        <v>56.6</v>
      </c>
      <c r="M28" s="4">
        <f>(VLOOKUP(K28,'Courier Company- Rates'!$A$11:$C$15,3,0)*(I28-0.5)/0.5)</f>
        <v>55.5</v>
      </c>
      <c r="N28" s="4">
        <f>VLOOKUP(K28,'Courier Company- Rates'!$A$17:$C$22,2,False)*F28</f>
        <v>50.7</v>
      </c>
      <c r="O28" s="4">
        <f>VLOOKUP(K28,'Courier Company- Rates'!$A$17:$C$22,3,FALSE)*F28*(I28-0.5)/0.5</f>
        <v>55.5</v>
      </c>
      <c r="P28" s="4">
        <f t="shared" si="6"/>
        <v>218.3</v>
      </c>
      <c r="Q28" s="4" t="str">
        <f>VLOOKUP(A28,'Courier Company- Invoice'!$B$2:$H$125,2,0)</f>
        <v>0.8</v>
      </c>
      <c r="R28" s="5">
        <f t="shared" si="7"/>
        <v>1</v>
      </c>
      <c r="S28" s="4" t="str">
        <f>UPPER(VLOOKUP(A28,'Courier Company- Invoice'!$B$2:$H$125,5,False))</f>
        <v>E</v>
      </c>
      <c r="T28" s="4" t="s">
        <v>103</v>
      </c>
      <c r="U28" s="4">
        <f t="shared" si="8"/>
        <v>4.8</v>
      </c>
      <c r="V28" s="16">
        <f t="shared" si="9"/>
        <v>0.02198808978</v>
      </c>
      <c r="W28" s="4">
        <f t="shared" si="10"/>
        <v>112.1</v>
      </c>
      <c r="X28" s="4">
        <f t="shared" si="11"/>
        <v>106.2</v>
      </c>
    </row>
    <row r="29" ht="15.75" customHeight="1">
      <c r="A29" s="4" t="s">
        <v>104</v>
      </c>
      <c r="B29" s="4" t="s">
        <v>105</v>
      </c>
      <c r="C29" s="4">
        <v>486661.0</v>
      </c>
      <c r="D29" s="4" t="s">
        <v>83</v>
      </c>
      <c r="E29" s="4" t="str">
        <f t="shared" si="1"/>
        <v>Yes</v>
      </c>
      <c r="F29" s="4" t="str">
        <f t="shared" si="2"/>
        <v>1</v>
      </c>
      <c r="G29" s="5">
        <f>VLOOKUP(A29,'Company X- Order Report'!$A$2:$G$401,7,False)</f>
        <v>1.2</v>
      </c>
      <c r="H29" s="10">
        <f t="shared" si="3"/>
        <v>1200</v>
      </c>
      <c r="I29" s="10">
        <f t="shared" si="4"/>
        <v>1.5</v>
      </c>
      <c r="J29" s="10">
        <f t="shared" si="5"/>
        <v>1500</v>
      </c>
      <c r="K29" s="4" t="str">
        <f>UPPER(VLOOKUP(C29,'Company X- Pincode Zones '!$B$2:$C$125,2,FALSE))</f>
        <v>D</v>
      </c>
      <c r="L29" s="5">
        <f>VLOOKUP(K29,'Courier Company- Rates'!$A$10:$B$15,2,False)</f>
        <v>45.4</v>
      </c>
      <c r="M29" s="4">
        <f>(VLOOKUP(K29,'Courier Company- Rates'!$A$11:$C$15,3,0)*(I29-0.5)/0.5)</f>
        <v>89.6</v>
      </c>
      <c r="N29" s="4">
        <f>VLOOKUP(K29,'Courier Company- Rates'!$A$17:$C$22,2,False)*F29</f>
        <v>41.3</v>
      </c>
      <c r="O29" s="4">
        <f>VLOOKUP(K29,'Courier Company- Rates'!$A$17:$C$22,3,FALSE)*F29*(I29-0.5)/0.5</f>
        <v>89.6</v>
      </c>
      <c r="P29" s="4">
        <f t="shared" si="6"/>
        <v>265.9</v>
      </c>
      <c r="Q29" s="4" t="str">
        <f>VLOOKUP(A29,'Courier Company- Invoice'!$B$2:$H$125,2,0)</f>
        <v>1.2</v>
      </c>
      <c r="R29" s="5">
        <f t="shared" si="7"/>
        <v>1.5</v>
      </c>
      <c r="S29" s="4" t="str">
        <f>UPPER(VLOOKUP(A29,'Courier Company- Invoice'!$B$2:$H$125,5,False))</f>
        <v>D</v>
      </c>
      <c r="T29" s="4" t="s">
        <v>106</v>
      </c>
      <c r="U29" s="4">
        <f t="shared" si="8"/>
        <v>7</v>
      </c>
      <c r="V29" s="16">
        <f t="shared" si="9"/>
        <v>0.02632568635</v>
      </c>
      <c r="W29" s="4">
        <f t="shared" si="10"/>
        <v>135</v>
      </c>
      <c r="X29" s="4">
        <f t="shared" si="11"/>
        <v>130.9</v>
      </c>
    </row>
    <row r="30" ht="15.75" customHeight="1">
      <c r="A30" s="4" t="s">
        <v>107</v>
      </c>
      <c r="B30" s="4" t="s">
        <v>108</v>
      </c>
      <c r="C30" s="4">
        <v>244001.0</v>
      </c>
      <c r="D30" s="4" t="s">
        <v>83</v>
      </c>
      <c r="E30" s="4" t="str">
        <f t="shared" si="1"/>
        <v>Yes</v>
      </c>
      <c r="F30" s="4" t="str">
        <f t="shared" si="2"/>
        <v>1</v>
      </c>
      <c r="G30" s="5">
        <f>VLOOKUP(A30,'Company X- Order Report'!$A$2:$G$401,7,False)</f>
        <v>1.357</v>
      </c>
      <c r="H30" s="10">
        <f t="shared" si="3"/>
        <v>1357</v>
      </c>
      <c r="I30" s="10">
        <f t="shared" si="4"/>
        <v>1.5</v>
      </c>
      <c r="J30" s="10">
        <f t="shared" si="5"/>
        <v>1500</v>
      </c>
      <c r="K30" s="4" t="str">
        <f>UPPER(VLOOKUP(C30,'Company X- Pincode Zones '!$B$2:$C$125,2,FALSE))</f>
        <v>B</v>
      </c>
      <c r="L30" s="5">
        <f>VLOOKUP(K30,'Courier Company- Rates'!$A$10:$B$15,2,False)</f>
        <v>33</v>
      </c>
      <c r="M30" s="4">
        <f>(VLOOKUP(K30,'Courier Company- Rates'!$A$11:$C$15,3,0)*(I30-0.5)/0.5)</f>
        <v>56.6</v>
      </c>
      <c r="N30" s="4">
        <f>VLOOKUP(K30,'Courier Company- Rates'!$A$17:$C$22,2,False)*F30</f>
        <v>20.5</v>
      </c>
      <c r="O30" s="4">
        <f>VLOOKUP(K30,'Courier Company- Rates'!$A$17:$C$22,3,FALSE)*F30*(I30-0.5)/0.5</f>
        <v>56.6</v>
      </c>
      <c r="P30" s="4">
        <f t="shared" si="6"/>
        <v>166.7</v>
      </c>
      <c r="Q30" s="4" t="str">
        <f>VLOOKUP(A30,'Courier Company- Invoice'!$B$2:$H$125,2,0)</f>
        <v>1.3</v>
      </c>
      <c r="R30" s="5">
        <f t="shared" si="7"/>
        <v>1.5</v>
      </c>
      <c r="S30" s="4" t="str">
        <f>UPPER(VLOOKUP(A30,'Courier Company- Invoice'!$B$2:$H$125,5,False))</f>
        <v>B</v>
      </c>
      <c r="T30" s="4" t="s">
        <v>109</v>
      </c>
      <c r="U30" s="4">
        <f t="shared" si="8"/>
        <v>15.6</v>
      </c>
      <c r="V30" s="16">
        <f t="shared" si="9"/>
        <v>0.09358128374</v>
      </c>
      <c r="W30" s="4">
        <f t="shared" si="10"/>
        <v>89.6</v>
      </c>
      <c r="X30" s="4">
        <f t="shared" si="11"/>
        <v>77.1</v>
      </c>
    </row>
    <row r="31" ht="15.75" customHeight="1">
      <c r="A31" s="4" t="s">
        <v>110</v>
      </c>
      <c r="B31" s="4" t="s">
        <v>111</v>
      </c>
      <c r="C31" s="4">
        <v>492001.0</v>
      </c>
      <c r="D31" s="4" t="s">
        <v>83</v>
      </c>
      <c r="E31" s="4" t="str">
        <f t="shared" si="1"/>
        <v>Yes</v>
      </c>
      <c r="F31" s="4" t="str">
        <f t="shared" si="2"/>
        <v>1</v>
      </c>
      <c r="G31" s="5">
        <f>VLOOKUP(A31,'Company X- Order Report'!$A$2:$G$401,7,False)</f>
        <v>0.672</v>
      </c>
      <c r="H31" s="10">
        <f t="shared" si="3"/>
        <v>672</v>
      </c>
      <c r="I31" s="10">
        <f t="shared" si="4"/>
        <v>1</v>
      </c>
      <c r="J31" s="10">
        <f t="shared" si="5"/>
        <v>1000</v>
      </c>
      <c r="K31" s="4" t="str">
        <f>UPPER(VLOOKUP(C31,'Company X- Pincode Zones '!$B$2:$C$125,2,FALSE))</f>
        <v>D</v>
      </c>
      <c r="L31" s="5">
        <f>VLOOKUP(K31,'Courier Company- Rates'!$A$10:$B$15,2,False)</f>
        <v>45.4</v>
      </c>
      <c r="M31" s="4">
        <f>(VLOOKUP(K31,'Courier Company- Rates'!$A$11:$C$15,3,0)*(I31-0.5)/0.5)</f>
        <v>44.8</v>
      </c>
      <c r="N31" s="4">
        <f>VLOOKUP(K31,'Courier Company- Rates'!$A$17:$C$22,2,False)*F31</f>
        <v>41.3</v>
      </c>
      <c r="O31" s="4">
        <f>VLOOKUP(K31,'Courier Company- Rates'!$A$17:$C$22,3,FALSE)*F31*(I31-0.5)/0.5</f>
        <v>44.8</v>
      </c>
      <c r="P31" s="4">
        <f t="shared" si="6"/>
        <v>176.3</v>
      </c>
      <c r="Q31" s="4" t="str">
        <f>VLOOKUP(A31,'Courier Company- Invoice'!$B$2:$H$125,2,0)</f>
        <v>0.7</v>
      </c>
      <c r="R31" s="5">
        <f t="shared" si="7"/>
        <v>1</v>
      </c>
      <c r="S31" s="4" t="str">
        <f>UPPER(VLOOKUP(A31,'Courier Company- Invoice'!$B$2:$H$125,5,False))</f>
        <v>D</v>
      </c>
      <c r="T31" s="4" t="s">
        <v>93</v>
      </c>
      <c r="U31" s="4">
        <f t="shared" si="8"/>
        <v>3.5</v>
      </c>
      <c r="V31" s="16">
        <f t="shared" si="9"/>
        <v>0.01985252411</v>
      </c>
      <c r="W31" s="4">
        <f t="shared" si="10"/>
        <v>90.2</v>
      </c>
      <c r="X31" s="4">
        <f t="shared" si="11"/>
        <v>86.1</v>
      </c>
    </row>
    <row r="32" ht="15.75" customHeight="1">
      <c r="A32" s="4" t="s">
        <v>112</v>
      </c>
      <c r="B32" s="4" t="s">
        <v>113</v>
      </c>
      <c r="C32" s="4">
        <v>517128.0</v>
      </c>
      <c r="D32" s="4" t="s">
        <v>83</v>
      </c>
      <c r="E32" s="4" t="str">
        <f t="shared" si="1"/>
        <v>Yes</v>
      </c>
      <c r="F32" s="4" t="str">
        <f t="shared" si="2"/>
        <v>1</v>
      </c>
      <c r="G32" s="5">
        <f>VLOOKUP(A32,'Company X- Order Report'!$A$2:$G$401,7,False)</f>
        <v>1.557</v>
      </c>
      <c r="H32" s="10">
        <f t="shared" si="3"/>
        <v>1557</v>
      </c>
      <c r="I32" s="10">
        <f t="shared" si="4"/>
        <v>2</v>
      </c>
      <c r="J32" s="10">
        <f t="shared" si="5"/>
        <v>2000</v>
      </c>
      <c r="K32" s="4" t="str">
        <f>UPPER(VLOOKUP(C32,'Company X- Pincode Zones '!$B$2:$C$125,2,FALSE))</f>
        <v>D</v>
      </c>
      <c r="L32" s="5">
        <f>VLOOKUP(K32,'Courier Company- Rates'!$A$10:$B$15,2,False)</f>
        <v>45.4</v>
      </c>
      <c r="M32" s="4">
        <f>(VLOOKUP(K32,'Courier Company- Rates'!$A$11:$C$15,3,0)*(I32-0.5)/0.5)</f>
        <v>134.4</v>
      </c>
      <c r="N32" s="4">
        <f>VLOOKUP(K32,'Courier Company- Rates'!$A$17:$C$22,2,False)*F32</f>
        <v>41.3</v>
      </c>
      <c r="O32" s="4">
        <f>VLOOKUP(K32,'Courier Company- Rates'!$A$17:$C$22,3,FALSE)*F32*(I32-0.5)/0.5</f>
        <v>134.4</v>
      </c>
      <c r="P32" s="4">
        <f t="shared" si="6"/>
        <v>355.5</v>
      </c>
      <c r="Q32" s="4" t="str">
        <f>VLOOKUP(A32,'Courier Company- Invoice'!$B$2:$H$125,2,0)</f>
        <v>1.6</v>
      </c>
      <c r="R32" s="5">
        <f t="shared" si="7"/>
        <v>2</v>
      </c>
      <c r="S32" s="4" t="str">
        <f>UPPER(VLOOKUP(A32,'Courier Company- Invoice'!$B$2:$H$125,5,False))</f>
        <v>D</v>
      </c>
      <c r="T32" s="4" t="s">
        <v>114</v>
      </c>
      <c r="U32" s="4">
        <f t="shared" si="8"/>
        <v>10.5</v>
      </c>
      <c r="V32" s="16">
        <f t="shared" si="9"/>
        <v>0.02953586498</v>
      </c>
      <c r="W32" s="4">
        <f t="shared" si="10"/>
        <v>179.8</v>
      </c>
      <c r="X32" s="4">
        <f t="shared" si="11"/>
        <v>175.7</v>
      </c>
    </row>
    <row r="33" ht="15.75" customHeight="1">
      <c r="A33" s="4" t="s">
        <v>115</v>
      </c>
      <c r="B33" s="4" t="s">
        <v>116</v>
      </c>
      <c r="C33" s="4">
        <v>562110.0</v>
      </c>
      <c r="D33" s="4" t="s">
        <v>83</v>
      </c>
      <c r="E33" s="4" t="str">
        <f t="shared" si="1"/>
        <v>Yes</v>
      </c>
      <c r="F33" s="4" t="str">
        <f t="shared" si="2"/>
        <v>1</v>
      </c>
      <c r="G33" s="5">
        <f>VLOOKUP(A33,'Company X- Order Report'!$A$2:$G$401,7,False)</f>
        <v>1.032</v>
      </c>
      <c r="H33" s="10">
        <f t="shared" si="3"/>
        <v>1032</v>
      </c>
      <c r="I33" s="10">
        <f t="shared" si="4"/>
        <v>1.5</v>
      </c>
      <c r="J33" s="10">
        <f t="shared" si="5"/>
        <v>1500</v>
      </c>
      <c r="K33" s="4" t="str">
        <f>UPPER(VLOOKUP(C33,'Company X- Pincode Zones '!$B$2:$C$125,2,FALSE))</f>
        <v>D</v>
      </c>
      <c r="L33" s="5">
        <f>VLOOKUP(K33,'Courier Company- Rates'!$A$10:$B$15,2,False)</f>
        <v>45.4</v>
      </c>
      <c r="M33" s="4">
        <f>(VLOOKUP(K33,'Courier Company- Rates'!$A$11:$C$15,3,0)*(I33-0.5)/0.5)</f>
        <v>89.6</v>
      </c>
      <c r="N33" s="4">
        <f>VLOOKUP(K33,'Courier Company- Rates'!$A$17:$C$22,2,False)*F33</f>
        <v>41.3</v>
      </c>
      <c r="O33" s="4">
        <f>VLOOKUP(K33,'Courier Company- Rates'!$A$17:$C$22,3,FALSE)*F33*(I33-0.5)/0.5</f>
        <v>89.6</v>
      </c>
      <c r="P33" s="4">
        <f t="shared" si="6"/>
        <v>265.9</v>
      </c>
      <c r="Q33" s="4" t="str">
        <f>VLOOKUP(A33,'Courier Company- Invoice'!$B$2:$H$125,2,0)</f>
        <v>1.13</v>
      </c>
      <c r="R33" s="5">
        <f t="shared" si="7"/>
        <v>1.5</v>
      </c>
      <c r="S33" s="4" t="str">
        <f>UPPER(VLOOKUP(A33,'Courier Company- Invoice'!$B$2:$H$125,5,False))</f>
        <v>D</v>
      </c>
      <c r="T33" s="4" t="s">
        <v>106</v>
      </c>
      <c r="U33" s="4">
        <f t="shared" si="8"/>
        <v>7</v>
      </c>
      <c r="V33" s="16">
        <f t="shared" si="9"/>
        <v>0.02632568635</v>
      </c>
      <c r="W33" s="4">
        <f t="shared" si="10"/>
        <v>135</v>
      </c>
      <c r="X33" s="4">
        <f t="shared" si="11"/>
        <v>130.9</v>
      </c>
    </row>
    <row r="34" ht="15.75" customHeight="1">
      <c r="A34" s="4" t="s">
        <v>117</v>
      </c>
      <c r="B34" s="4" t="s">
        <v>118</v>
      </c>
      <c r="C34" s="4">
        <v>831006.0</v>
      </c>
      <c r="D34" s="4" t="s">
        <v>83</v>
      </c>
      <c r="E34" s="4" t="str">
        <f t="shared" si="1"/>
        <v>Yes</v>
      </c>
      <c r="F34" s="4" t="str">
        <f t="shared" si="2"/>
        <v>1</v>
      </c>
      <c r="G34" s="5">
        <f>VLOOKUP(A34,'Company X- Order Report'!$A$2:$G$401,7,False)</f>
        <v>0.63</v>
      </c>
      <c r="H34" s="10">
        <f t="shared" si="3"/>
        <v>630</v>
      </c>
      <c r="I34" s="10">
        <f t="shared" si="4"/>
        <v>1</v>
      </c>
      <c r="J34" s="10">
        <f t="shared" si="5"/>
        <v>1000</v>
      </c>
      <c r="K34" s="4" t="str">
        <f>UPPER(VLOOKUP(C34,'Company X- Pincode Zones '!$B$2:$C$125,2,FALSE))</f>
        <v>D</v>
      </c>
      <c r="L34" s="5">
        <f>VLOOKUP(K34,'Courier Company- Rates'!$A$10:$B$15,2,False)</f>
        <v>45.4</v>
      </c>
      <c r="M34" s="4">
        <f>(VLOOKUP(K34,'Courier Company- Rates'!$A$11:$C$15,3,0)*(I34-0.5)/0.5)</f>
        <v>44.8</v>
      </c>
      <c r="N34" s="4">
        <f>VLOOKUP(K34,'Courier Company- Rates'!$A$17:$C$22,2,False)*F34</f>
        <v>41.3</v>
      </c>
      <c r="O34" s="4">
        <f>VLOOKUP(K34,'Courier Company- Rates'!$A$17:$C$22,3,FALSE)*F34*(I34-0.5)/0.5</f>
        <v>44.8</v>
      </c>
      <c r="P34" s="4">
        <f t="shared" si="6"/>
        <v>176.3</v>
      </c>
      <c r="Q34" s="4" t="str">
        <f>VLOOKUP(A34,'Courier Company- Invoice'!$B$2:$H$125,2,0)</f>
        <v>0.6</v>
      </c>
      <c r="R34" s="5">
        <f t="shared" si="7"/>
        <v>1</v>
      </c>
      <c r="S34" s="4" t="str">
        <f>UPPER(VLOOKUP(A34,'Courier Company- Invoice'!$B$2:$H$125,5,False))</f>
        <v>D</v>
      </c>
      <c r="T34" s="4" t="s">
        <v>93</v>
      </c>
      <c r="U34" s="4">
        <f t="shared" si="8"/>
        <v>3.5</v>
      </c>
      <c r="V34" s="16">
        <f t="shared" si="9"/>
        <v>0.01985252411</v>
      </c>
      <c r="W34" s="4">
        <f t="shared" si="10"/>
        <v>90.2</v>
      </c>
      <c r="X34" s="4">
        <f t="shared" si="11"/>
        <v>86.1</v>
      </c>
    </row>
    <row r="35" ht="15.75" customHeight="1">
      <c r="A35" s="4" t="s">
        <v>21</v>
      </c>
      <c r="B35" s="4" t="s">
        <v>22</v>
      </c>
      <c r="C35" s="4">
        <v>140604.0</v>
      </c>
      <c r="D35" s="4" t="s">
        <v>40</v>
      </c>
      <c r="E35" s="4" t="str">
        <f t="shared" si="1"/>
        <v>Yes</v>
      </c>
      <c r="F35" s="4" t="str">
        <f t="shared" si="2"/>
        <v>0</v>
      </c>
      <c r="G35" s="5">
        <f>VLOOKUP(A35,'Company X- Order Report'!$A$2:$G$401,7,False)</f>
        <v>0.22</v>
      </c>
      <c r="H35" s="10">
        <f t="shared" si="3"/>
        <v>220</v>
      </c>
      <c r="I35" s="10">
        <f t="shared" si="4"/>
        <v>0.5</v>
      </c>
      <c r="J35" s="10">
        <f t="shared" si="5"/>
        <v>500</v>
      </c>
      <c r="K35" s="4" t="str">
        <f>UPPER(VLOOKUP(C35,'Company X- Pincode Zones '!$B$2:$C$125,2,FALSE))</f>
        <v>B</v>
      </c>
      <c r="L35" s="5">
        <f>VLOOKUP(K35,'Courier Company- Rates'!$A$10:$B$15,2,False)</f>
        <v>33</v>
      </c>
      <c r="M35" s="4">
        <f>(VLOOKUP(K35,'Courier Company- Rates'!$A$11:$C$15,3,0)*(I35-0.5)/0.5)</f>
        <v>0</v>
      </c>
      <c r="N35" s="4">
        <f>VLOOKUP(K35,'Courier Company- Rates'!$A$17:$C$22,2,False)*F35</f>
        <v>0</v>
      </c>
      <c r="O35" s="4">
        <f>VLOOKUP(K35,'Courier Company- Rates'!$A$17:$C$22,3,FALSE)*F35*(I35-0.5)/0.5</f>
        <v>0</v>
      </c>
      <c r="P35" s="4">
        <f t="shared" si="6"/>
        <v>33</v>
      </c>
      <c r="Q35" s="4" t="str">
        <f>VLOOKUP(A35,'Courier Company- Invoice'!$B$2:$H$125,2,0)</f>
        <v>2.92</v>
      </c>
      <c r="R35" s="5">
        <f t="shared" si="7"/>
        <v>3</v>
      </c>
      <c r="S35" s="4" t="str">
        <f>UPPER(VLOOKUP(A35,'Courier Company- Invoice'!$B$2:$H$125,5,False))</f>
        <v>B</v>
      </c>
      <c r="T35" s="4" t="s">
        <v>25</v>
      </c>
      <c r="U35" s="4">
        <f t="shared" si="8"/>
        <v>-141.5</v>
      </c>
      <c r="V35" s="16">
        <f t="shared" si="9"/>
        <v>-4.287878788</v>
      </c>
      <c r="W35" s="4">
        <f t="shared" si="10"/>
        <v>33</v>
      </c>
      <c r="X35" s="4">
        <f t="shared" si="11"/>
        <v>0</v>
      </c>
    </row>
    <row r="36" ht="15.75" customHeight="1">
      <c r="A36" s="4" t="s">
        <v>119</v>
      </c>
      <c r="B36" s="4" t="s">
        <v>120</v>
      </c>
      <c r="C36" s="4">
        <v>723146.0</v>
      </c>
      <c r="D36" s="4" t="s">
        <v>40</v>
      </c>
      <c r="E36" s="4" t="str">
        <f t="shared" si="1"/>
        <v>Yes</v>
      </c>
      <c r="F36" s="4" t="str">
        <f t="shared" si="2"/>
        <v>0</v>
      </c>
      <c r="G36" s="5">
        <f>VLOOKUP(A36,'Company X- Order Report'!$A$2:$G$401,7,False)</f>
        <v>0.48</v>
      </c>
      <c r="H36" s="10">
        <f t="shared" si="3"/>
        <v>480</v>
      </c>
      <c r="I36" s="10">
        <f t="shared" si="4"/>
        <v>0.5</v>
      </c>
      <c r="J36" s="10">
        <f t="shared" si="5"/>
        <v>500</v>
      </c>
      <c r="K36" s="4" t="str">
        <f>UPPER(VLOOKUP(C36,'Company X- Pincode Zones '!$B$2:$C$125,2,FALSE))</f>
        <v>D</v>
      </c>
      <c r="L36" s="5">
        <f>VLOOKUP(K36,'Courier Company- Rates'!$A$10:$B$15,2,False)</f>
        <v>45.4</v>
      </c>
      <c r="M36" s="4">
        <f>(VLOOKUP(K36,'Courier Company- Rates'!$A$11:$C$15,3,0)*(I36-0.5)/0.5)</f>
        <v>0</v>
      </c>
      <c r="N36" s="4">
        <f>VLOOKUP(K36,'Courier Company- Rates'!$A$17:$C$22,2,False)*F36</f>
        <v>0</v>
      </c>
      <c r="O36" s="4">
        <f>VLOOKUP(K36,'Courier Company- Rates'!$A$17:$C$22,3,FALSE)*F36*(I36-0.5)/0.5</f>
        <v>0</v>
      </c>
      <c r="P36" s="4">
        <f t="shared" si="6"/>
        <v>45.4</v>
      </c>
      <c r="Q36" s="4" t="str">
        <f>VLOOKUP(A36,'Courier Company- Invoice'!$B$2:$H$125,2,0)</f>
        <v>0.68</v>
      </c>
      <c r="R36" s="5">
        <f t="shared" si="7"/>
        <v>1</v>
      </c>
      <c r="S36" s="4" t="str">
        <f>UPPER(VLOOKUP(A36,'Courier Company- Invoice'!$B$2:$H$125,5,False))</f>
        <v>D</v>
      </c>
      <c r="T36" s="4" t="s">
        <v>43</v>
      </c>
      <c r="U36" s="4">
        <f t="shared" si="8"/>
        <v>-44.8</v>
      </c>
      <c r="V36" s="16">
        <f t="shared" si="9"/>
        <v>-0.986784141</v>
      </c>
      <c r="W36" s="4">
        <f t="shared" si="10"/>
        <v>45.4</v>
      </c>
      <c r="X36" s="4">
        <f t="shared" si="11"/>
        <v>0</v>
      </c>
    </row>
    <row r="37" ht="15.75" customHeight="1">
      <c r="A37" s="4" t="s">
        <v>121</v>
      </c>
      <c r="B37" s="4" t="s">
        <v>122</v>
      </c>
      <c r="C37" s="4">
        <v>421204.0</v>
      </c>
      <c r="D37" s="4" t="s">
        <v>40</v>
      </c>
      <c r="E37" s="4" t="str">
        <f t="shared" si="1"/>
        <v>Yes</v>
      </c>
      <c r="F37" s="4" t="str">
        <f t="shared" si="2"/>
        <v>0</v>
      </c>
      <c r="G37" s="5">
        <f>VLOOKUP(A37,'Company X- Order Report'!$A$2:$G$401,7,False)</f>
        <v>0.5</v>
      </c>
      <c r="H37" s="10">
        <f t="shared" si="3"/>
        <v>500</v>
      </c>
      <c r="I37" s="10">
        <f t="shared" si="4"/>
        <v>0.5</v>
      </c>
      <c r="J37" s="10">
        <f t="shared" si="5"/>
        <v>500</v>
      </c>
      <c r="K37" s="4" t="str">
        <f>UPPER(VLOOKUP(C37,'Company X- Pincode Zones '!$B$2:$C$125,2,FALSE))</f>
        <v>D</v>
      </c>
      <c r="L37" s="5">
        <f>VLOOKUP(K37,'Courier Company- Rates'!$A$10:$B$15,2,False)</f>
        <v>45.4</v>
      </c>
      <c r="M37" s="4">
        <f>(VLOOKUP(K37,'Courier Company- Rates'!$A$11:$C$15,3,0)*(I37-0.5)/0.5)</f>
        <v>0</v>
      </c>
      <c r="N37" s="4">
        <f>VLOOKUP(K37,'Courier Company- Rates'!$A$17:$C$22,2,False)*F37</f>
        <v>0</v>
      </c>
      <c r="O37" s="4">
        <f>VLOOKUP(K37,'Courier Company- Rates'!$A$17:$C$22,3,FALSE)*F37*(I37-0.5)/0.5</f>
        <v>0</v>
      </c>
      <c r="P37" s="4">
        <f t="shared" si="6"/>
        <v>45.4</v>
      </c>
      <c r="Q37" s="4" t="str">
        <f>VLOOKUP(A37,'Courier Company- Invoice'!$B$2:$H$125,2,0)</f>
        <v>0.71</v>
      </c>
      <c r="R37" s="5">
        <f t="shared" si="7"/>
        <v>1</v>
      </c>
      <c r="S37" s="4" t="str">
        <f>UPPER(VLOOKUP(A37,'Courier Company- Invoice'!$B$2:$H$125,5,False))</f>
        <v>D</v>
      </c>
      <c r="T37" s="4" t="s">
        <v>43</v>
      </c>
      <c r="U37" s="4">
        <f t="shared" si="8"/>
        <v>-44.8</v>
      </c>
      <c r="V37" s="16">
        <f t="shared" si="9"/>
        <v>-0.986784141</v>
      </c>
      <c r="W37" s="4">
        <f t="shared" si="10"/>
        <v>45.4</v>
      </c>
      <c r="X37" s="4">
        <f t="shared" si="11"/>
        <v>0</v>
      </c>
    </row>
    <row r="38" ht="15.75" customHeight="1">
      <c r="A38" s="4" t="s">
        <v>123</v>
      </c>
      <c r="B38" s="4" t="s">
        <v>124</v>
      </c>
      <c r="C38" s="4">
        <v>263139.0</v>
      </c>
      <c r="D38" s="4" t="s">
        <v>40</v>
      </c>
      <c r="E38" s="4" t="str">
        <f t="shared" si="1"/>
        <v>Yes</v>
      </c>
      <c r="F38" s="4" t="str">
        <f t="shared" si="2"/>
        <v>0</v>
      </c>
      <c r="G38" s="5">
        <f>VLOOKUP(A38,'Company X- Order Report'!$A$2:$G$401,7,False)</f>
        <v>0.245</v>
      </c>
      <c r="H38" s="10">
        <f t="shared" si="3"/>
        <v>245</v>
      </c>
      <c r="I38" s="10">
        <f t="shared" si="4"/>
        <v>0.5</v>
      </c>
      <c r="J38" s="10">
        <f t="shared" si="5"/>
        <v>500</v>
      </c>
      <c r="K38" s="4" t="str">
        <f>UPPER(VLOOKUP(C38,'Company X- Pincode Zones '!$B$2:$C$125,2,FALSE))</f>
        <v>B</v>
      </c>
      <c r="L38" s="5">
        <f>VLOOKUP(K38,'Courier Company- Rates'!$A$10:$B$15,2,False)</f>
        <v>33</v>
      </c>
      <c r="M38" s="4">
        <f>(VLOOKUP(K38,'Courier Company- Rates'!$A$11:$C$15,3,0)*(I38-0.5)/0.5)</f>
        <v>0</v>
      </c>
      <c r="N38" s="4">
        <f>VLOOKUP(K38,'Courier Company- Rates'!$A$17:$C$22,2,False)*F38</f>
        <v>0</v>
      </c>
      <c r="O38" s="4">
        <f>VLOOKUP(K38,'Courier Company- Rates'!$A$17:$C$22,3,FALSE)*F38*(I38-0.5)/0.5</f>
        <v>0</v>
      </c>
      <c r="P38" s="4">
        <f t="shared" si="6"/>
        <v>33</v>
      </c>
      <c r="Q38" s="4" t="str">
        <f>VLOOKUP(A38,'Courier Company- Invoice'!$B$2:$H$125,2,0)</f>
        <v>0.78</v>
      </c>
      <c r="R38" s="5">
        <f t="shared" si="7"/>
        <v>1</v>
      </c>
      <c r="S38" s="4" t="str">
        <f>UPPER(VLOOKUP(A38,'Courier Company- Invoice'!$B$2:$H$125,5,False))</f>
        <v>B</v>
      </c>
      <c r="T38" s="4" t="s">
        <v>49</v>
      </c>
      <c r="U38" s="4">
        <f t="shared" si="8"/>
        <v>-28.3</v>
      </c>
      <c r="V38" s="16">
        <f t="shared" si="9"/>
        <v>-0.8575757576</v>
      </c>
      <c r="W38" s="4">
        <f t="shared" si="10"/>
        <v>33</v>
      </c>
      <c r="X38" s="4">
        <f t="shared" si="11"/>
        <v>0</v>
      </c>
    </row>
    <row r="39" ht="15.75" customHeight="1">
      <c r="A39" s="4" t="s">
        <v>125</v>
      </c>
      <c r="B39" s="4" t="s">
        <v>126</v>
      </c>
      <c r="C39" s="4">
        <v>743263.0</v>
      </c>
      <c r="D39" s="4" t="s">
        <v>40</v>
      </c>
      <c r="E39" s="4" t="str">
        <f t="shared" si="1"/>
        <v>Yes</v>
      </c>
      <c r="F39" s="4" t="str">
        <f t="shared" si="2"/>
        <v>0</v>
      </c>
      <c r="G39" s="5">
        <f>VLOOKUP(A39,'Company X- Order Report'!$A$2:$G$401,7,False)</f>
        <v>0.245</v>
      </c>
      <c r="H39" s="10">
        <f t="shared" si="3"/>
        <v>245</v>
      </c>
      <c r="I39" s="10">
        <f t="shared" si="4"/>
        <v>0.5</v>
      </c>
      <c r="J39" s="10">
        <f t="shared" si="5"/>
        <v>500</v>
      </c>
      <c r="K39" s="4" t="str">
        <f>UPPER(VLOOKUP(C39,'Company X- Pincode Zones '!$B$2:$C$125,2,FALSE))</f>
        <v>D</v>
      </c>
      <c r="L39" s="5">
        <f>VLOOKUP(K39,'Courier Company- Rates'!$A$10:$B$15,2,False)</f>
        <v>45.4</v>
      </c>
      <c r="M39" s="4">
        <f>(VLOOKUP(K39,'Courier Company- Rates'!$A$11:$C$15,3,0)*(I39-0.5)/0.5)</f>
        <v>0</v>
      </c>
      <c r="N39" s="4">
        <f>VLOOKUP(K39,'Courier Company- Rates'!$A$17:$C$22,2,False)*F39</f>
        <v>0</v>
      </c>
      <c r="O39" s="4">
        <f>VLOOKUP(K39,'Courier Company- Rates'!$A$17:$C$22,3,FALSE)*F39*(I39-0.5)/0.5</f>
        <v>0</v>
      </c>
      <c r="P39" s="4">
        <f t="shared" si="6"/>
        <v>45.4</v>
      </c>
      <c r="Q39" s="4" t="str">
        <f>VLOOKUP(A39,'Courier Company- Invoice'!$B$2:$H$125,2,0)</f>
        <v>1.27</v>
      </c>
      <c r="R39" s="5">
        <f t="shared" si="7"/>
        <v>1.5</v>
      </c>
      <c r="S39" s="4" t="str">
        <f>UPPER(VLOOKUP(A39,'Courier Company- Invoice'!$B$2:$H$125,5,False))</f>
        <v>D</v>
      </c>
      <c r="T39" s="4" t="s">
        <v>20</v>
      </c>
      <c r="U39" s="4">
        <f t="shared" si="8"/>
        <v>-89.6</v>
      </c>
      <c r="V39" s="16">
        <f t="shared" si="9"/>
        <v>-1.973568282</v>
      </c>
      <c r="W39" s="4">
        <f t="shared" si="10"/>
        <v>45.4</v>
      </c>
      <c r="X39" s="4">
        <f t="shared" si="11"/>
        <v>0</v>
      </c>
    </row>
    <row r="40" ht="15.75" customHeight="1">
      <c r="A40" s="4" t="s">
        <v>127</v>
      </c>
      <c r="B40" s="4" t="s">
        <v>128</v>
      </c>
      <c r="C40" s="4">
        <v>392150.0</v>
      </c>
      <c r="D40" s="4" t="s">
        <v>40</v>
      </c>
      <c r="E40" s="4" t="str">
        <f t="shared" si="1"/>
        <v>Yes</v>
      </c>
      <c r="F40" s="4" t="str">
        <f t="shared" si="2"/>
        <v>0</v>
      </c>
      <c r="G40" s="5">
        <f>VLOOKUP(A40,'Company X- Order Report'!$A$2:$G$401,7,False)</f>
        <v>0.5</v>
      </c>
      <c r="H40" s="10">
        <f t="shared" si="3"/>
        <v>500</v>
      </c>
      <c r="I40" s="10">
        <f t="shared" si="4"/>
        <v>0.5</v>
      </c>
      <c r="J40" s="10">
        <f t="shared" si="5"/>
        <v>500</v>
      </c>
      <c r="K40" s="4" t="str">
        <f>UPPER(VLOOKUP(C40,'Company X- Pincode Zones '!$B$2:$C$125,2,FALSE))</f>
        <v>D</v>
      </c>
      <c r="L40" s="5">
        <f>VLOOKUP(K40,'Courier Company- Rates'!$A$10:$B$15,2,False)</f>
        <v>45.4</v>
      </c>
      <c r="M40" s="4">
        <f>(VLOOKUP(K40,'Courier Company- Rates'!$A$11:$C$15,3,0)*(I40-0.5)/0.5)</f>
        <v>0</v>
      </c>
      <c r="N40" s="4">
        <f>VLOOKUP(K40,'Courier Company- Rates'!$A$17:$C$22,2,False)*F40</f>
        <v>0</v>
      </c>
      <c r="O40" s="4">
        <f>VLOOKUP(K40,'Courier Company- Rates'!$A$17:$C$22,3,FALSE)*F40*(I40-0.5)/0.5</f>
        <v>0</v>
      </c>
      <c r="P40" s="4">
        <f t="shared" si="6"/>
        <v>45.4</v>
      </c>
      <c r="Q40" s="4" t="str">
        <f>VLOOKUP(A40,'Courier Company- Invoice'!$B$2:$H$125,2,0)</f>
        <v>0.7</v>
      </c>
      <c r="R40" s="5">
        <f t="shared" si="7"/>
        <v>1</v>
      </c>
      <c r="S40" s="4" t="str">
        <f>UPPER(VLOOKUP(A40,'Courier Company- Invoice'!$B$2:$H$125,5,False))</f>
        <v>D</v>
      </c>
      <c r="T40" s="4" t="s">
        <v>43</v>
      </c>
      <c r="U40" s="4">
        <f t="shared" si="8"/>
        <v>-44.8</v>
      </c>
      <c r="V40" s="16">
        <f t="shared" si="9"/>
        <v>-0.986784141</v>
      </c>
      <c r="W40" s="4">
        <f t="shared" si="10"/>
        <v>45.4</v>
      </c>
      <c r="X40" s="4">
        <f t="shared" si="11"/>
        <v>0</v>
      </c>
    </row>
    <row r="41" ht="15.75" customHeight="1">
      <c r="A41" s="4" t="s">
        <v>129</v>
      </c>
      <c r="B41" s="4" t="s">
        <v>130</v>
      </c>
      <c r="C41" s="4">
        <v>382830.0</v>
      </c>
      <c r="D41" s="4" t="s">
        <v>40</v>
      </c>
      <c r="E41" s="4" t="str">
        <f t="shared" si="1"/>
        <v>Yes</v>
      </c>
      <c r="F41" s="4" t="str">
        <f t="shared" si="2"/>
        <v>0</v>
      </c>
      <c r="G41" s="5">
        <f>VLOOKUP(A41,'Company X- Order Report'!$A$2:$G$401,7,False)</f>
        <v>0.5</v>
      </c>
      <c r="H41" s="10">
        <f t="shared" si="3"/>
        <v>500</v>
      </c>
      <c r="I41" s="10">
        <f t="shared" si="4"/>
        <v>0.5</v>
      </c>
      <c r="J41" s="10">
        <f t="shared" si="5"/>
        <v>500</v>
      </c>
      <c r="K41" s="4" t="str">
        <f>UPPER(VLOOKUP(C41,'Company X- Pincode Zones '!$B$2:$C$125,2,FALSE))</f>
        <v>D</v>
      </c>
      <c r="L41" s="5">
        <f>VLOOKUP(K41,'Courier Company- Rates'!$A$10:$B$15,2,False)</f>
        <v>45.4</v>
      </c>
      <c r="M41" s="4">
        <f>(VLOOKUP(K41,'Courier Company- Rates'!$A$11:$C$15,3,0)*(I41-0.5)/0.5)</f>
        <v>0</v>
      </c>
      <c r="N41" s="4">
        <f>VLOOKUP(K41,'Courier Company- Rates'!$A$17:$C$22,2,False)*F41</f>
        <v>0</v>
      </c>
      <c r="O41" s="4">
        <f>VLOOKUP(K41,'Courier Company- Rates'!$A$17:$C$22,3,FALSE)*F41*(I41-0.5)/0.5</f>
        <v>0</v>
      </c>
      <c r="P41" s="4">
        <f t="shared" si="6"/>
        <v>45.4</v>
      </c>
      <c r="Q41" s="4" t="str">
        <f>VLOOKUP(A41,'Courier Company- Invoice'!$B$2:$H$125,2,0)</f>
        <v>0.69</v>
      </c>
      <c r="R41" s="5">
        <f t="shared" si="7"/>
        <v>1</v>
      </c>
      <c r="S41" s="4" t="str">
        <f>UPPER(VLOOKUP(A41,'Courier Company- Invoice'!$B$2:$H$125,5,False))</f>
        <v>D</v>
      </c>
      <c r="T41" s="4" t="s">
        <v>43</v>
      </c>
      <c r="U41" s="4">
        <f t="shared" si="8"/>
        <v>-44.8</v>
      </c>
      <c r="V41" s="16">
        <f t="shared" si="9"/>
        <v>-0.986784141</v>
      </c>
      <c r="W41" s="4">
        <f t="shared" si="10"/>
        <v>45.4</v>
      </c>
      <c r="X41" s="4">
        <f t="shared" si="11"/>
        <v>0</v>
      </c>
    </row>
    <row r="42" ht="15.75" customHeight="1">
      <c r="A42" s="4" t="s">
        <v>131</v>
      </c>
      <c r="B42" s="4" t="s">
        <v>132</v>
      </c>
      <c r="C42" s="4">
        <v>711303.0</v>
      </c>
      <c r="D42" s="4" t="s">
        <v>40</v>
      </c>
      <c r="E42" s="4" t="str">
        <f t="shared" si="1"/>
        <v>Yes</v>
      </c>
      <c r="F42" s="4" t="str">
        <f t="shared" si="2"/>
        <v>0</v>
      </c>
      <c r="G42" s="5">
        <f>VLOOKUP(A42,'Company X- Order Report'!$A$2:$G$401,7,False)</f>
        <v>0.5</v>
      </c>
      <c r="H42" s="10">
        <f t="shared" si="3"/>
        <v>500</v>
      </c>
      <c r="I42" s="10">
        <f t="shared" si="4"/>
        <v>0.5</v>
      </c>
      <c r="J42" s="10">
        <f t="shared" si="5"/>
        <v>500</v>
      </c>
      <c r="K42" s="4" t="str">
        <f>UPPER(VLOOKUP(C42,'Company X- Pincode Zones '!$B$2:$C$125,2,FALSE))</f>
        <v>D</v>
      </c>
      <c r="L42" s="5">
        <f>VLOOKUP(K42,'Courier Company- Rates'!$A$10:$B$15,2,False)</f>
        <v>45.4</v>
      </c>
      <c r="M42" s="4">
        <f>(VLOOKUP(K42,'Courier Company- Rates'!$A$11:$C$15,3,0)*(I42-0.5)/0.5)</f>
        <v>0</v>
      </c>
      <c r="N42" s="4">
        <f>VLOOKUP(K42,'Courier Company- Rates'!$A$17:$C$22,2,False)*F42</f>
        <v>0</v>
      </c>
      <c r="O42" s="4">
        <f>VLOOKUP(K42,'Courier Company- Rates'!$A$17:$C$22,3,FALSE)*F42*(I42-0.5)/0.5</f>
        <v>0</v>
      </c>
      <c r="P42" s="4">
        <f t="shared" si="6"/>
        <v>45.4</v>
      </c>
      <c r="Q42" s="4" t="str">
        <f>VLOOKUP(A42,'Courier Company- Invoice'!$B$2:$H$125,2,0)</f>
        <v>0.68</v>
      </c>
      <c r="R42" s="5">
        <f t="shared" si="7"/>
        <v>1</v>
      </c>
      <c r="S42" s="4" t="str">
        <f>UPPER(VLOOKUP(A42,'Courier Company- Invoice'!$B$2:$H$125,5,False))</f>
        <v>D</v>
      </c>
      <c r="T42" s="4" t="s">
        <v>43</v>
      </c>
      <c r="U42" s="4">
        <f t="shared" si="8"/>
        <v>-44.8</v>
      </c>
      <c r="V42" s="16">
        <f t="shared" si="9"/>
        <v>-0.986784141</v>
      </c>
      <c r="W42" s="4">
        <f t="shared" si="10"/>
        <v>45.4</v>
      </c>
      <c r="X42" s="4">
        <f t="shared" si="11"/>
        <v>0</v>
      </c>
    </row>
    <row r="43" ht="15.75" customHeight="1">
      <c r="A43" s="4" t="s">
        <v>133</v>
      </c>
      <c r="B43" s="4" t="s">
        <v>134</v>
      </c>
      <c r="C43" s="4">
        <v>283102.0</v>
      </c>
      <c r="D43" s="4" t="s">
        <v>40</v>
      </c>
      <c r="E43" s="4" t="str">
        <f t="shared" si="1"/>
        <v>Yes</v>
      </c>
      <c r="F43" s="4" t="str">
        <f t="shared" si="2"/>
        <v>0</v>
      </c>
      <c r="G43" s="5">
        <f>VLOOKUP(A43,'Company X- Order Report'!$A$2:$G$401,7,False)</f>
        <v>0.127</v>
      </c>
      <c r="H43" s="10">
        <f t="shared" si="3"/>
        <v>127</v>
      </c>
      <c r="I43" s="10">
        <f t="shared" si="4"/>
        <v>0.5</v>
      </c>
      <c r="J43" s="10">
        <f t="shared" si="5"/>
        <v>500</v>
      </c>
      <c r="K43" s="4" t="str">
        <f>UPPER(VLOOKUP(C43,'Company X- Pincode Zones '!$B$2:$C$125,2,FALSE))</f>
        <v>B</v>
      </c>
      <c r="L43" s="5">
        <f>VLOOKUP(K43,'Courier Company- Rates'!$A$10:$B$15,2,False)</f>
        <v>33</v>
      </c>
      <c r="M43" s="4">
        <f>(VLOOKUP(K43,'Courier Company- Rates'!$A$11:$C$15,3,0)*(I43-0.5)/0.5)</f>
        <v>0</v>
      </c>
      <c r="N43" s="4">
        <f>VLOOKUP(K43,'Courier Company- Rates'!$A$17:$C$22,2,False)*F43</f>
        <v>0</v>
      </c>
      <c r="O43" s="4">
        <f>VLOOKUP(K43,'Courier Company- Rates'!$A$17:$C$22,3,FALSE)*F43*(I43-0.5)/0.5</f>
        <v>0</v>
      </c>
      <c r="P43" s="4">
        <f t="shared" si="6"/>
        <v>33</v>
      </c>
      <c r="Q43" s="4" t="str">
        <f>VLOOKUP(A43,'Courier Company- Invoice'!$B$2:$H$125,2,0)</f>
        <v>1</v>
      </c>
      <c r="R43" s="5">
        <f t="shared" si="7"/>
        <v>1.5</v>
      </c>
      <c r="S43" s="4" t="str">
        <f>UPPER(VLOOKUP(A43,'Courier Company- Invoice'!$B$2:$H$125,5,False))</f>
        <v>B</v>
      </c>
      <c r="T43" s="4" t="s">
        <v>49</v>
      </c>
      <c r="U43" s="4">
        <f t="shared" si="8"/>
        <v>-28.3</v>
      </c>
      <c r="V43" s="16">
        <f t="shared" si="9"/>
        <v>-0.8575757576</v>
      </c>
      <c r="W43" s="4">
        <f t="shared" si="10"/>
        <v>33</v>
      </c>
      <c r="X43" s="4">
        <f t="shared" si="11"/>
        <v>0</v>
      </c>
    </row>
    <row r="44" ht="15.75" customHeight="1">
      <c r="A44" s="4" t="s">
        <v>135</v>
      </c>
      <c r="B44" s="4" t="s">
        <v>136</v>
      </c>
      <c r="C44" s="4">
        <v>370201.0</v>
      </c>
      <c r="D44" s="4" t="s">
        <v>40</v>
      </c>
      <c r="E44" s="4" t="str">
        <f t="shared" si="1"/>
        <v>Yes</v>
      </c>
      <c r="F44" s="4" t="str">
        <f t="shared" si="2"/>
        <v>0</v>
      </c>
      <c r="G44" s="5">
        <f>VLOOKUP(A44,'Company X- Order Report'!$A$2:$G$401,7,False)</f>
        <v>0.952</v>
      </c>
      <c r="H44" s="10">
        <f t="shared" si="3"/>
        <v>952</v>
      </c>
      <c r="I44" s="10">
        <f t="shared" si="4"/>
        <v>1</v>
      </c>
      <c r="J44" s="10">
        <f t="shared" si="5"/>
        <v>1000</v>
      </c>
      <c r="K44" s="4" t="str">
        <f>UPPER(VLOOKUP(C44,'Company X- Pincode Zones '!$B$2:$C$125,2,FALSE))</f>
        <v>D</v>
      </c>
      <c r="L44" s="5">
        <f>VLOOKUP(K44,'Courier Company- Rates'!$A$10:$B$15,2,False)</f>
        <v>45.4</v>
      </c>
      <c r="M44" s="4">
        <f>(VLOOKUP(K44,'Courier Company- Rates'!$A$11:$C$15,3,0)*(I44-0.5)/0.5)</f>
        <v>44.8</v>
      </c>
      <c r="N44" s="4">
        <f>VLOOKUP(K44,'Courier Company- Rates'!$A$17:$C$22,2,False)*F44</f>
        <v>0</v>
      </c>
      <c r="O44" s="4">
        <f>VLOOKUP(K44,'Courier Company- Rates'!$A$17:$C$22,3,FALSE)*F44*(I44-0.5)/0.5</f>
        <v>0</v>
      </c>
      <c r="P44" s="4">
        <f t="shared" si="6"/>
        <v>90.2</v>
      </c>
      <c r="Q44" s="4" t="str">
        <f>VLOOKUP(A44,'Courier Company- Invoice'!$B$2:$H$125,2,0)</f>
        <v>1.16</v>
      </c>
      <c r="R44" s="5">
        <f t="shared" si="7"/>
        <v>1.5</v>
      </c>
      <c r="S44" s="4" t="str">
        <f>UPPER(VLOOKUP(A44,'Courier Company- Invoice'!$B$2:$H$125,5,False))</f>
        <v>D</v>
      </c>
      <c r="T44" s="4" t="s">
        <v>20</v>
      </c>
      <c r="U44" s="4">
        <f t="shared" si="8"/>
        <v>-44.8</v>
      </c>
      <c r="V44" s="16">
        <f t="shared" si="9"/>
        <v>-0.4966740576</v>
      </c>
      <c r="W44" s="4">
        <f t="shared" si="10"/>
        <v>90.2</v>
      </c>
      <c r="X44" s="4">
        <f t="shared" si="11"/>
        <v>0</v>
      </c>
    </row>
    <row r="45" ht="15.75" customHeight="1">
      <c r="A45" s="4" t="s">
        <v>137</v>
      </c>
      <c r="B45" s="4" t="s">
        <v>138</v>
      </c>
      <c r="C45" s="4">
        <v>248001.0</v>
      </c>
      <c r="D45" s="4" t="s">
        <v>40</v>
      </c>
      <c r="E45" s="4" t="str">
        <f t="shared" si="1"/>
        <v>Yes</v>
      </c>
      <c r="F45" s="4" t="str">
        <f t="shared" si="2"/>
        <v>0</v>
      </c>
      <c r="G45" s="5">
        <f>VLOOKUP(A45,'Company X- Order Report'!$A$2:$G$401,7,False)</f>
        <v>0.5</v>
      </c>
      <c r="H45" s="10">
        <f t="shared" si="3"/>
        <v>500</v>
      </c>
      <c r="I45" s="10">
        <f t="shared" si="4"/>
        <v>0.5</v>
      </c>
      <c r="J45" s="10">
        <f t="shared" si="5"/>
        <v>500</v>
      </c>
      <c r="K45" s="4" t="str">
        <f>UPPER(VLOOKUP(C45,'Company X- Pincode Zones '!$B$2:$C$125,2,FALSE))</f>
        <v>B</v>
      </c>
      <c r="L45" s="5">
        <f>VLOOKUP(K45,'Courier Company- Rates'!$A$10:$B$15,2,False)</f>
        <v>33</v>
      </c>
      <c r="M45" s="4">
        <f>(VLOOKUP(K45,'Courier Company- Rates'!$A$11:$C$15,3,0)*(I45-0.5)/0.5)</f>
        <v>0</v>
      </c>
      <c r="N45" s="4">
        <f>VLOOKUP(K45,'Courier Company- Rates'!$A$17:$C$22,2,False)*F45</f>
        <v>0</v>
      </c>
      <c r="O45" s="4">
        <f>VLOOKUP(K45,'Courier Company- Rates'!$A$17:$C$22,3,FALSE)*F45*(I45-0.5)/0.5</f>
        <v>0</v>
      </c>
      <c r="P45" s="4">
        <f t="shared" si="6"/>
        <v>33</v>
      </c>
      <c r="Q45" s="4" t="str">
        <f>VLOOKUP(A45,'Courier Company- Invoice'!$B$2:$H$125,2,0)</f>
        <v>0.68</v>
      </c>
      <c r="R45" s="5">
        <f t="shared" si="7"/>
        <v>1</v>
      </c>
      <c r="S45" s="4" t="str">
        <f>UPPER(VLOOKUP(A45,'Courier Company- Invoice'!$B$2:$H$125,5,False))</f>
        <v>B</v>
      </c>
      <c r="T45" s="4" t="s">
        <v>49</v>
      </c>
      <c r="U45" s="4">
        <f t="shared" si="8"/>
        <v>-28.3</v>
      </c>
      <c r="V45" s="16">
        <f t="shared" si="9"/>
        <v>-0.8575757576</v>
      </c>
      <c r="W45" s="4">
        <f t="shared" si="10"/>
        <v>33</v>
      </c>
      <c r="X45" s="4">
        <f t="shared" si="11"/>
        <v>0</v>
      </c>
    </row>
    <row r="46" ht="15.75" customHeight="1">
      <c r="A46" s="4" t="s">
        <v>139</v>
      </c>
      <c r="B46" s="4" t="s">
        <v>140</v>
      </c>
      <c r="C46" s="4">
        <v>144001.0</v>
      </c>
      <c r="D46" s="4" t="s">
        <v>40</v>
      </c>
      <c r="E46" s="4" t="str">
        <f t="shared" si="1"/>
        <v>Yes</v>
      </c>
      <c r="F46" s="4" t="str">
        <f t="shared" si="2"/>
        <v>0</v>
      </c>
      <c r="G46" s="5">
        <f>VLOOKUP(A46,'Company X- Order Report'!$A$2:$G$401,7,False)</f>
        <v>0.963</v>
      </c>
      <c r="H46" s="10">
        <f t="shared" si="3"/>
        <v>963</v>
      </c>
      <c r="I46" s="10">
        <f t="shared" si="4"/>
        <v>1</v>
      </c>
      <c r="J46" s="10">
        <f t="shared" si="5"/>
        <v>1000</v>
      </c>
      <c r="K46" s="4" t="str">
        <f>UPPER(VLOOKUP(C46,'Company X- Pincode Zones '!$B$2:$C$125,2,FALSE))</f>
        <v>B</v>
      </c>
      <c r="L46" s="5">
        <f>VLOOKUP(K46,'Courier Company- Rates'!$A$10:$B$15,2,False)</f>
        <v>33</v>
      </c>
      <c r="M46" s="4">
        <f>(VLOOKUP(K46,'Courier Company- Rates'!$A$11:$C$15,3,0)*(I46-0.5)/0.5)</f>
        <v>28.3</v>
      </c>
      <c r="N46" s="4">
        <f>VLOOKUP(K46,'Courier Company- Rates'!$A$17:$C$22,2,False)*F46</f>
        <v>0</v>
      </c>
      <c r="O46" s="4">
        <f>VLOOKUP(K46,'Courier Company- Rates'!$A$17:$C$22,3,FALSE)*F46*(I46-0.5)/0.5</f>
        <v>0</v>
      </c>
      <c r="P46" s="4">
        <f t="shared" si="6"/>
        <v>61.3</v>
      </c>
      <c r="Q46" s="4" t="str">
        <f>VLOOKUP(A46,'Courier Company- Invoice'!$B$2:$H$125,2,0)</f>
        <v>1.08</v>
      </c>
      <c r="R46" s="5">
        <f t="shared" si="7"/>
        <v>1.5</v>
      </c>
      <c r="S46" s="4" t="str">
        <f>UPPER(VLOOKUP(A46,'Courier Company- Invoice'!$B$2:$H$125,5,False))</f>
        <v>B</v>
      </c>
      <c r="T46" s="4" t="s">
        <v>59</v>
      </c>
      <c r="U46" s="4">
        <f t="shared" si="8"/>
        <v>-28.3</v>
      </c>
      <c r="V46" s="16">
        <f t="shared" si="9"/>
        <v>-0.4616639478</v>
      </c>
      <c r="W46" s="4">
        <f t="shared" si="10"/>
        <v>61.3</v>
      </c>
      <c r="X46" s="4">
        <f t="shared" si="11"/>
        <v>0</v>
      </c>
    </row>
    <row r="47" ht="15.75" customHeight="1">
      <c r="A47" s="4" t="s">
        <v>141</v>
      </c>
      <c r="B47" s="4" t="s">
        <v>142</v>
      </c>
      <c r="C47" s="4">
        <v>403401.0</v>
      </c>
      <c r="D47" s="4" t="s">
        <v>40</v>
      </c>
      <c r="E47" s="4" t="str">
        <f t="shared" si="1"/>
        <v>Yes</v>
      </c>
      <c r="F47" s="4" t="str">
        <f t="shared" si="2"/>
        <v>0</v>
      </c>
      <c r="G47" s="5">
        <f>VLOOKUP(A47,'Company X- Order Report'!$A$2:$G$401,7,False)</f>
        <v>0.5</v>
      </c>
      <c r="H47" s="10">
        <f t="shared" si="3"/>
        <v>500</v>
      </c>
      <c r="I47" s="10">
        <f t="shared" si="4"/>
        <v>0.5</v>
      </c>
      <c r="J47" s="10">
        <f t="shared" si="5"/>
        <v>500</v>
      </c>
      <c r="K47" s="4" t="str">
        <f>UPPER(VLOOKUP(C47,'Company X- Pincode Zones '!$B$2:$C$125,2,FALSE))</f>
        <v>D</v>
      </c>
      <c r="L47" s="5">
        <f>VLOOKUP(K47,'Courier Company- Rates'!$A$10:$B$15,2,False)</f>
        <v>45.4</v>
      </c>
      <c r="M47" s="4">
        <f>(VLOOKUP(K47,'Courier Company- Rates'!$A$11:$C$15,3,0)*(I47-0.5)/0.5)</f>
        <v>0</v>
      </c>
      <c r="N47" s="4">
        <f>VLOOKUP(K47,'Courier Company- Rates'!$A$17:$C$22,2,False)*F47</f>
        <v>0</v>
      </c>
      <c r="O47" s="4">
        <f>VLOOKUP(K47,'Courier Company- Rates'!$A$17:$C$22,3,FALSE)*F47*(I47-0.5)/0.5</f>
        <v>0</v>
      </c>
      <c r="P47" s="4">
        <f t="shared" si="6"/>
        <v>45.4</v>
      </c>
      <c r="Q47" s="4" t="str">
        <f>VLOOKUP(A47,'Courier Company- Invoice'!$B$2:$H$125,2,0)</f>
        <v>0.69</v>
      </c>
      <c r="R47" s="5">
        <f t="shared" si="7"/>
        <v>1</v>
      </c>
      <c r="S47" s="4" t="str">
        <f>UPPER(VLOOKUP(A47,'Courier Company- Invoice'!$B$2:$H$125,5,False))</f>
        <v>D</v>
      </c>
      <c r="T47" s="4" t="s">
        <v>43</v>
      </c>
      <c r="U47" s="4">
        <f t="shared" si="8"/>
        <v>-44.8</v>
      </c>
      <c r="V47" s="16">
        <f t="shared" si="9"/>
        <v>-0.986784141</v>
      </c>
      <c r="W47" s="4">
        <f t="shared" si="10"/>
        <v>45.4</v>
      </c>
      <c r="X47" s="4">
        <f t="shared" si="11"/>
        <v>0</v>
      </c>
    </row>
    <row r="48" ht="15.75" customHeight="1">
      <c r="A48" s="4" t="s">
        <v>143</v>
      </c>
      <c r="B48" s="4" t="s">
        <v>144</v>
      </c>
      <c r="C48" s="4">
        <v>452001.0</v>
      </c>
      <c r="D48" s="4" t="s">
        <v>40</v>
      </c>
      <c r="E48" s="4" t="str">
        <f t="shared" si="1"/>
        <v>Yes</v>
      </c>
      <c r="F48" s="4" t="str">
        <f t="shared" si="2"/>
        <v>0</v>
      </c>
      <c r="G48" s="5">
        <f>VLOOKUP(A48,'Company X- Order Report'!$A$2:$G$401,7,False)</f>
        <v>0.967</v>
      </c>
      <c r="H48" s="10">
        <f t="shared" si="3"/>
        <v>967</v>
      </c>
      <c r="I48" s="10">
        <f t="shared" si="4"/>
        <v>1</v>
      </c>
      <c r="J48" s="10">
        <f t="shared" si="5"/>
        <v>1000</v>
      </c>
      <c r="K48" s="4" t="str">
        <f>UPPER(VLOOKUP(C48,'Company X- Pincode Zones '!$B$2:$C$125,2,FALSE))</f>
        <v>D</v>
      </c>
      <c r="L48" s="5">
        <f>VLOOKUP(K48,'Courier Company- Rates'!$A$10:$B$15,2,False)</f>
        <v>45.4</v>
      </c>
      <c r="M48" s="4">
        <f>(VLOOKUP(K48,'Courier Company- Rates'!$A$11:$C$15,3,0)*(I48-0.5)/0.5)</f>
        <v>44.8</v>
      </c>
      <c r="N48" s="4">
        <f>VLOOKUP(K48,'Courier Company- Rates'!$A$17:$C$22,2,False)*F48</f>
        <v>0</v>
      </c>
      <c r="O48" s="4">
        <f>VLOOKUP(K48,'Courier Company- Rates'!$A$17:$C$22,3,FALSE)*F48*(I48-0.5)/0.5</f>
        <v>0</v>
      </c>
      <c r="P48" s="4">
        <f t="shared" si="6"/>
        <v>90.2</v>
      </c>
      <c r="Q48" s="4" t="str">
        <f>VLOOKUP(A48,'Courier Company- Invoice'!$B$2:$H$125,2,0)</f>
        <v>1.13</v>
      </c>
      <c r="R48" s="5">
        <f t="shared" si="7"/>
        <v>1.5</v>
      </c>
      <c r="S48" s="4" t="str">
        <f>UPPER(VLOOKUP(A48,'Courier Company- Invoice'!$B$2:$H$125,5,False))</f>
        <v>D</v>
      </c>
      <c r="T48" s="4" t="s">
        <v>20</v>
      </c>
      <c r="U48" s="4">
        <f t="shared" si="8"/>
        <v>-44.8</v>
      </c>
      <c r="V48" s="16">
        <f t="shared" si="9"/>
        <v>-0.4966740576</v>
      </c>
      <c r="W48" s="4">
        <f t="shared" si="10"/>
        <v>90.2</v>
      </c>
      <c r="X48" s="4">
        <f t="shared" si="11"/>
        <v>0</v>
      </c>
    </row>
    <row r="49" ht="15.75" customHeight="1">
      <c r="A49" s="4" t="s">
        <v>145</v>
      </c>
      <c r="B49" s="4" t="s">
        <v>146</v>
      </c>
      <c r="C49" s="4">
        <v>721636.0</v>
      </c>
      <c r="D49" s="4" t="s">
        <v>40</v>
      </c>
      <c r="E49" s="4" t="str">
        <f t="shared" si="1"/>
        <v>Yes</v>
      </c>
      <c r="F49" s="4" t="str">
        <f t="shared" si="2"/>
        <v>0</v>
      </c>
      <c r="G49" s="5">
        <f>VLOOKUP(A49,'Company X- Order Report'!$A$2:$G$401,7,False)</f>
        <v>0.5</v>
      </c>
      <c r="H49" s="10">
        <f t="shared" si="3"/>
        <v>500</v>
      </c>
      <c r="I49" s="10">
        <f t="shared" si="4"/>
        <v>0.5</v>
      </c>
      <c r="J49" s="10">
        <f t="shared" si="5"/>
        <v>500</v>
      </c>
      <c r="K49" s="4" t="str">
        <f>UPPER(VLOOKUP(C49,'Company X- Pincode Zones '!$B$2:$C$125,2,FALSE))</f>
        <v>D</v>
      </c>
      <c r="L49" s="5">
        <f>VLOOKUP(K49,'Courier Company- Rates'!$A$10:$B$15,2,False)</f>
        <v>45.4</v>
      </c>
      <c r="M49" s="4">
        <f>(VLOOKUP(K49,'Courier Company- Rates'!$A$11:$C$15,3,0)*(I49-0.5)/0.5)</f>
        <v>0</v>
      </c>
      <c r="N49" s="4">
        <f>VLOOKUP(K49,'Courier Company- Rates'!$A$17:$C$22,2,False)*F49</f>
        <v>0</v>
      </c>
      <c r="O49" s="4">
        <f>VLOOKUP(K49,'Courier Company- Rates'!$A$17:$C$22,3,FALSE)*F49*(I49-0.5)/0.5</f>
        <v>0</v>
      </c>
      <c r="P49" s="4">
        <f t="shared" si="6"/>
        <v>45.4</v>
      </c>
      <c r="Q49" s="4" t="str">
        <f>VLOOKUP(A49,'Courier Company- Invoice'!$B$2:$H$125,2,0)</f>
        <v>0.69</v>
      </c>
      <c r="R49" s="5">
        <f t="shared" si="7"/>
        <v>1</v>
      </c>
      <c r="S49" s="4" t="str">
        <f>UPPER(VLOOKUP(A49,'Courier Company- Invoice'!$B$2:$H$125,5,False))</f>
        <v>D</v>
      </c>
      <c r="T49" s="4" t="s">
        <v>43</v>
      </c>
      <c r="U49" s="4">
        <f t="shared" si="8"/>
        <v>-44.8</v>
      </c>
      <c r="V49" s="16">
        <f t="shared" si="9"/>
        <v>-0.986784141</v>
      </c>
      <c r="W49" s="4">
        <f t="shared" si="10"/>
        <v>45.4</v>
      </c>
      <c r="X49" s="4">
        <f t="shared" si="11"/>
        <v>0</v>
      </c>
    </row>
    <row r="50" ht="15.75" customHeight="1">
      <c r="A50" s="4" t="s">
        <v>147</v>
      </c>
      <c r="B50" s="4" t="s">
        <v>148</v>
      </c>
      <c r="C50" s="4">
        <v>831002.0</v>
      </c>
      <c r="D50" s="4" t="s">
        <v>40</v>
      </c>
      <c r="E50" s="4" t="str">
        <f t="shared" si="1"/>
        <v>Yes</v>
      </c>
      <c r="F50" s="4" t="str">
        <f t="shared" si="2"/>
        <v>0</v>
      </c>
      <c r="G50" s="5">
        <f>VLOOKUP(A50,'Company X- Order Report'!$A$2:$G$401,7,False)</f>
        <v>0.5</v>
      </c>
      <c r="H50" s="10">
        <f t="shared" si="3"/>
        <v>500</v>
      </c>
      <c r="I50" s="10">
        <f t="shared" si="4"/>
        <v>0.5</v>
      </c>
      <c r="J50" s="10">
        <f t="shared" si="5"/>
        <v>500</v>
      </c>
      <c r="K50" s="4" t="str">
        <f>UPPER(VLOOKUP(C50,'Company X- Pincode Zones '!$B$2:$C$125,2,FALSE))</f>
        <v>D</v>
      </c>
      <c r="L50" s="5">
        <f>VLOOKUP(K50,'Courier Company- Rates'!$A$10:$B$15,2,False)</f>
        <v>45.4</v>
      </c>
      <c r="M50" s="4">
        <f>(VLOOKUP(K50,'Courier Company- Rates'!$A$11:$C$15,3,0)*(I50-0.5)/0.5)</f>
        <v>0</v>
      </c>
      <c r="N50" s="4">
        <f>VLOOKUP(K50,'Courier Company- Rates'!$A$17:$C$22,2,False)*F50</f>
        <v>0</v>
      </c>
      <c r="O50" s="4">
        <f>VLOOKUP(K50,'Courier Company- Rates'!$A$17:$C$22,3,FALSE)*F50*(I50-0.5)/0.5</f>
        <v>0</v>
      </c>
      <c r="P50" s="4">
        <f t="shared" si="6"/>
        <v>45.4</v>
      </c>
      <c r="Q50" s="4" t="str">
        <f>VLOOKUP(A50,'Courier Company- Invoice'!$B$2:$H$125,2,0)</f>
        <v>0.68</v>
      </c>
      <c r="R50" s="5">
        <f t="shared" si="7"/>
        <v>1</v>
      </c>
      <c r="S50" s="4" t="str">
        <f>UPPER(VLOOKUP(A50,'Courier Company- Invoice'!$B$2:$H$125,5,False))</f>
        <v>D</v>
      </c>
      <c r="T50" s="4" t="s">
        <v>43</v>
      </c>
      <c r="U50" s="4">
        <f t="shared" si="8"/>
        <v>-44.8</v>
      </c>
      <c r="V50" s="16">
        <f t="shared" si="9"/>
        <v>-0.986784141</v>
      </c>
      <c r="W50" s="4">
        <f t="shared" si="10"/>
        <v>45.4</v>
      </c>
      <c r="X50" s="4">
        <f t="shared" si="11"/>
        <v>0</v>
      </c>
    </row>
    <row r="51" ht="15.75" customHeight="1">
      <c r="A51" s="4" t="s">
        <v>149</v>
      </c>
      <c r="B51" s="4" t="s">
        <v>150</v>
      </c>
      <c r="C51" s="4">
        <v>226004.0</v>
      </c>
      <c r="D51" s="4" t="s">
        <v>40</v>
      </c>
      <c r="E51" s="4" t="str">
        <f t="shared" si="1"/>
        <v>Yes</v>
      </c>
      <c r="F51" s="4" t="str">
        <f t="shared" si="2"/>
        <v>0</v>
      </c>
      <c r="G51" s="5">
        <f>VLOOKUP(A51,'Company X- Order Report'!$A$2:$G$401,7,False)</f>
        <v>0.611</v>
      </c>
      <c r="H51" s="10">
        <f t="shared" si="3"/>
        <v>611</v>
      </c>
      <c r="I51" s="10">
        <f t="shared" si="4"/>
        <v>1</v>
      </c>
      <c r="J51" s="10">
        <f t="shared" si="5"/>
        <v>1000</v>
      </c>
      <c r="K51" s="4" t="str">
        <f>UPPER(VLOOKUP(C51,'Company X- Pincode Zones '!$B$2:$C$125,2,FALSE))</f>
        <v>B</v>
      </c>
      <c r="L51" s="5">
        <f>VLOOKUP(K51,'Courier Company- Rates'!$A$10:$B$15,2,False)</f>
        <v>33</v>
      </c>
      <c r="M51" s="4">
        <f>(VLOOKUP(K51,'Courier Company- Rates'!$A$11:$C$15,3,0)*(I51-0.5)/0.5)</f>
        <v>28.3</v>
      </c>
      <c r="N51" s="4">
        <f>VLOOKUP(K51,'Courier Company- Rates'!$A$17:$C$22,2,False)*F51</f>
        <v>0</v>
      </c>
      <c r="O51" s="4">
        <f>VLOOKUP(K51,'Courier Company- Rates'!$A$17:$C$22,3,FALSE)*F51*(I51-0.5)/0.5</f>
        <v>0</v>
      </c>
      <c r="P51" s="4">
        <f t="shared" si="6"/>
        <v>61.3</v>
      </c>
      <c r="Q51" s="4" t="str">
        <f>VLOOKUP(A51,'Courier Company- Invoice'!$B$2:$H$125,2,0)</f>
        <v>2.86</v>
      </c>
      <c r="R51" s="5">
        <f t="shared" si="7"/>
        <v>3</v>
      </c>
      <c r="S51" s="4" t="str">
        <f>UPPER(VLOOKUP(A51,'Courier Company- Invoice'!$B$2:$H$125,5,False))</f>
        <v>B</v>
      </c>
      <c r="T51" s="4" t="s">
        <v>25</v>
      </c>
      <c r="U51" s="4">
        <f t="shared" si="8"/>
        <v>-113.2</v>
      </c>
      <c r="V51" s="16">
        <f t="shared" si="9"/>
        <v>-1.846655791</v>
      </c>
      <c r="W51" s="4">
        <f t="shared" si="10"/>
        <v>61.3</v>
      </c>
      <c r="X51" s="4">
        <f t="shared" si="11"/>
        <v>0</v>
      </c>
    </row>
    <row r="52" ht="15.75" customHeight="1">
      <c r="A52" s="4" t="s">
        <v>151</v>
      </c>
      <c r="B52" s="4" t="s">
        <v>152</v>
      </c>
      <c r="C52" s="4">
        <v>248001.0</v>
      </c>
      <c r="D52" s="4" t="s">
        <v>40</v>
      </c>
      <c r="E52" s="4" t="str">
        <f t="shared" si="1"/>
        <v>Yes</v>
      </c>
      <c r="F52" s="4" t="str">
        <f t="shared" si="2"/>
        <v>0</v>
      </c>
      <c r="G52" s="5">
        <f>VLOOKUP(A52,'Company X- Order Report'!$A$2:$G$401,7,False)</f>
        <v>0.361</v>
      </c>
      <c r="H52" s="10">
        <f t="shared" si="3"/>
        <v>361</v>
      </c>
      <c r="I52" s="10">
        <f t="shared" si="4"/>
        <v>0.5</v>
      </c>
      <c r="J52" s="10">
        <f t="shared" si="5"/>
        <v>500</v>
      </c>
      <c r="K52" s="4" t="str">
        <f>UPPER(VLOOKUP(C52,'Company X- Pincode Zones '!$B$2:$C$125,2,FALSE))</f>
        <v>B</v>
      </c>
      <c r="L52" s="5">
        <f>VLOOKUP(K52,'Courier Company- Rates'!$A$10:$B$15,2,False)</f>
        <v>33</v>
      </c>
      <c r="M52" s="4">
        <f>(VLOOKUP(K52,'Courier Company- Rates'!$A$11:$C$15,3,0)*(I52-0.5)/0.5)</f>
        <v>0</v>
      </c>
      <c r="N52" s="4">
        <f>VLOOKUP(K52,'Courier Company- Rates'!$A$17:$C$22,2,False)*F52</f>
        <v>0</v>
      </c>
      <c r="O52" s="4">
        <f>VLOOKUP(K52,'Courier Company- Rates'!$A$17:$C$22,3,FALSE)*F52*(I52-0.5)/0.5</f>
        <v>0</v>
      </c>
      <c r="P52" s="4">
        <f t="shared" si="6"/>
        <v>33</v>
      </c>
      <c r="Q52" s="4" t="str">
        <f>VLOOKUP(A52,'Courier Company- Invoice'!$B$2:$H$125,2,0)</f>
        <v>1.35</v>
      </c>
      <c r="R52" s="5">
        <f t="shared" si="7"/>
        <v>1.5</v>
      </c>
      <c r="S52" s="4" t="str">
        <f>UPPER(VLOOKUP(A52,'Courier Company- Invoice'!$B$2:$H$125,5,False))</f>
        <v>B</v>
      </c>
      <c r="T52" s="4" t="s">
        <v>59</v>
      </c>
      <c r="U52" s="4">
        <f t="shared" si="8"/>
        <v>-56.6</v>
      </c>
      <c r="V52" s="16">
        <f t="shared" si="9"/>
        <v>-1.715151515</v>
      </c>
      <c r="W52" s="4">
        <f t="shared" si="10"/>
        <v>33</v>
      </c>
      <c r="X52" s="4">
        <f t="shared" si="11"/>
        <v>0</v>
      </c>
    </row>
    <row r="53" ht="15.75" customHeight="1">
      <c r="A53" s="4" t="s">
        <v>153</v>
      </c>
      <c r="B53" s="4" t="s">
        <v>154</v>
      </c>
      <c r="C53" s="4">
        <v>410206.0</v>
      </c>
      <c r="D53" s="4" t="s">
        <v>40</v>
      </c>
      <c r="E53" s="4" t="str">
        <f t="shared" si="1"/>
        <v>Yes</v>
      </c>
      <c r="F53" s="4" t="str">
        <f t="shared" si="2"/>
        <v>0</v>
      </c>
      <c r="G53" s="5">
        <f>VLOOKUP(A53,'Company X- Order Report'!$A$2:$G$401,7,False)</f>
        <v>0.5</v>
      </c>
      <c r="H53" s="10">
        <f t="shared" si="3"/>
        <v>500</v>
      </c>
      <c r="I53" s="10">
        <f t="shared" si="4"/>
        <v>0.5</v>
      </c>
      <c r="J53" s="10">
        <f t="shared" si="5"/>
        <v>500</v>
      </c>
      <c r="K53" s="4" t="str">
        <f>UPPER(VLOOKUP(C53,'Company X- Pincode Zones '!$B$2:$C$125,2,FALSE))</f>
        <v>D</v>
      </c>
      <c r="L53" s="5">
        <f>VLOOKUP(K53,'Courier Company- Rates'!$A$10:$B$15,2,False)</f>
        <v>45.4</v>
      </c>
      <c r="M53" s="4">
        <f>(VLOOKUP(K53,'Courier Company- Rates'!$A$11:$C$15,3,0)*(I53-0.5)/0.5)</f>
        <v>0</v>
      </c>
      <c r="N53" s="4">
        <f>VLOOKUP(K53,'Courier Company- Rates'!$A$17:$C$22,2,False)*F53</f>
        <v>0</v>
      </c>
      <c r="O53" s="4">
        <f>VLOOKUP(K53,'Courier Company- Rates'!$A$17:$C$22,3,FALSE)*F53*(I53-0.5)/0.5</f>
        <v>0</v>
      </c>
      <c r="P53" s="4">
        <f t="shared" si="6"/>
        <v>45.4</v>
      </c>
      <c r="Q53" s="4" t="str">
        <f>VLOOKUP(A53,'Courier Company- Invoice'!$B$2:$H$125,2,0)</f>
        <v>0.68</v>
      </c>
      <c r="R53" s="5">
        <f t="shared" si="7"/>
        <v>1</v>
      </c>
      <c r="S53" s="4" t="str">
        <f>UPPER(VLOOKUP(A53,'Courier Company- Invoice'!$B$2:$H$125,5,False))</f>
        <v>D</v>
      </c>
      <c r="T53" s="4" t="s">
        <v>43</v>
      </c>
      <c r="U53" s="4">
        <f t="shared" si="8"/>
        <v>-44.8</v>
      </c>
      <c r="V53" s="16">
        <f t="shared" si="9"/>
        <v>-0.986784141</v>
      </c>
      <c r="W53" s="4">
        <f t="shared" si="10"/>
        <v>45.4</v>
      </c>
      <c r="X53" s="4">
        <f t="shared" si="11"/>
        <v>0</v>
      </c>
    </row>
    <row r="54" ht="15.75" customHeight="1">
      <c r="A54" s="4" t="s">
        <v>155</v>
      </c>
      <c r="B54" s="4" t="s">
        <v>156</v>
      </c>
      <c r="C54" s="4">
        <v>516503.0</v>
      </c>
      <c r="D54" s="4" t="s">
        <v>40</v>
      </c>
      <c r="E54" s="4" t="str">
        <f t="shared" si="1"/>
        <v>Yes</v>
      </c>
      <c r="F54" s="4" t="str">
        <f t="shared" si="2"/>
        <v>0</v>
      </c>
      <c r="G54" s="5">
        <f>VLOOKUP(A54,'Company X- Order Report'!$A$2:$G$401,7,False)</f>
        <v>1.459</v>
      </c>
      <c r="H54" s="10">
        <f t="shared" si="3"/>
        <v>1459</v>
      </c>
      <c r="I54" s="10">
        <f t="shared" si="4"/>
        <v>1.5</v>
      </c>
      <c r="J54" s="10">
        <f t="shared" si="5"/>
        <v>1500</v>
      </c>
      <c r="K54" s="4" t="str">
        <f>UPPER(VLOOKUP(C54,'Company X- Pincode Zones '!$B$2:$C$125,2,FALSE))</f>
        <v>D</v>
      </c>
      <c r="L54" s="5">
        <f>VLOOKUP(K54,'Courier Company- Rates'!$A$10:$B$15,2,False)</f>
        <v>45.4</v>
      </c>
      <c r="M54" s="4">
        <f>(VLOOKUP(K54,'Courier Company- Rates'!$A$11:$C$15,3,0)*(I54-0.5)/0.5)</f>
        <v>89.6</v>
      </c>
      <c r="N54" s="4">
        <f>VLOOKUP(K54,'Courier Company- Rates'!$A$17:$C$22,2,False)*F54</f>
        <v>0</v>
      </c>
      <c r="O54" s="4">
        <f>VLOOKUP(K54,'Courier Company- Rates'!$A$17:$C$22,3,FALSE)*F54*(I54-0.5)/0.5</f>
        <v>0</v>
      </c>
      <c r="P54" s="4">
        <f t="shared" si="6"/>
        <v>135</v>
      </c>
      <c r="Q54" s="4" t="str">
        <f>VLOOKUP(A54,'Courier Company- Invoice'!$B$2:$H$125,2,0)</f>
        <v>1.64</v>
      </c>
      <c r="R54" s="5">
        <f t="shared" si="7"/>
        <v>2</v>
      </c>
      <c r="S54" s="4" t="str">
        <f>UPPER(VLOOKUP(A54,'Courier Company- Invoice'!$B$2:$H$125,5,False))</f>
        <v>D</v>
      </c>
      <c r="T54" s="4" t="s">
        <v>157</v>
      </c>
      <c r="U54" s="4">
        <f t="shared" si="8"/>
        <v>-44.8</v>
      </c>
      <c r="V54" s="16">
        <f t="shared" si="9"/>
        <v>-0.3318518519</v>
      </c>
      <c r="W54" s="4">
        <f t="shared" si="10"/>
        <v>135</v>
      </c>
      <c r="X54" s="4">
        <f t="shared" si="11"/>
        <v>0</v>
      </c>
    </row>
    <row r="55" ht="15.75" customHeight="1">
      <c r="A55" s="4" t="s">
        <v>158</v>
      </c>
      <c r="B55" s="4" t="s">
        <v>159</v>
      </c>
      <c r="C55" s="4">
        <v>742103.0</v>
      </c>
      <c r="D55" s="4" t="s">
        <v>40</v>
      </c>
      <c r="E55" s="4" t="str">
        <f t="shared" si="1"/>
        <v>Yes</v>
      </c>
      <c r="F55" s="4" t="str">
        <f t="shared" si="2"/>
        <v>0</v>
      </c>
      <c r="G55" s="5">
        <f>VLOOKUP(A55,'Company X- Order Report'!$A$2:$G$401,7,False)</f>
        <v>0.5</v>
      </c>
      <c r="H55" s="10">
        <f t="shared" si="3"/>
        <v>500</v>
      </c>
      <c r="I55" s="10">
        <f t="shared" si="4"/>
        <v>0.5</v>
      </c>
      <c r="J55" s="10">
        <f t="shared" si="5"/>
        <v>500</v>
      </c>
      <c r="K55" s="4" t="str">
        <f>UPPER(VLOOKUP(C55,'Company X- Pincode Zones '!$B$2:$C$125,2,FALSE))</f>
        <v>D</v>
      </c>
      <c r="L55" s="5">
        <f>VLOOKUP(K55,'Courier Company- Rates'!$A$10:$B$15,2,False)</f>
        <v>45.4</v>
      </c>
      <c r="M55" s="4">
        <f>(VLOOKUP(K55,'Courier Company- Rates'!$A$11:$C$15,3,0)*(I55-0.5)/0.5)</f>
        <v>0</v>
      </c>
      <c r="N55" s="4">
        <f>VLOOKUP(K55,'Courier Company- Rates'!$A$17:$C$22,2,False)*F55</f>
        <v>0</v>
      </c>
      <c r="O55" s="4">
        <f>VLOOKUP(K55,'Courier Company- Rates'!$A$17:$C$22,3,FALSE)*F55*(I55-0.5)/0.5</f>
        <v>0</v>
      </c>
      <c r="P55" s="4">
        <f t="shared" si="6"/>
        <v>45.4</v>
      </c>
      <c r="Q55" s="4" t="str">
        <f>VLOOKUP(A55,'Courier Company- Invoice'!$B$2:$H$125,2,0)</f>
        <v>0.67</v>
      </c>
      <c r="R55" s="5">
        <f t="shared" si="7"/>
        <v>1</v>
      </c>
      <c r="S55" s="4" t="str">
        <f>UPPER(VLOOKUP(A55,'Courier Company- Invoice'!$B$2:$H$125,5,False))</f>
        <v>D</v>
      </c>
      <c r="T55" s="4" t="s">
        <v>43</v>
      </c>
      <c r="U55" s="4">
        <f t="shared" si="8"/>
        <v>-44.8</v>
      </c>
      <c r="V55" s="16">
        <f t="shared" si="9"/>
        <v>-0.986784141</v>
      </c>
      <c r="W55" s="4">
        <f t="shared" si="10"/>
        <v>45.4</v>
      </c>
      <c r="X55" s="4">
        <f t="shared" si="11"/>
        <v>0</v>
      </c>
    </row>
    <row r="56" ht="15.75" customHeight="1">
      <c r="A56" s="4" t="s">
        <v>160</v>
      </c>
      <c r="B56" s="4" t="s">
        <v>161</v>
      </c>
      <c r="C56" s="4">
        <v>452018.0</v>
      </c>
      <c r="D56" s="4" t="s">
        <v>40</v>
      </c>
      <c r="E56" s="4" t="str">
        <f t="shared" si="1"/>
        <v>Yes</v>
      </c>
      <c r="F56" s="4" t="str">
        <f t="shared" si="2"/>
        <v>0</v>
      </c>
      <c r="G56" s="5">
        <f>VLOOKUP(A56,'Company X- Order Report'!$A$2:$G$401,7,False)</f>
        <v>2.016</v>
      </c>
      <c r="H56" s="10">
        <f t="shared" si="3"/>
        <v>2016</v>
      </c>
      <c r="I56" s="10">
        <f t="shared" si="4"/>
        <v>2.5</v>
      </c>
      <c r="J56" s="10">
        <f t="shared" si="5"/>
        <v>2500</v>
      </c>
      <c r="K56" s="4" t="str">
        <f>UPPER(VLOOKUP(C56,'Company X- Pincode Zones '!$B$2:$C$125,2,FALSE))</f>
        <v>D</v>
      </c>
      <c r="L56" s="5">
        <f>VLOOKUP(K56,'Courier Company- Rates'!$A$10:$B$15,2,False)</f>
        <v>45.4</v>
      </c>
      <c r="M56" s="4">
        <f>(VLOOKUP(K56,'Courier Company- Rates'!$A$11:$C$15,3,0)*(I56-0.5)/0.5)</f>
        <v>179.2</v>
      </c>
      <c r="N56" s="4">
        <f>VLOOKUP(K56,'Courier Company- Rates'!$A$17:$C$22,2,False)*F56</f>
        <v>0</v>
      </c>
      <c r="O56" s="4">
        <f>VLOOKUP(K56,'Courier Company- Rates'!$A$17:$C$22,3,FALSE)*F56*(I56-0.5)/0.5</f>
        <v>0</v>
      </c>
      <c r="P56" s="4">
        <f t="shared" si="6"/>
        <v>224.6</v>
      </c>
      <c r="Q56" s="4" t="str">
        <f>VLOOKUP(A56,'Courier Company- Invoice'!$B$2:$H$125,2,0)</f>
        <v>2</v>
      </c>
      <c r="R56" s="5">
        <f t="shared" si="7"/>
        <v>2.5</v>
      </c>
      <c r="S56" s="4" t="str">
        <f>UPPER(VLOOKUP(A56,'Courier Company- Invoice'!$B$2:$H$125,5,False))</f>
        <v>D</v>
      </c>
      <c r="T56" s="4" t="s">
        <v>157</v>
      </c>
      <c r="U56" s="4">
        <f t="shared" si="8"/>
        <v>44.8</v>
      </c>
      <c r="V56" s="16">
        <f t="shared" si="9"/>
        <v>0.1994657168</v>
      </c>
      <c r="W56" s="4">
        <f t="shared" si="10"/>
        <v>224.6</v>
      </c>
      <c r="X56" s="4">
        <f t="shared" si="11"/>
        <v>0</v>
      </c>
    </row>
    <row r="57" ht="15.75" customHeight="1">
      <c r="A57" s="4" t="s">
        <v>162</v>
      </c>
      <c r="B57" s="4" t="s">
        <v>163</v>
      </c>
      <c r="C57" s="4">
        <v>208001.0</v>
      </c>
      <c r="D57" s="4" t="s">
        <v>40</v>
      </c>
      <c r="E57" s="4" t="str">
        <f t="shared" si="1"/>
        <v>Yes</v>
      </c>
      <c r="F57" s="4" t="str">
        <f t="shared" si="2"/>
        <v>0</v>
      </c>
      <c r="G57" s="5">
        <f>VLOOKUP(A57,'Company X- Order Report'!$A$2:$G$401,7,False)</f>
        <v>1.048</v>
      </c>
      <c r="H57" s="10">
        <f t="shared" si="3"/>
        <v>1048</v>
      </c>
      <c r="I57" s="10">
        <f t="shared" si="4"/>
        <v>1.5</v>
      </c>
      <c r="J57" s="10">
        <f t="shared" si="5"/>
        <v>1500</v>
      </c>
      <c r="K57" s="4" t="str">
        <f>UPPER(VLOOKUP(C57,'Company X- Pincode Zones '!$B$2:$C$125,2,FALSE))</f>
        <v>B</v>
      </c>
      <c r="L57" s="5">
        <f>VLOOKUP(K57,'Courier Company- Rates'!$A$10:$B$15,2,False)</f>
        <v>33</v>
      </c>
      <c r="M57" s="4">
        <f>(VLOOKUP(K57,'Courier Company- Rates'!$A$11:$C$15,3,0)*(I57-0.5)/0.5)</f>
        <v>56.6</v>
      </c>
      <c r="N57" s="4">
        <f>VLOOKUP(K57,'Courier Company- Rates'!$A$17:$C$22,2,False)*F57</f>
        <v>0</v>
      </c>
      <c r="O57" s="4">
        <f>VLOOKUP(K57,'Courier Company- Rates'!$A$17:$C$22,3,FALSE)*F57*(I57-0.5)/0.5</f>
        <v>0</v>
      </c>
      <c r="P57" s="4">
        <f t="shared" si="6"/>
        <v>89.6</v>
      </c>
      <c r="Q57" s="4" t="str">
        <f>VLOOKUP(A57,'Courier Company- Invoice'!$B$2:$H$125,2,0)</f>
        <v>1</v>
      </c>
      <c r="R57" s="5">
        <f t="shared" si="7"/>
        <v>1.5</v>
      </c>
      <c r="S57" s="4" t="str">
        <f>UPPER(VLOOKUP(A57,'Courier Company- Invoice'!$B$2:$H$125,5,False))</f>
        <v>B</v>
      </c>
      <c r="T57" s="4" t="s">
        <v>49</v>
      </c>
      <c r="U57" s="4">
        <f t="shared" si="8"/>
        <v>28.3</v>
      </c>
      <c r="V57" s="16">
        <f t="shared" si="9"/>
        <v>0.3158482143</v>
      </c>
      <c r="W57" s="4">
        <f t="shared" si="10"/>
        <v>89.6</v>
      </c>
      <c r="X57" s="4">
        <f t="shared" si="11"/>
        <v>0</v>
      </c>
    </row>
    <row r="58" ht="15.75" customHeight="1">
      <c r="A58" s="4" t="s">
        <v>164</v>
      </c>
      <c r="B58" s="4" t="s">
        <v>165</v>
      </c>
      <c r="C58" s="4">
        <v>244713.0</v>
      </c>
      <c r="D58" s="4" t="s">
        <v>40</v>
      </c>
      <c r="E58" s="4" t="str">
        <f t="shared" si="1"/>
        <v>Yes</v>
      </c>
      <c r="F58" s="4" t="str">
        <f t="shared" si="2"/>
        <v>0</v>
      </c>
      <c r="G58" s="5">
        <f>VLOOKUP(A58,'Company X- Order Report'!$A$2:$G$401,7,False)</f>
        <v>1.505</v>
      </c>
      <c r="H58" s="10">
        <f t="shared" si="3"/>
        <v>1505</v>
      </c>
      <c r="I58" s="10">
        <f t="shared" si="4"/>
        <v>2</v>
      </c>
      <c r="J58" s="10">
        <f t="shared" si="5"/>
        <v>2000</v>
      </c>
      <c r="K58" s="4" t="str">
        <f>UPPER(VLOOKUP(C58,'Company X- Pincode Zones '!$B$2:$C$125,2,FALSE))</f>
        <v>B</v>
      </c>
      <c r="L58" s="5">
        <f>VLOOKUP(K58,'Courier Company- Rates'!$A$10:$B$15,2,False)</f>
        <v>33</v>
      </c>
      <c r="M58" s="4">
        <f>(VLOOKUP(K58,'Courier Company- Rates'!$A$11:$C$15,3,0)*(I58-0.5)/0.5)</f>
        <v>84.9</v>
      </c>
      <c r="N58" s="4">
        <f>VLOOKUP(K58,'Courier Company- Rates'!$A$17:$C$22,2,False)*F58</f>
        <v>0</v>
      </c>
      <c r="O58" s="4">
        <f>VLOOKUP(K58,'Courier Company- Rates'!$A$17:$C$22,3,FALSE)*F58*(I58-0.5)/0.5</f>
        <v>0</v>
      </c>
      <c r="P58" s="4">
        <f t="shared" si="6"/>
        <v>117.9</v>
      </c>
      <c r="Q58" s="4" t="str">
        <f>VLOOKUP(A58,'Courier Company- Invoice'!$B$2:$H$125,2,0)</f>
        <v>1.5</v>
      </c>
      <c r="R58" s="5">
        <f t="shared" si="7"/>
        <v>1.5</v>
      </c>
      <c r="S58" s="4" t="str">
        <f>UPPER(VLOOKUP(A58,'Courier Company- Invoice'!$B$2:$H$125,5,False))</f>
        <v>B</v>
      </c>
      <c r="T58" s="4" t="s">
        <v>59</v>
      </c>
      <c r="U58" s="4">
        <f t="shared" si="8"/>
        <v>28.3</v>
      </c>
      <c r="V58" s="16">
        <f t="shared" si="9"/>
        <v>0.2400339271</v>
      </c>
      <c r="W58" s="4">
        <f t="shared" si="10"/>
        <v>117.9</v>
      </c>
      <c r="X58" s="4">
        <f t="shared" si="11"/>
        <v>0</v>
      </c>
    </row>
    <row r="59" ht="15.75" customHeight="1">
      <c r="A59" s="4" t="s">
        <v>166</v>
      </c>
      <c r="B59" s="4" t="s">
        <v>167</v>
      </c>
      <c r="C59" s="4">
        <v>580007.0</v>
      </c>
      <c r="D59" s="4" t="s">
        <v>40</v>
      </c>
      <c r="E59" s="4" t="str">
        <f t="shared" si="1"/>
        <v>Yes</v>
      </c>
      <c r="F59" s="4" t="str">
        <f t="shared" si="2"/>
        <v>0</v>
      </c>
      <c r="G59" s="5">
        <f>VLOOKUP(A59,'Company X- Order Report'!$A$2:$G$401,7,False)</f>
        <v>1.517</v>
      </c>
      <c r="H59" s="10">
        <f t="shared" si="3"/>
        <v>1517</v>
      </c>
      <c r="I59" s="10">
        <f t="shared" si="4"/>
        <v>2</v>
      </c>
      <c r="J59" s="10">
        <f t="shared" si="5"/>
        <v>2000</v>
      </c>
      <c r="K59" s="4" t="str">
        <f>UPPER(VLOOKUP(C59,'Company X- Pincode Zones '!$B$2:$C$125,2,FALSE))</f>
        <v>D</v>
      </c>
      <c r="L59" s="5">
        <f>VLOOKUP(K59,'Courier Company- Rates'!$A$10:$B$15,2,False)</f>
        <v>45.4</v>
      </c>
      <c r="M59" s="4">
        <f>(VLOOKUP(K59,'Courier Company- Rates'!$A$11:$C$15,3,0)*(I59-0.5)/0.5)</f>
        <v>134.4</v>
      </c>
      <c r="N59" s="4">
        <f>VLOOKUP(K59,'Courier Company- Rates'!$A$17:$C$22,2,False)*F59</f>
        <v>0</v>
      </c>
      <c r="O59" s="4">
        <f>VLOOKUP(K59,'Courier Company- Rates'!$A$17:$C$22,3,FALSE)*F59*(I59-0.5)/0.5</f>
        <v>0</v>
      </c>
      <c r="P59" s="4">
        <f t="shared" si="6"/>
        <v>179.8</v>
      </c>
      <c r="Q59" s="4" t="str">
        <f>VLOOKUP(A59,'Courier Company- Invoice'!$B$2:$H$125,2,0)</f>
        <v>1.5</v>
      </c>
      <c r="R59" s="5">
        <f t="shared" si="7"/>
        <v>1.5</v>
      </c>
      <c r="S59" s="4" t="str">
        <f>UPPER(VLOOKUP(A59,'Courier Company- Invoice'!$B$2:$H$125,5,False))</f>
        <v>D</v>
      </c>
      <c r="T59" s="4" t="s">
        <v>20</v>
      </c>
      <c r="U59" s="4">
        <f t="shared" si="8"/>
        <v>44.8</v>
      </c>
      <c r="V59" s="16">
        <f t="shared" si="9"/>
        <v>0.2491657397</v>
      </c>
      <c r="W59" s="4">
        <f t="shared" si="10"/>
        <v>179.8</v>
      </c>
      <c r="X59" s="4">
        <f t="shared" si="11"/>
        <v>0</v>
      </c>
    </row>
    <row r="60" ht="15.75" customHeight="1">
      <c r="A60" s="4" t="s">
        <v>168</v>
      </c>
      <c r="B60" s="4" t="s">
        <v>169</v>
      </c>
      <c r="C60" s="4">
        <v>360005.0</v>
      </c>
      <c r="D60" s="4" t="s">
        <v>40</v>
      </c>
      <c r="E60" s="4" t="str">
        <f t="shared" si="1"/>
        <v>Yes</v>
      </c>
      <c r="F60" s="4" t="str">
        <f t="shared" si="2"/>
        <v>0</v>
      </c>
      <c r="G60" s="5">
        <f>VLOOKUP(A60,'Company X- Order Report'!$A$2:$G$401,7,False)</f>
        <v>3.08</v>
      </c>
      <c r="H60" s="10">
        <f t="shared" si="3"/>
        <v>3080</v>
      </c>
      <c r="I60" s="10">
        <f t="shared" si="4"/>
        <v>3.5</v>
      </c>
      <c r="J60" s="10">
        <f t="shared" si="5"/>
        <v>3500</v>
      </c>
      <c r="K60" s="4" t="str">
        <f>UPPER(VLOOKUP(C60,'Company X- Pincode Zones '!$B$2:$C$125,2,FALSE))</f>
        <v>D</v>
      </c>
      <c r="L60" s="5">
        <f>VLOOKUP(K60,'Courier Company- Rates'!$A$10:$B$15,2,False)</f>
        <v>45.4</v>
      </c>
      <c r="M60" s="4">
        <f>(VLOOKUP(K60,'Courier Company- Rates'!$A$11:$C$15,3,0)*(I60-0.5)/0.5)</f>
        <v>268.8</v>
      </c>
      <c r="N60" s="4">
        <f>VLOOKUP(K60,'Courier Company- Rates'!$A$17:$C$22,2,False)*F60</f>
        <v>0</v>
      </c>
      <c r="O60" s="4">
        <f>VLOOKUP(K60,'Courier Company- Rates'!$A$17:$C$22,3,FALSE)*F60*(I60-0.5)/0.5</f>
        <v>0</v>
      </c>
      <c r="P60" s="4">
        <f t="shared" si="6"/>
        <v>314.2</v>
      </c>
      <c r="Q60" s="4" t="str">
        <f>VLOOKUP(A60,'Courier Company- Invoice'!$B$2:$H$125,2,0)</f>
        <v>3</v>
      </c>
      <c r="R60" s="5">
        <f t="shared" si="7"/>
        <v>3.5</v>
      </c>
      <c r="S60" s="4" t="str">
        <f>UPPER(VLOOKUP(A60,'Courier Company- Invoice'!$B$2:$H$125,5,False))</f>
        <v>D</v>
      </c>
      <c r="T60" s="4" t="s">
        <v>170</v>
      </c>
      <c r="U60" s="4">
        <f t="shared" si="8"/>
        <v>44.8</v>
      </c>
      <c r="V60" s="16">
        <f t="shared" si="9"/>
        <v>0.1425843412</v>
      </c>
      <c r="W60" s="4">
        <f t="shared" si="10"/>
        <v>314.2</v>
      </c>
      <c r="X60" s="4">
        <f t="shared" si="11"/>
        <v>0</v>
      </c>
    </row>
    <row r="61" ht="15.75" customHeight="1">
      <c r="A61" s="4" t="s">
        <v>171</v>
      </c>
      <c r="B61" s="4" t="s">
        <v>172</v>
      </c>
      <c r="C61" s="4">
        <v>313027.0</v>
      </c>
      <c r="D61" s="4" t="s">
        <v>40</v>
      </c>
      <c r="E61" s="4" t="str">
        <f t="shared" si="1"/>
        <v>Yes</v>
      </c>
      <c r="F61" s="4" t="str">
        <f t="shared" si="2"/>
        <v>0</v>
      </c>
      <c r="G61" s="5">
        <f>VLOOKUP(A61,'Company X- Order Report'!$A$2:$G$401,7,False)</f>
        <v>1.621</v>
      </c>
      <c r="H61" s="10">
        <f t="shared" si="3"/>
        <v>1621</v>
      </c>
      <c r="I61" s="10">
        <f t="shared" si="4"/>
        <v>2</v>
      </c>
      <c r="J61" s="10">
        <f t="shared" si="5"/>
        <v>2000</v>
      </c>
      <c r="K61" s="4" t="str">
        <f>UPPER(VLOOKUP(C61,'Company X- Pincode Zones '!$B$2:$C$125,2,FALSE))</f>
        <v>B</v>
      </c>
      <c r="L61" s="5">
        <f>VLOOKUP(K61,'Courier Company- Rates'!$A$10:$B$15,2,False)</f>
        <v>33</v>
      </c>
      <c r="M61" s="4">
        <f>(VLOOKUP(K61,'Courier Company- Rates'!$A$11:$C$15,3,0)*(I61-0.5)/0.5)</f>
        <v>84.9</v>
      </c>
      <c r="N61" s="4">
        <f>VLOOKUP(K61,'Courier Company- Rates'!$A$17:$C$22,2,False)*F61</f>
        <v>0</v>
      </c>
      <c r="O61" s="4">
        <f>VLOOKUP(K61,'Courier Company- Rates'!$A$17:$C$22,3,FALSE)*F61*(I61-0.5)/0.5</f>
        <v>0</v>
      </c>
      <c r="P61" s="4">
        <f t="shared" si="6"/>
        <v>117.9</v>
      </c>
      <c r="Q61" s="4" t="str">
        <f>VLOOKUP(A61,'Courier Company- Invoice'!$B$2:$H$125,2,0)</f>
        <v>1.7</v>
      </c>
      <c r="R61" s="5">
        <f t="shared" si="7"/>
        <v>2</v>
      </c>
      <c r="S61" s="4" t="str">
        <f>UPPER(VLOOKUP(A61,'Courier Company- Invoice'!$B$2:$H$125,5,False))</f>
        <v>D</v>
      </c>
      <c r="T61" s="4" t="s">
        <v>157</v>
      </c>
      <c r="U61" s="4">
        <f t="shared" si="8"/>
        <v>-61.9</v>
      </c>
      <c r="V61" s="16">
        <f t="shared" si="9"/>
        <v>-0.5250212044</v>
      </c>
      <c r="W61" s="4">
        <f t="shared" si="10"/>
        <v>117.9</v>
      </c>
      <c r="X61" s="4">
        <f t="shared" si="11"/>
        <v>0</v>
      </c>
    </row>
    <row r="62" ht="15.75" customHeight="1">
      <c r="A62" s="4" t="s">
        <v>173</v>
      </c>
      <c r="B62" s="4" t="s">
        <v>174</v>
      </c>
      <c r="C62" s="4">
        <v>341001.0</v>
      </c>
      <c r="D62" s="4" t="s">
        <v>40</v>
      </c>
      <c r="E62" s="4" t="str">
        <f t="shared" si="1"/>
        <v>Yes</v>
      </c>
      <c r="F62" s="4" t="str">
        <f t="shared" si="2"/>
        <v>0</v>
      </c>
      <c r="G62" s="5">
        <f>VLOOKUP(A62,'Company X- Order Report'!$A$2:$G$401,7,False)</f>
        <v>0.607</v>
      </c>
      <c r="H62" s="10">
        <f t="shared" si="3"/>
        <v>607</v>
      </c>
      <c r="I62" s="10">
        <f t="shared" si="4"/>
        <v>1</v>
      </c>
      <c r="J62" s="10">
        <f t="shared" si="5"/>
        <v>1000</v>
      </c>
      <c r="K62" s="4" t="str">
        <f>UPPER(VLOOKUP(C62,'Company X- Pincode Zones '!$B$2:$C$125,2,FALSE))</f>
        <v>B</v>
      </c>
      <c r="L62" s="5">
        <f>VLOOKUP(K62,'Courier Company- Rates'!$A$10:$B$15,2,False)</f>
        <v>33</v>
      </c>
      <c r="M62" s="4">
        <f>(VLOOKUP(K62,'Courier Company- Rates'!$A$11:$C$15,3,0)*(I62-0.5)/0.5)</f>
        <v>28.3</v>
      </c>
      <c r="N62" s="4">
        <f>VLOOKUP(K62,'Courier Company- Rates'!$A$17:$C$22,2,False)*F62</f>
        <v>0</v>
      </c>
      <c r="O62" s="4">
        <f>VLOOKUP(K62,'Courier Company- Rates'!$A$17:$C$22,3,FALSE)*F62*(I62-0.5)/0.5</f>
        <v>0</v>
      </c>
      <c r="P62" s="4">
        <f t="shared" si="6"/>
        <v>61.3</v>
      </c>
      <c r="Q62" s="4" t="str">
        <f>VLOOKUP(A62,'Courier Company- Invoice'!$B$2:$H$125,2,0)</f>
        <v>0.79</v>
      </c>
      <c r="R62" s="5">
        <f t="shared" si="7"/>
        <v>1</v>
      </c>
      <c r="S62" s="4" t="str">
        <f>UPPER(VLOOKUP(A62,'Courier Company- Invoice'!$B$2:$H$125,5,False))</f>
        <v>D</v>
      </c>
      <c r="T62" s="4" t="s">
        <v>43</v>
      </c>
      <c r="U62" s="4">
        <f t="shared" si="8"/>
        <v>-28.9</v>
      </c>
      <c r="V62" s="16">
        <f t="shared" si="9"/>
        <v>-0.471451876</v>
      </c>
      <c r="W62" s="4">
        <f t="shared" si="10"/>
        <v>61.3</v>
      </c>
      <c r="X62" s="4">
        <f t="shared" si="11"/>
        <v>0</v>
      </c>
    </row>
    <row r="63" ht="15.75" customHeight="1">
      <c r="A63" s="4" t="s">
        <v>175</v>
      </c>
      <c r="B63" s="4" t="s">
        <v>176</v>
      </c>
      <c r="C63" s="4">
        <v>332715.0</v>
      </c>
      <c r="D63" s="4" t="s">
        <v>40</v>
      </c>
      <c r="E63" s="4" t="str">
        <f t="shared" si="1"/>
        <v>Yes</v>
      </c>
      <c r="F63" s="4" t="str">
        <f t="shared" si="2"/>
        <v>0</v>
      </c>
      <c r="G63" s="5">
        <f>VLOOKUP(A63,'Company X- Order Report'!$A$2:$G$401,7,False)</f>
        <v>0.5</v>
      </c>
      <c r="H63" s="10">
        <f t="shared" si="3"/>
        <v>500</v>
      </c>
      <c r="I63" s="10">
        <f t="shared" si="4"/>
        <v>0.5</v>
      </c>
      <c r="J63" s="10">
        <f t="shared" si="5"/>
        <v>500</v>
      </c>
      <c r="K63" s="4" t="str">
        <f>UPPER(VLOOKUP(C63,'Company X- Pincode Zones '!$B$2:$C$125,2,FALSE))</f>
        <v>B</v>
      </c>
      <c r="L63" s="5">
        <f>VLOOKUP(K63,'Courier Company- Rates'!$A$10:$B$15,2,False)</f>
        <v>33</v>
      </c>
      <c r="M63" s="4">
        <f>(VLOOKUP(K63,'Courier Company- Rates'!$A$11:$C$15,3,0)*(I63-0.5)/0.5)</f>
        <v>0</v>
      </c>
      <c r="N63" s="4">
        <f>VLOOKUP(K63,'Courier Company- Rates'!$A$17:$C$22,2,False)*F63</f>
        <v>0</v>
      </c>
      <c r="O63" s="4">
        <f>VLOOKUP(K63,'Courier Company- Rates'!$A$17:$C$22,3,FALSE)*F63*(I63-0.5)/0.5</f>
        <v>0</v>
      </c>
      <c r="P63" s="4">
        <f t="shared" si="6"/>
        <v>33</v>
      </c>
      <c r="Q63" s="4" t="str">
        <f>VLOOKUP(A63,'Courier Company- Invoice'!$B$2:$H$125,2,0)</f>
        <v>0.5</v>
      </c>
      <c r="R63" s="5">
        <f t="shared" si="7"/>
        <v>0.5</v>
      </c>
      <c r="S63" s="4" t="str">
        <f>UPPER(VLOOKUP(A63,'Courier Company- Invoice'!$B$2:$H$125,5,False))</f>
        <v>D</v>
      </c>
      <c r="T63" s="4" t="s">
        <v>52</v>
      </c>
      <c r="U63" s="4">
        <f t="shared" si="8"/>
        <v>-12.4</v>
      </c>
      <c r="V63" s="16">
        <f t="shared" si="9"/>
        <v>-0.3757575758</v>
      </c>
      <c r="W63" s="4">
        <f t="shared" si="10"/>
        <v>33</v>
      </c>
      <c r="X63" s="4">
        <f t="shared" si="11"/>
        <v>0</v>
      </c>
    </row>
    <row r="64" ht="15.75" customHeight="1">
      <c r="A64" s="4" t="s">
        <v>177</v>
      </c>
      <c r="B64" s="4" t="s">
        <v>178</v>
      </c>
      <c r="C64" s="4">
        <v>302031.0</v>
      </c>
      <c r="D64" s="4" t="s">
        <v>40</v>
      </c>
      <c r="E64" s="4" t="str">
        <f t="shared" si="1"/>
        <v>Yes</v>
      </c>
      <c r="F64" s="4" t="str">
        <f t="shared" si="2"/>
        <v>0</v>
      </c>
      <c r="G64" s="5">
        <f>VLOOKUP(A64,'Company X- Order Report'!$A$2:$G$401,7,False)</f>
        <v>0.601</v>
      </c>
      <c r="H64" s="10">
        <f t="shared" si="3"/>
        <v>601</v>
      </c>
      <c r="I64" s="10">
        <f t="shared" si="4"/>
        <v>1</v>
      </c>
      <c r="J64" s="10">
        <f t="shared" si="5"/>
        <v>1000</v>
      </c>
      <c r="K64" s="4" t="str">
        <f>UPPER(VLOOKUP(C64,'Company X- Pincode Zones '!$B$2:$C$125,2,FALSE))</f>
        <v>B</v>
      </c>
      <c r="L64" s="5">
        <f>VLOOKUP(K64,'Courier Company- Rates'!$A$10:$B$15,2,False)</f>
        <v>33</v>
      </c>
      <c r="M64" s="4">
        <f>(VLOOKUP(K64,'Courier Company- Rates'!$A$11:$C$15,3,0)*(I64-0.5)/0.5)</f>
        <v>28.3</v>
      </c>
      <c r="N64" s="4">
        <f>VLOOKUP(K64,'Courier Company- Rates'!$A$17:$C$22,2,False)*F64</f>
        <v>0</v>
      </c>
      <c r="O64" s="4">
        <f>VLOOKUP(K64,'Courier Company- Rates'!$A$17:$C$22,3,FALSE)*F64*(I64-0.5)/0.5</f>
        <v>0</v>
      </c>
      <c r="P64" s="4">
        <f t="shared" si="6"/>
        <v>61.3</v>
      </c>
      <c r="Q64" s="4" t="str">
        <f>VLOOKUP(A64,'Courier Company- Invoice'!$B$2:$H$125,2,0)</f>
        <v>0.77</v>
      </c>
      <c r="R64" s="5">
        <f t="shared" si="7"/>
        <v>1</v>
      </c>
      <c r="S64" s="4" t="str">
        <f>UPPER(VLOOKUP(A64,'Courier Company- Invoice'!$B$2:$H$125,5,False))</f>
        <v>D</v>
      </c>
      <c r="T64" s="4" t="s">
        <v>43</v>
      </c>
      <c r="U64" s="4">
        <f t="shared" si="8"/>
        <v>-28.9</v>
      </c>
      <c r="V64" s="16">
        <f t="shared" si="9"/>
        <v>-0.471451876</v>
      </c>
      <c r="W64" s="4">
        <f t="shared" si="10"/>
        <v>61.3</v>
      </c>
      <c r="X64" s="4">
        <f t="shared" si="11"/>
        <v>0</v>
      </c>
    </row>
    <row r="65" ht="15.75" customHeight="1">
      <c r="A65" s="4" t="s">
        <v>179</v>
      </c>
      <c r="B65" s="4" t="s">
        <v>180</v>
      </c>
      <c r="C65" s="4">
        <v>335001.0</v>
      </c>
      <c r="D65" s="4" t="s">
        <v>40</v>
      </c>
      <c r="E65" s="4" t="str">
        <f t="shared" si="1"/>
        <v>Yes</v>
      </c>
      <c r="F65" s="4" t="str">
        <f t="shared" si="2"/>
        <v>0</v>
      </c>
      <c r="G65" s="5">
        <f>VLOOKUP(A65,'Company X- Order Report'!$A$2:$G$401,7,False)</f>
        <v>0.731</v>
      </c>
      <c r="H65" s="10">
        <f t="shared" si="3"/>
        <v>731</v>
      </c>
      <c r="I65" s="10">
        <f t="shared" si="4"/>
        <v>1</v>
      </c>
      <c r="J65" s="10">
        <f t="shared" si="5"/>
        <v>1000</v>
      </c>
      <c r="K65" s="4" t="str">
        <f>UPPER(VLOOKUP(C65,'Company X- Pincode Zones '!$B$2:$C$125,2,FALSE))</f>
        <v>B</v>
      </c>
      <c r="L65" s="5">
        <f>VLOOKUP(K65,'Courier Company- Rates'!$A$10:$B$15,2,False)</f>
        <v>33</v>
      </c>
      <c r="M65" s="4">
        <f>(VLOOKUP(K65,'Courier Company- Rates'!$A$11:$C$15,3,0)*(I65-0.5)/0.5)</f>
        <v>28.3</v>
      </c>
      <c r="N65" s="4">
        <f>VLOOKUP(K65,'Courier Company- Rates'!$A$17:$C$22,2,False)*F65</f>
        <v>0</v>
      </c>
      <c r="O65" s="4">
        <f>VLOOKUP(K65,'Courier Company- Rates'!$A$17:$C$22,3,FALSE)*F65*(I65-0.5)/0.5</f>
        <v>0</v>
      </c>
      <c r="P65" s="4">
        <f t="shared" si="6"/>
        <v>61.3</v>
      </c>
      <c r="Q65" s="4" t="str">
        <f>VLOOKUP(A65,'Courier Company- Invoice'!$B$2:$H$125,2,0)</f>
        <v>0.8</v>
      </c>
      <c r="R65" s="5">
        <f t="shared" si="7"/>
        <v>1</v>
      </c>
      <c r="S65" s="4" t="str">
        <f>UPPER(VLOOKUP(A65,'Courier Company- Invoice'!$B$2:$H$125,5,False))</f>
        <v>D</v>
      </c>
      <c r="T65" s="4" t="s">
        <v>43</v>
      </c>
      <c r="U65" s="4">
        <f t="shared" si="8"/>
        <v>-28.9</v>
      </c>
      <c r="V65" s="16">
        <f t="shared" si="9"/>
        <v>-0.471451876</v>
      </c>
      <c r="W65" s="4">
        <f t="shared" si="10"/>
        <v>61.3</v>
      </c>
      <c r="X65" s="4">
        <f t="shared" si="11"/>
        <v>0</v>
      </c>
    </row>
    <row r="66" ht="15.75" customHeight="1">
      <c r="A66" s="4" t="s">
        <v>181</v>
      </c>
      <c r="B66" s="4" t="s">
        <v>182</v>
      </c>
      <c r="C66" s="4">
        <v>334004.0</v>
      </c>
      <c r="D66" s="4" t="s">
        <v>40</v>
      </c>
      <c r="E66" s="4" t="str">
        <f t="shared" si="1"/>
        <v>Yes</v>
      </c>
      <c r="F66" s="4" t="str">
        <f t="shared" si="2"/>
        <v>0</v>
      </c>
      <c r="G66" s="5">
        <f>VLOOKUP(A66,'Company X- Order Report'!$A$2:$G$401,7,False)</f>
        <v>0.601</v>
      </c>
      <c r="H66" s="10">
        <f t="shared" si="3"/>
        <v>601</v>
      </c>
      <c r="I66" s="10">
        <f t="shared" si="4"/>
        <v>1</v>
      </c>
      <c r="J66" s="10">
        <f t="shared" si="5"/>
        <v>1000</v>
      </c>
      <c r="K66" s="4" t="str">
        <f>UPPER(VLOOKUP(C66,'Company X- Pincode Zones '!$B$2:$C$125,2,FALSE))</f>
        <v>B</v>
      </c>
      <c r="L66" s="5">
        <f>VLOOKUP(K66,'Courier Company- Rates'!$A$10:$B$15,2,False)</f>
        <v>33</v>
      </c>
      <c r="M66" s="4">
        <f>(VLOOKUP(K66,'Courier Company- Rates'!$A$11:$C$15,3,0)*(I66-0.5)/0.5)</f>
        <v>28.3</v>
      </c>
      <c r="N66" s="4">
        <f>VLOOKUP(K66,'Courier Company- Rates'!$A$17:$C$22,2,False)*F66</f>
        <v>0</v>
      </c>
      <c r="O66" s="4">
        <f>VLOOKUP(K66,'Courier Company- Rates'!$A$17:$C$22,3,FALSE)*F66*(I66-0.5)/0.5</f>
        <v>0</v>
      </c>
      <c r="P66" s="4">
        <f t="shared" si="6"/>
        <v>61.3</v>
      </c>
      <c r="Q66" s="4" t="str">
        <f>VLOOKUP(A66,'Courier Company- Invoice'!$B$2:$H$125,2,0)</f>
        <v>0.76</v>
      </c>
      <c r="R66" s="5">
        <f t="shared" si="7"/>
        <v>1</v>
      </c>
      <c r="S66" s="4" t="str">
        <f>UPPER(VLOOKUP(A66,'Courier Company- Invoice'!$B$2:$H$125,5,False))</f>
        <v>D</v>
      </c>
      <c r="T66" s="4" t="s">
        <v>43</v>
      </c>
      <c r="U66" s="4">
        <f t="shared" si="8"/>
        <v>-28.9</v>
      </c>
      <c r="V66" s="16">
        <f t="shared" si="9"/>
        <v>-0.471451876</v>
      </c>
      <c r="W66" s="4">
        <f t="shared" si="10"/>
        <v>61.3</v>
      </c>
      <c r="X66" s="4">
        <f t="shared" si="11"/>
        <v>0</v>
      </c>
    </row>
    <row r="67" ht="15.75" customHeight="1">
      <c r="A67" s="4" t="s">
        <v>183</v>
      </c>
      <c r="B67" s="4" t="s">
        <v>184</v>
      </c>
      <c r="C67" s="4">
        <v>321001.0</v>
      </c>
      <c r="D67" s="4" t="s">
        <v>40</v>
      </c>
      <c r="E67" s="4" t="str">
        <f t="shared" si="1"/>
        <v>Yes</v>
      </c>
      <c r="F67" s="4" t="str">
        <f t="shared" si="2"/>
        <v>0</v>
      </c>
      <c r="G67" s="5">
        <f>VLOOKUP(A67,'Company X- Order Report'!$A$2:$G$401,7,False)</f>
        <v>0.607</v>
      </c>
      <c r="H67" s="10">
        <f t="shared" si="3"/>
        <v>607</v>
      </c>
      <c r="I67" s="10">
        <f t="shared" si="4"/>
        <v>1</v>
      </c>
      <c r="J67" s="10">
        <f t="shared" si="5"/>
        <v>1000</v>
      </c>
      <c r="K67" s="4" t="str">
        <f>UPPER(VLOOKUP(C67,'Company X- Pincode Zones '!$B$2:$C$125,2,FALSE))</f>
        <v>B</v>
      </c>
      <c r="L67" s="5">
        <f>VLOOKUP(K67,'Courier Company- Rates'!$A$10:$B$15,2,False)</f>
        <v>33</v>
      </c>
      <c r="M67" s="4">
        <f>(VLOOKUP(K67,'Courier Company- Rates'!$A$11:$C$15,3,0)*(I67-0.5)/0.5)</f>
        <v>28.3</v>
      </c>
      <c r="N67" s="4">
        <f>VLOOKUP(K67,'Courier Company- Rates'!$A$17:$C$22,2,False)*F67</f>
        <v>0</v>
      </c>
      <c r="O67" s="4">
        <f>VLOOKUP(K67,'Courier Company- Rates'!$A$17:$C$22,3,FALSE)*F67*(I67-0.5)/0.5</f>
        <v>0</v>
      </c>
      <c r="P67" s="4">
        <f t="shared" si="6"/>
        <v>61.3</v>
      </c>
      <c r="Q67" s="4" t="str">
        <f>VLOOKUP(A67,'Courier Company- Invoice'!$B$2:$H$125,2,0)</f>
        <v>0.76</v>
      </c>
      <c r="R67" s="5">
        <f t="shared" si="7"/>
        <v>1</v>
      </c>
      <c r="S67" s="4" t="str">
        <f>UPPER(VLOOKUP(A67,'Courier Company- Invoice'!$B$2:$H$125,5,False))</f>
        <v>D</v>
      </c>
      <c r="T67" s="4" t="s">
        <v>43</v>
      </c>
      <c r="U67" s="4">
        <f t="shared" si="8"/>
        <v>-28.9</v>
      </c>
      <c r="V67" s="16">
        <f t="shared" si="9"/>
        <v>-0.471451876</v>
      </c>
      <c r="W67" s="4">
        <f t="shared" si="10"/>
        <v>61.3</v>
      </c>
      <c r="X67" s="4">
        <f t="shared" si="11"/>
        <v>0</v>
      </c>
    </row>
    <row r="68" ht="15.75" customHeight="1">
      <c r="A68" s="4" t="s">
        <v>185</v>
      </c>
      <c r="B68" s="4" t="s">
        <v>186</v>
      </c>
      <c r="C68" s="4">
        <v>324001.0</v>
      </c>
      <c r="D68" s="4" t="s">
        <v>40</v>
      </c>
      <c r="E68" s="4" t="str">
        <f t="shared" si="1"/>
        <v>Yes</v>
      </c>
      <c r="F68" s="4" t="str">
        <f t="shared" si="2"/>
        <v>0</v>
      </c>
      <c r="G68" s="5">
        <f>VLOOKUP(A68,'Company X- Order Report'!$A$2:$G$401,7,False)</f>
        <v>0.505</v>
      </c>
      <c r="H68" s="10">
        <f t="shared" si="3"/>
        <v>505</v>
      </c>
      <c r="I68" s="10">
        <f t="shared" si="4"/>
        <v>1</v>
      </c>
      <c r="J68" s="10">
        <f t="shared" si="5"/>
        <v>1000</v>
      </c>
      <c r="K68" s="4" t="str">
        <f>UPPER(VLOOKUP(C68,'Company X- Pincode Zones '!$B$2:$C$125,2,FALSE))</f>
        <v>B</v>
      </c>
      <c r="L68" s="5">
        <f>VLOOKUP(K68,'Courier Company- Rates'!$A$10:$B$15,2,False)</f>
        <v>33</v>
      </c>
      <c r="M68" s="4">
        <f>(VLOOKUP(K68,'Courier Company- Rates'!$A$11:$C$15,3,0)*(I68-0.5)/0.5)</f>
        <v>28.3</v>
      </c>
      <c r="N68" s="4">
        <f>VLOOKUP(K68,'Courier Company- Rates'!$A$17:$C$22,2,False)*F68</f>
        <v>0</v>
      </c>
      <c r="O68" s="4">
        <f>VLOOKUP(K68,'Courier Company- Rates'!$A$17:$C$22,3,FALSE)*F68*(I68-0.5)/0.5</f>
        <v>0</v>
      </c>
      <c r="P68" s="4">
        <f t="shared" si="6"/>
        <v>61.3</v>
      </c>
      <c r="Q68" s="4" t="str">
        <f>VLOOKUP(A68,'Courier Company- Invoice'!$B$2:$H$125,2,0)</f>
        <v>0.6</v>
      </c>
      <c r="R68" s="5">
        <f t="shared" si="7"/>
        <v>1</v>
      </c>
      <c r="S68" s="4" t="str">
        <f>UPPER(VLOOKUP(A68,'Courier Company- Invoice'!$B$2:$H$125,5,False))</f>
        <v>D</v>
      </c>
      <c r="T68" s="4" t="s">
        <v>43</v>
      </c>
      <c r="U68" s="4">
        <f t="shared" si="8"/>
        <v>-28.9</v>
      </c>
      <c r="V68" s="16">
        <f t="shared" si="9"/>
        <v>-0.471451876</v>
      </c>
      <c r="W68" s="4">
        <f t="shared" si="10"/>
        <v>61.3</v>
      </c>
      <c r="X68" s="4">
        <f t="shared" si="11"/>
        <v>0</v>
      </c>
    </row>
    <row r="69" ht="15.75" customHeight="1">
      <c r="A69" s="4" t="s">
        <v>187</v>
      </c>
      <c r="B69" s="4" t="s">
        <v>188</v>
      </c>
      <c r="C69" s="4">
        <v>321608.0</v>
      </c>
      <c r="D69" s="4" t="s">
        <v>40</v>
      </c>
      <c r="E69" s="4" t="str">
        <f t="shared" si="1"/>
        <v>Yes</v>
      </c>
      <c r="F69" s="4" t="str">
        <f t="shared" si="2"/>
        <v>0</v>
      </c>
      <c r="G69" s="5">
        <f>VLOOKUP(A69,'Company X- Order Report'!$A$2:$G$401,7,False)</f>
        <v>0.508</v>
      </c>
      <c r="H69" s="10">
        <f t="shared" si="3"/>
        <v>508</v>
      </c>
      <c r="I69" s="10">
        <f t="shared" si="4"/>
        <v>1</v>
      </c>
      <c r="J69" s="10">
        <f t="shared" si="5"/>
        <v>1000</v>
      </c>
      <c r="K69" s="4" t="str">
        <f>UPPER(VLOOKUP(C69,'Company X- Pincode Zones '!$B$2:$C$125,2,FALSE))</f>
        <v>B</v>
      </c>
      <c r="L69" s="5">
        <f>VLOOKUP(K69,'Courier Company- Rates'!$A$10:$B$15,2,False)</f>
        <v>33</v>
      </c>
      <c r="M69" s="4">
        <f>(VLOOKUP(K69,'Courier Company- Rates'!$A$11:$C$15,3,0)*(I69-0.5)/0.5)</f>
        <v>28.3</v>
      </c>
      <c r="N69" s="4">
        <f>VLOOKUP(K69,'Courier Company- Rates'!$A$17:$C$22,2,False)*F69</f>
        <v>0</v>
      </c>
      <c r="O69" s="4">
        <f>VLOOKUP(K69,'Courier Company- Rates'!$A$17:$C$22,3,FALSE)*F69*(I69-0.5)/0.5</f>
        <v>0</v>
      </c>
      <c r="P69" s="4">
        <f t="shared" si="6"/>
        <v>61.3</v>
      </c>
      <c r="Q69" s="4" t="str">
        <f>VLOOKUP(A69,'Courier Company- Invoice'!$B$2:$H$125,2,0)</f>
        <v>0.59</v>
      </c>
      <c r="R69" s="5">
        <f t="shared" si="7"/>
        <v>1</v>
      </c>
      <c r="S69" s="4" t="str">
        <f>UPPER(VLOOKUP(A69,'Courier Company- Invoice'!$B$2:$H$125,5,False))</f>
        <v>D</v>
      </c>
      <c r="T69" s="4" t="s">
        <v>43</v>
      </c>
      <c r="U69" s="4">
        <f t="shared" si="8"/>
        <v>-28.9</v>
      </c>
      <c r="V69" s="16">
        <f t="shared" si="9"/>
        <v>-0.471451876</v>
      </c>
      <c r="W69" s="4">
        <f t="shared" si="10"/>
        <v>61.3</v>
      </c>
      <c r="X69" s="4">
        <f t="shared" si="11"/>
        <v>0</v>
      </c>
    </row>
    <row r="70" ht="15.75" customHeight="1">
      <c r="A70" s="4" t="s">
        <v>189</v>
      </c>
      <c r="B70" s="4" t="s">
        <v>190</v>
      </c>
      <c r="C70" s="4">
        <v>302002.0</v>
      </c>
      <c r="D70" s="4" t="s">
        <v>40</v>
      </c>
      <c r="E70" s="4" t="str">
        <f t="shared" si="1"/>
        <v>Yes</v>
      </c>
      <c r="F70" s="4" t="str">
        <f t="shared" si="2"/>
        <v>0</v>
      </c>
      <c r="G70" s="5">
        <f>VLOOKUP(A70,'Company X- Order Report'!$A$2:$G$401,7,False)</f>
        <v>0.607</v>
      </c>
      <c r="H70" s="10">
        <f t="shared" si="3"/>
        <v>607</v>
      </c>
      <c r="I70" s="10">
        <f t="shared" si="4"/>
        <v>1</v>
      </c>
      <c r="J70" s="10">
        <f t="shared" si="5"/>
        <v>1000</v>
      </c>
      <c r="K70" s="4" t="str">
        <f>UPPER(VLOOKUP(C70,'Company X- Pincode Zones '!$B$2:$C$125,2,FALSE))</f>
        <v>B</v>
      </c>
      <c r="L70" s="5">
        <f>VLOOKUP(K70,'Courier Company- Rates'!$A$10:$B$15,2,False)</f>
        <v>33</v>
      </c>
      <c r="M70" s="4">
        <f>(VLOOKUP(K70,'Courier Company- Rates'!$A$11:$C$15,3,0)*(I70-0.5)/0.5)</f>
        <v>28.3</v>
      </c>
      <c r="N70" s="4">
        <f>VLOOKUP(K70,'Courier Company- Rates'!$A$17:$C$22,2,False)*F70</f>
        <v>0</v>
      </c>
      <c r="O70" s="4">
        <f>VLOOKUP(K70,'Courier Company- Rates'!$A$17:$C$22,3,FALSE)*F70*(I70-0.5)/0.5</f>
        <v>0</v>
      </c>
      <c r="P70" s="4">
        <f t="shared" si="6"/>
        <v>61.3</v>
      </c>
      <c r="Q70" s="4" t="str">
        <f>VLOOKUP(A70,'Courier Company- Invoice'!$B$2:$H$125,2,0)</f>
        <v>0.8</v>
      </c>
      <c r="R70" s="5">
        <f t="shared" si="7"/>
        <v>1</v>
      </c>
      <c r="S70" s="4" t="str">
        <f>UPPER(VLOOKUP(A70,'Courier Company- Invoice'!$B$2:$H$125,5,False))</f>
        <v>D</v>
      </c>
      <c r="T70" s="4" t="s">
        <v>43</v>
      </c>
      <c r="U70" s="4">
        <f t="shared" si="8"/>
        <v>-28.9</v>
      </c>
      <c r="V70" s="16">
        <f t="shared" si="9"/>
        <v>-0.471451876</v>
      </c>
      <c r="W70" s="4">
        <f t="shared" si="10"/>
        <v>61.3</v>
      </c>
      <c r="X70" s="4">
        <f t="shared" si="11"/>
        <v>0</v>
      </c>
    </row>
    <row r="71" ht="15.75" customHeight="1">
      <c r="A71" s="4" t="s">
        <v>191</v>
      </c>
      <c r="B71" s="4" t="s">
        <v>192</v>
      </c>
      <c r="C71" s="4">
        <v>311011.0</v>
      </c>
      <c r="D71" s="4" t="s">
        <v>83</v>
      </c>
      <c r="E71" s="4" t="str">
        <f t="shared" si="1"/>
        <v>Yes</v>
      </c>
      <c r="F71" s="4" t="str">
        <f t="shared" si="2"/>
        <v>1</v>
      </c>
      <c r="G71" s="5">
        <f>VLOOKUP(A71,'Company X- Order Report'!$A$2:$G$401,7,False)</f>
        <v>0.5</v>
      </c>
      <c r="H71" s="10">
        <f t="shared" si="3"/>
        <v>500</v>
      </c>
      <c r="I71" s="10">
        <f t="shared" si="4"/>
        <v>0.5</v>
      </c>
      <c r="J71" s="10">
        <f t="shared" si="5"/>
        <v>500</v>
      </c>
      <c r="K71" s="4" t="str">
        <f>UPPER(VLOOKUP(C71,'Company X- Pincode Zones '!$B$2:$C$125,2,FALSE))</f>
        <v>B</v>
      </c>
      <c r="L71" s="5">
        <f>VLOOKUP(K71,'Courier Company- Rates'!$A$10:$B$15,2,False)</f>
        <v>33</v>
      </c>
      <c r="M71" s="4">
        <f>(VLOOKUP(K71,'Courier Company- Rates'!$A$11:$C$15,3,0)*(I71-0.5)/0.5)</f>
        <v>0</v>
      </c>
      <c r="N71" s="4">
        <f>VLOOKUP(K71,'Courier Company- Rates'!$A$17:$C$22,2,False)*F71</f>
        <v>20.5</v>
      </c>
      <c r="O71" s="4">
        <f>VLOOKUP(K71,'Courier Company- Rates'!$A$17:$C$22,3,FALSE)*F71*(I71-0.5)/0.5</f>
        <v>0</v>
      </c>
      <c r="P71" s="4">
        <f t="shared" si="6"/>
        <v>53.5</v>
      </c>
      <c r="Q71" s="4" t="str">
        <f>VLOOKUP(A71,'Courier Company- Invoice'!$B$2:$H$125,2,0)</f>
        <v>0.5</v>
      </c>
      <c r="R71" s="5">
        <f t="shared" si="7"/>
        <v>0.5</v>
      </c>
      <c r="S71" s="4" t="str">
        <f>UPPER(VLOOKUP(A71,'Courier Company- Invoice'!$B$2:$H$125,5,False))</f>
        <v>D</v>
      </c>
      <c r="T71" s="4" t="s">
        <v>193</v>
      </c>
      <c r="U71" s="4">
        <f t="shared" si="8"/>
        <v>-33.2</v>
      </c>
      <c r="V71" s="16">
        <f t="shared" si="9"/>
        <v>-0.6205607477</v>
      </c>
      <c r="W71" s="4">
        <f t="shared" si="10"/>
        <v>33</v>
      </c>
      <c r="X71" s="4">
        <f t="shared" si="11"/>
        <v>20.5</v>
      </c>
    </row>
    <row r="72" ht="15.75" customHeight="1">
      <c r="A72" s="4" t="s">
        <v>194</v>
      </c>
      <c r="B72" s="4" t="s">
        <v>195</v>
      </c>
      <c r="C72" s="4">
        <v>306302.0</v>
      </c>
      <c r="D72" s="4" t="s">
        <v>40</v>
      </c>
      <c r="E72" s="4" t="str">
        <f t="shared" si="1"/>
        <v>Yes</v>
      </c>
      <c r="F72" s="4" t="str">
        <f t="shared" si="2"/>
        <v>0</v>
      </c>
      <c r="G72" s="5">
        <f>VLOOKUP(A72,'Company X- Order Report'!$A$2:$G$401,7,False)</f>
        <v>2.572</v>
      </c>
      <c r="H72" s="10">
        <f t="shared" si="3"/>
        <v>2572</v>
      </c>
      <c r="I72" s="10">
        <f t="shared" si="4"/>
        <v>3</v>
      </c>
      <c r="J72" s="10">
        <f t="shared" si="5"/>
        <v>3000</v>
      </c>
      <c r="K72" s="4" t="str">
        <f>UPPER(VLOOKUP(C72,'Company X- Pincode Zones '!$B$2:$C$125,2,FALSE))</f>
        <v>B</v>
      </c>
      <c r="L72" s="5">
        <f>VLOOKUP(K72,'Courier Company- Rates'!$A$10:$B$15,2,False)</f>
        <v>33</v>
      </c>
      <c r="M72" s="4">
        <f>(VLOOKUP(K72,'Courier Company- Rates'!$A$11:$C$15,3,0)*(I72-0.5)/0.5)</f>
        <v>141.5</v>
      </c>
      <c r="N72" s="4">
        <f>VLOOKUP(K72,'Courier Company- Rates'!$A$17:$C$22,2,False)*F72</f>
        <v>0</v>
      </c>
      <c r="O72" s="4">
        <f>VLOOKUP(K72,'Courier Company- Rates'!$A$17:$C$22,3,FALSE)*F72*(I72-0.5)/0.5</f>
        <v>0</v>
      </c>
      <c r="P72" s="4">
        <f t="shared" si="6"/>
        <v>174.5</v>
      </c>
      <c r="Q72" s="4" t="str">
        <f>VLOOKUP(A72,'Courier Company- Invoice'!$B$2:$H$125,2,0)</f>
        <v>2.94</v>
      </c>
      <c r="R72" s="5">
        <f t="shared" si="7"/>
        <v>3</v>
      </c>
      <c r="S72" s="4" t="str">
        <f>UPPER(VLOOKUP(A72,'Courier Company- Invoice'!$B$2:$H$125,5,False))</f>
        <v>D</v>
      </c>
      <c r="T72" s="4" t="s">
        <v>170</v>
      </c>
      <c r="U72" s="4">
        <f t="shared" si="8"/>
        <v>-94.9</v>
      </c>
      <c r="V72" s="16">
        <f t="shared" si="9"/>
        <v>-0.5438395415</v>
      </c>
      <c r="W72" s="4">
        <f t="shared" si="10"/>
        <v>174.5</v>
      </c>
      <c r="X72" s="4">
        <f t="shared" si="11"/>
        <v>0</v>
      </c>
    </row>
    <row r="73" ht="15.75" customHeight="1">
      <c r="A73" s="4" t="s">
        <v>196</v>
      </c>
      <c r="B73" s="4" t="s">
        <v>197</v>
      </c>
      <c r="C73" s="4">
        <v>313001.0</v>
      </c>
      <c r="D73" s="4" t="s">
        <v>40</v>
      </c>
      <c r="E73" s="4" t="str">
        <f t="shared" si="1"/>
        <v>Yes</v>
      </c>
      <c r="F73" s="4" t="str">
        <f t="shared" si="2"/>
        <v>0</v>
      </c>
      <c r="G73" s="5">
        <f>VLOOKUP(A73,'Company X- Order Report'!$A$2:$G$401,7,False)</f>
        <v>0.72</v>
      </c>
      <c r="H73" s="10">
        <f t="shared" si="3"/>
        <v>720</v>
      </c>
      <c r="I73" s="10">
        <f t="shared" si="4"/>
        <v>1</v>
      </c>
      <c r="J73" s="10">
        <f t="shared" si="5"/>
        <v>1000</v>
      </c>
      <c r="K73" s="4" t="str">
        <f>UPPER(VLOOKUP(C73,'Company X- Pincode Zones '!$B$2:$C$125,2,FALSE))</f>
        <v>B</v>
      </c>
      <c r="L73" s="5">
        <f>VLOOKUP(K73,'Courier Company- Rates'!$A$10:$B$15,2,False)</f>
        <v>33</v>
      </c>
      <c r="M73" s="4">
        <f>(VLOOKUP(K73,'Courier Company- Rates'!$A$11:$C$15,3,0)*(I73-0.5)/0.5)</f>
        <v>28.3</v>
      </c>
      <c r="N73" s="4">
        <f>VLOOKUP(K73,'Courier Company- Rates'!$A$17:$C$22,2,False)*F73</f>
        <v>0</v>
      </c>
      <c r="O73" s="4">
        <f>VLOOKUP(K73,'Courier Company- Rates'!$A$17:$C$22,3,FALSE)*F73*(I73-0.5)/0.5</f>
        <v>0</v>
      </c>
      <c r="P73" s="4">
        <f t="shared" si="6"/>
        <v>61.3</v>
      </c>
      <c r="Q73" s="4" t="str">
        <f>VLOOKUP(A73,'Courier Company- Invoice'!$B$2:$H$125,2,0)</f>
        <v>1</v>
      </c>
      <c r="R73" s="5">
        <f t="shared" si="7"/>
        <v>1.5</v>
      </c>
      <c r="S73" s="4" t="str">
        <f>UPPER(VLOOKUP(A73,'Courier Company- Invoice'!$B$2:$H$125,5,False))</f>
        <v>D</v>
      </c>
      <c r="T73" s="4" t="s">
        <v>43</v>
      </c>
      <c r="U73" s="4">
        <f t="shared" si="8"/>
        <v>-28.9</v>
      </c>
      <c r="V73" s="16">
        <f t="shared" si="9"/>
        <v>-0.471451876</v>
      </c>
      <c r="W73" s="4">
        <f t="shared" si="10"/>
        <v>61.3</v>
      </c>
      <c r="X73" s="4">
        <f t="shared" si="11"/>
        <v>0</v>
      </c>
    </row>
    <row r="74" ht="15.75" customHeight="1">
      <c r="A74" s="4" t="s">
        <v>198</v>
      </c>
      <c r="B74" s="4" t="s">
        <v>199</v>
      </c>
      <c r="C74" s="4">
        <v>302002.0</v>
      </c>
      <c r="D74" s="4" t="s">
        <v>40</v>
      </c>
      <c r="E74" s="4" t="str">
        <f t="shared" si="1"/>
        <v>Yes</v>
      </c>
      <c r="F74" s="4" t="str">
        <f t="shared" si="2"/>
        <v>0</v>
      </c>
      <c r="G74" s="5">
        <f>VLOOKUP(A74,'Company X- Order Report'!$A$2:$G$401,7,False)</f>
        <v>0.563</v>
      </c>
      <c r="H74" s="10">
        <f t="shared" si="3"/>
        <v>563</v>
      </c>
      <c r="I74" s="10">
        <f t="shared" si="4"/>
        <v>1</v>
      </c>
      <c r="J74" s="10">
        <f t="shared" si="5"/>
        <v>1000</v>
      </c>
      <c r="K74" s="4" t="str">
        <f>UPPER(VLOOKUP(C74,'Company X- Pincode Zones '!$B$2:$C$125,2,FALSE))</f>
        <v>B</v>
      </c>
      <c r="L74" s="5">
        <f>VLOOKUP(K74,'Courier Company- Rates'!$A$10:$B$15,2,False)</f>
        <v>33</v>
      </c>
      <c r="M74" s="4">
        <f>(VLOOKUP(K74,'Courier Company- Rates'!$A$11:$C$15,3,0)*(I74-0.5)/0.5)</f>
        <v>28.3</v>
      </c>
      <c r="N74" s="4">
        <f>VLOOKUP(K74,'Courier Company- Rates'!$A$17:$C$22,2,False)*F74</f>
        <v>0</v>
      </c>
      <c r="O74" s="4">
        <f>VLOOKUP(K74,'Courier Company- Rates'!$A$17:$C$22,3,FALSE)*F74*(I74-0.5)/0.5</f>
        <v>0</v>
      </c>
      <c r="P74" s="4">
        <f t="shared" si="6"/>
        <v>61.3</v>
      </c>
      <c r="Q74" s="4" t="str">
        <f>VLOOKUP(A74,'Courier Company- Invoice'!$B$2:$H$125,2,0)</f>
        <v>0.61</v>
      </c>
      <c r="R74" s="5">
        <f t="shared" si="7"/>
        <v>1</v>
      </c>
      <c r="S74" s="4" t="str">
        <f>UPPER(VLOOKUP(A74,'Courier Company- Invoice'!$B$2:$H$125,5,False))</f>
        <v>D</v>
      </c>
      <c r="T74" s="4" t="s">
        <v>43</v>
      </c>
      <c r="U74" s="4">
        <f t="shared" si="8"/>
        <v>-28.9</v>
      </c>
      <c r="V74" s="16">
        <f t="shared" si="9"/>
        <v>-0.471451876</v>
      </c>
      <c r="W74" s="4">
        <f t="shared" si="10"/>
        <v>61.3</v>
      </c>
      <c r="X74" s="4">
        <f t="shared" si="11"/>
        <v>0</v>
      </c>
    </row>
    <row r="75" ht="15.75" customHeight="1">
      <c r="A75" s="4" t="s">
        <v>200</v>
      </c>
      <c r="B75" s="4" t="s">
        <v>201</v>
      </c>
      <c r="C75" s="4">
        <v>322255.0</v>
      </c>
      <c r="D75" s="4" t="s">
        <v>83</v>
      </c>
      <c r="E75" s="4" t="str">
        <f t="shared" si="1"/>
        <v>Yes</v>
      </c>
      <c r="F75" s="4" t="str">
        <f t="shared" si="2"/>
        <v>1</v>
      </c>
      <c r="G75" s="5">
        <f>VLOOKUP(A75,'Company X- Order Report'!$A$2:$G$401,7,False)</f>
        <v>0.127</v>
      </c>
      <c r="H75" s="10">
        <f t="shared" si="3"/>
        <v>127</v>
      </c>
      <c r="I75" s="10">
        <f t="shared" si="4"/>
        <v>0.5</v>
      </c>
      <c r="J75" s="10">
        <f t="shared" si="5"/>
        <v>500</v>
      </c>
      <c r="K75" s="4" t="str">
        <f>UPPER(VLOOKUP(C75,'Company X- Pincode Zones '!$B$2:$C$125,2,FALSE))</f>
        <v>B</v>
      </c>
      <c r="L75" s="5">
        <f>VLOOKUP(K75,'Courier Company- Rates'!$A$10:$B$15,2,False)</f>
        <v>33</v>
      </c>
      <c r="M75" s="4">
        <f>(VLOOKUP(K75,'Courier Company- Rates'!$A$11:$C$15,3,0)*(I75-0.5)/0.5)</f>
        <v>0</v>
      </c>
      <c r="N75" s="4">
        <f>VLOOKUP(K75,'Courier Company- Rates'!$A$17:$C$22,2,False)*F75</f>
        <v>20.5</v>
      </c>
      <c r="O75" s="4">
        <f>VLOOKUP(K75,'Courier Company- Rates'!$A$17:$C$22,3,FALSE)*F75*(I75-0.5)/0.5</f>
        <v>0</v>
      </c>
      <c r="P75" s="4">
        <f t="shared" si="6"/>
        <v>53.5</v>
      </c>
      <c r="Q75" s="4" t="str">
        <f>VLOOKUP(A75,'Courier Company- Invoice'!$B$2:$H$125,2,0)</f>
        <v>0.15</v>
      </c>
      <c r="R75" s="5">
        <f t="shared" si="7"/>
        <v>0.5</v>
      </c>
      <c r="S75" s="4" t="str">
        <f>UPPER(VLOOKUP(A75,'Courier Company- Invoice'!$B$2:$H$125,5,False))</f>
        <v>D</v>
      </c>
      <c r="T75" s="4" t="s">
        <v>193</v>
      </c>
      <c r="U75" s="4">
        <f t="shared" si="8"/>
        <v>-33.2</v>
      </c>
      <c r="V75" s="16">
        <f t="shared" si="9"/>
        <v>-0.6205607477</v>
      </c>
      <c r="W75" s="4">
        <f t="shared" si="10"/>
        <v>33</v>
      </c>
      <c r="X75" s="4">
        <f t="shared" si="11"/>
        <v>20.5</v>
      </c>
    </row>
    <row r="76" ht="15.75" customHeight="1">
      <c r="A76" s="4" t="s">
        <v>202</v>
      </c>
      <c r="B76" s="4" t="s">
        <v>203</v>
      </c>
      <c r="C76" s="4">
        <v>302017.0</v>
      </c>
      <c r="D76" s="4" t="s">
        <v>40</v>
      </c>
      <c r="E76" s="4" t="str">
        <f t="shared" si="1"/>
        <v>Yes</v>
      </c>
      <c r="F76" s="4" t="str">
        <f t="shared" si="2"/>
        <v>0</v>
      </c>
      <c r="G76" s="5">
        <f>VLOOKUP(A76,'Company X- Order Report'!$A$2:$G$401,7,False)</f>
        <v>0.22</v>
      </c>
      <c r="H76" s="10">
        <f t="shared" si="3"/>
        <v>220</v>
      </c>
      <c r="I76" s="10">
        <f t="shared" si="4"/>
        <v>0.5</v>
      </c>
      <c r="J76" s="10">
        <f t="shared" si="5"/>
        <v>500</v>
      </c>
      <c r="K76" s="4" t="str">
        <f>UPPER(VLOOKUP(C76,'Company X- Pincode Zones '!$B$2:$C$125,2,FALSE))</f>
        <v>B</v>
      </c>
      <c r="L76" s="5">
        <f>VLOOKUP(K76,'Courier Company- Rates'!$A$10:$B$15,2,False)</f>
        <v>33</v>
      </c>
      <c r="M76" s="4">
        <f>(VLOOKUP(K76,'Courier Company- Rates'!$A$11:$C$15,3,0)*(I76-0.5)/0.5)</f>
        <v>0</v>
      </c>
      <c r="N76" s="4">
        <f>VLOOKUP(K76,'Courier Company- Rates'!$A$17:$C$22,2,False)*F76</f>
        <v>0</v>
      </c>
      <c r="O76" s="4">
        <f>VLOOKUP(K76,'Courier Company- Rates'!$A$17:$C$22,3,FALSE)*F76*(I76-0.5)/0.5</f>
        <v>0</v>
      </c>
      <c r="P76" s="4">
        <f t="shared" si="6"/>
        <v>33</v>
      </c>
      <c r="Q76" s="4" t="str">
        <f>VLOOKUP(A76,'Courier Company- Invoice'!$B$2:$H$125,2,0)</f>
        <v>0.2</v>
      </c>
      <c r="R76" s="5">
        <f t="shared" si="7"/>
        <v>0.5</v>
      </c>
      <c r="S76" s="4" t="str">
        <f>UPPER(VLOOKUP(A76,'Courier Company- Invoice'!$B$2:$H$125,5,False))</f>
        <v>D</v>
      </c>
      <c r="T76" s="4" t="s">
        <v>52</v>
      </c>
      <c r="U76" s="4">
        <f t="shared" si="8"/>
        <v>-12.4</v>
      </c>
      <c r="V76" s="16">
        <f t="shared" si="9"/>
        <v>-0.3757575758</v>
      </c>
      <c r="W76" s="4">
        <f t="shared" si="10"/>
        <v>33</v>
      </c>
      <c r="X76" s="4">
        <f t="shared" si="11"/>
        <v>0</v>
      </c>
    </row>
    <row r="77" ht="15.75" customHeight="1">
      <c r="A77" s="4" t="s">
        <v>204</v>
      </c>
      <c r="B77" s="4" t="s">
        <v>205</v>
      </c>
      <c r="C77" s="4">
        <v>302017.0</v>
      </c>
      <c r="D77" s="4" t="s">
        <v>40</v>
      </c>
      <c r="E77" s="4" t="str">
        <f t="shared" si="1"/>
        <v>Yes</v>
      </c>
      <c r="F77" s="4" t="str">
        <f t="shared" si="2"/>
        <v>0</v>
      </c>
      <c r="G77" s="5">
        <f>VLOOKUP(A77,'Company X- Order Report'!$A$2:$G$401,7,False)</f>
        <v>0.554</v>
      </c>
      <c r="H77" s="10">
        <f t="shared" si="3"/>
        <v>554</v>
      </c>
      <c r="I77" s="10">
        <f t="shared" si="4"/>
        <v>1</v>
      </c>
      <c r="J77" s="10">
        <f t="shared" si="5"/>
        <v>1000</v>
      </c>
      <c r="K77" s="4" t="str">
        <f>UPPER(VLOOKUP(C77,'Company X- Pincode Zones '!$B$2:$C$125,2,FALSE))</f>
        <v>B</v>
      </c>
      <c r="L77" s="5">
        <f>VLOOKUP(K77,'Courier Company- Rates'!$A$10:$B$15,2,False)</f>
        <v>33</v>
      </c>
      <c r="M77" s="4">
        <f>(VLOOKUP(K77,'Courier Company- Rates'!$A$11:$C$15,3,0)*(I77-0.5)/0.5)</f>
        <v>28.3</v>
      </c>
      <c r="N77" s="4">
        <f>VLOOKUP(K77,'Courier Company- Rates'!$A$17:$C$22,2,False)*F77</f>
        <v>0</v>
      </c>
      <c r="O77" s="4">
        <f>VLOOKUP(K77,'Courier Company- Rates'!$A$17:$C$22,3,FALSE)*F77*(I77-0.5)/0.5</f>
        <v>0</v>
      </c>
      <c r="P77" s="4">
        <f t="shared" si="6"/>
        <v>61.3</v>
      </c>
      <c r="Q77" s="4" t="str">
        <f>VLOOKUP(A77,'Courier Company- Invoice'!$B$2:$H$125,2,0)</f>
        <v>0.7</v>
      </c>
      <c r="R77" s="5">
        <f t="shared" si="7"/>
        <v>1</v>
      </c>
      <c r="S77" s="4" t="str">
        <f>UPPER(VLOOKUP(A77,'Courier Company- Invoice'!$B$2:$H$125,5,False))</f>
        <v>D</v>
      </c>
      <c r="T77" s="4" t="s">
        <v>43</v>
      </c>
      <c r="U77" s="4">
        <f t="shared" si="8"/>
        <v>-28.9</v>
      </c>
      <c r="V77" s="16">
        <f t="shared" si="9"/>
        <v>-0.471451876</v>
      </c>
      <c r="W77" s="4">
        <f t="shared" si="10"/>
        <v>61.3</v>
      </c>
      <c r="X77" s="4">
        <f t="shared" si="11"/>
        <v>0</v>
      </c>
    </row>
    <row r="78" ht="15.75" customHeight="1">
      <c r="A78" s="4" t="s">
        <v>206</v>
      </c>
      <c r="B78" s="4" t="s">
        <v>207</v>
      </c>
      <c r="C78" s="4">
        <v>335512.0</v>
      </c>
      <c r="D78" s="4" t="s">
        <v>40</v>
      </c>
      <c r="E78" s="4" t="str">
        <f t="shared" si="1"/>
        <v>Yes</v>
      </c>
      <c r="F78" s="4" t="str">
        <f t="shared" si="2"/>
        <v>0</v>
      </c>
      <c r="G78" s="5">
        <f>VLOOKUP(A78,'Company X- Order Report'!$A$2:$G$401,7,False)</f>
        <v>0.5</v>
      </c>
      <c r="H78" s="10">
        <f t="shared" si="3"/>
        <v>500</v>
      </c>
      <c r="I78" s="10">
        <f t="shared" si="4"/>
        <v>0.5</v>
      </c>
      <c r="J78" s="10">
        <f t="shared" si="5"/>
        <v>500</v>
      </c>
      <c r="K78" s="4" t="str">
        <f>UPPER(VLOOKUP(C78,'Company X- Pincode Zones '!$B$2:$C$125,2,FALSE))</f>
        <v>B</v>
      </c>
      <c r="L78" s="5">
        <f>VLOOKUP(K78,'Courier Company- Rates'!$A$10:$B$15,2,False)</f>
        <v>33</v>
      </c>
      <c r="M78" s="4">
        <f>(VLOOKUP(K78,'Courier Company- Rates'!$A$11:$C$15,3,0)*(I78-0.5)/0.5)</f>
        <v>0</v>
      </c>
      <c r="N78" s="4">
        <f>VLOOKUP(K78,'Courier Company- Rates'!$A$17:$C$22,2,False)*F78</f>
        <v>0</v>
      </c>
      <c r="O78" s="4">
        <f>VLOOKUP(K78,'Courier Company- Rates'!$A$17:$C$22,3,FALSE)*F78*(I78-0.5)/0.5</f>
        <v>0</v>
      </c>
      <c r="P78" s="4">
        <f t="shared" si="6"/>
        <v>33</v>
      </c>
      <c r="Q78" s="4" t="str">
        <f>VLOOKUP(A78,'Courier Company- Invoice'!$B$2:$H$125,2,0)</f>
        <v>0.5</v>
      </c>
      <c r="R78" s="5">
        <f t="shared" si="7"/>
        <v>0.5</v>
      </c>
      <c r="S78" s="4" t="str">
        <f>UPPER(VLOOKUP(A78,'Courier Company- Invoice'!$B$2:$H$125,5,False))</f>
        <v>D</v>
      </c>
      <c r="T78" s="4" t="s">
        <v>52</v>
      </c>
      <c r="U78" s="4">
        <f t="shared" si="8"/>
        <v>-12.4</v>
      </c>
      <c r="V78" s="16">
        <f t="shared" si="9"/>
        <v>-0.3757575758</v>
      </c>
      <c r="W78" s="4">
        <f t="shared" si="10"/>
        <v>33</v>
      </c>
      <c r="X78" s="4">
        <f t="shared" si="11"/>
        <v>0</v>
      </c>
    </row>
    <row r="79" ht="15.75" customHeight="1">
      <c r="A79" s="4" t="s">
        <v>208</v>
      </c>
      <c r="B79" s="4" t="s">
        <v>209</v>
      </c>
      <c r="C79" s="4">
        <v>313001.0</v>
      </c>
      <c r="D79" s="4" t="s">
        <v>40</v>
      </c>
      <c r="E79" s="4" t="str">
        <f t="shared" si="1"/>
        <v>Yes</v>
      </c>
      <c r="F79" s="4" t="str">
        <f t="shared" si="2"/>
        <v>0</v>
      </c>
      <c r="G79" s="5">
        <f>VLOOKUP(A79,'Company X- Order Report'!$A$2:$G$401,7,False)</f>
        <v>2.098</v>
      </c>
      <c r="H79" s="10">
        <f t="shared" si="3"/>
        <v>2098</v>
      </c>
      <c r="I79" s="10">
        <f t="shared" si="4"/>
        <v>2.5</v>
      </c>
      <c r="J79" s="10">
        <f t="shared" si="5"/>
        <v>2500</v>
      </c>
      <c r="K79" s="4" t="str">
        <f>UPPER(VLOOKUP(C79,'Company X- Pincode Zones '!$B$2:$C$125,2,FALSE))</f>
        <v>B</v>
      </c>
      <c r="L79" s="5">
        <f>VLOOKUP(K79,'Courier Company- Rates'!$A$10:$B$15,2,False)</f>
        <v>33</v>
      </c>
      <c r="M79" s="4">
        <f>(VLOOKUP(K79,'Courier Company- Rates'!$A$11:$C$15,3,0)*(I79-0.5)/0.5)</f>
        <v>113.2</v>
      </c>
      <c r="N79" s="4">
        <f>VLOOKUP(K79,'Courier Company- Rates'!$A$17:$C$22,2,False)*F79</f>
        <v>0</v>
      </c>
      <c r="O79" s="4">
        <f>VLOOKUP(K79,'Courier Company- Rates'!$A$17:$C$22,3,FALSE)*F79*(I79-0.5)/0.5</f>
        <v>0</v>
      </c>
      <c r="P79" s="4">
        <f t="shared" si="6"/>
        <v>146.2</v>
      </c>
      <c r="Q79" s="4" t="str">
        <f>VLOOKUP(A79,'Courier Company- Invoice'!$B$2:$H$125,2,0)</f>
        <v>2.1</v>
      </c>
      <c r="R79" s="5">
        <f t="shared" si="7"/>
        <v>2.5</v>
      </c>
      <c r="S79" s="4" t="str">
        <f>UPPER(VLOOKUP(A79,'Courier Company- Invoice'!$B$2:$H$125,5,False))</f>
        <v>D</v>
      </c>
      <c r="T79" s="4" t="s">
        <v>46</v>
      </c>
      <c r="U79" s="4">
        <f t="shared" si="8"/>
        <v>-78.4</v>
      </c>
      <c r="V79" s="16">
        <f t="shared" si="9"/>
        <v>-0.53625171</v>
      </c>
      <c r="W79" s="4">
        <f t="shared" si="10"/>
        <v>146.2</v>
      </c>
      <c r="X79" s="4">
        <f t="shared" si="11"/>
        <v>0</v>
      </c>
    </row>
    <row r="80" ht="15.75" customHeight="1">
      <c r="A80" s="4" t="s">
        <v>210</v>
      </c>
      <c r="B80" s="4" t="s">
        <v>211</v>
      </c>
      <c r="C80" s="4">
        <v>313001.0</v>
      </c>
      <c r="D80" s="4" t="s">
        <v>40</v>
      </c>
      <c r="E80" s="4" t="str">
        <f t="shared" si="1"/>
        <v>Yes</v>
      </c>
      <c r="F80" s="4" t="str">
        <f t="shared" si="2"/>
        <v>0</v>
      </c>
      <c r="G80" s="5">
        <f>VLOOKUP(A80,'Company X- Order Report'!$A$2:$G$401,7,False)</f>
        <v>0.177</v>
      </c>
      <c r="H80" s="10">
        <f t="shared" si="3"/>
        <v>177</v>
      </c>
      <c r="I80" s="10">
        <f t="shared" si="4"/>
        <v>0.5</v>
      </c>
      <c r="J80" s="10">
        <f t="shared" si="5"/>
        <v>500</v>
      </c>
      <c r="K80" s="4" t="str">
        <f>UPPER(VLOOKUP(C80,'Company X- Pincode Zones '!$B$2:$C$125,2,FALSE))</f>
        <v>B</v>
      </c>
      <c r="L80" s="5">
        <f>VLOOKUP(K80,'Courier Company- Rates'!$A$10:$B$15,2,False)</f>
        <v>33</v>
      </c>
      <c r="M80" s="4">
        <f>(VLOOKUP(K80,'Courier Company- Rates'!$A$11:$C$15,3,0)*(I80-0.5)/0.5)</f>
        <v>0</v>
      </c>
      <c r="N80" s="4">
        <f>VLOOKUP(K80,'Courier Company- Rates'!$A$17:$C$22,2,False)*F80</f>
        <v>0</v>
      </c>
      <c r="O80" s="4">
        <f>VLOOKUP(K80,'Courier Company- Rates'!$A$17:$C$22,3,FALSE)*F80*(I80-0.5)/0.5</f>
        <v>0</v>
      </c>
      <c r="P80" s="4">
        <f t="shared" si="6"/>
        <v>33</v>
      </c>
      <c r="Q80" s="4" t="str">
        <f>VLOOKUP(A80,'Courier Company- Invoice'!$B$2:$H$125,2,0)</f>
        <v>0.2</v>
      </c>
      <c r="R80" s="5">
        <f t="shared" si="7"/>
        <v>0.5</v>
      </c>
      <c r="S80" s="4" t="str">
        <f>UPPER(VLOOKUP(A80,'Courier Company- Invoice'!$B$2:$H$125,5,False))</f>
        <v>D</v>
      </c>
      <c r="T80" s="4" t="s">
        <v>52</v>
      </c>
      <c r="U80" s="4">
        <f t="shared" si="8"/>
        <v>-12.4</v>
      </c>
      <c r="V80" s="16">
        <f t="shared" si="9"/>
        <v>-0.3757575758</v>
      </c>
      <c r="W80" s="4">
        <f t="shared" si="10"/>
        <v>33</v>
      </c>
      <c r="X80" s="4">
        <f t="shared" si="11"/>
        <v>0</v>
      </c>
    </row>
    <row r="81" ht="15.75" customHeight="1">
      <c r="A81" s="4" t="s">
        <v>212</v>
      </c>
      <c r="B81" s="4" t="s">
        <v>213</v>
      </c>
      <c r="C81" s="4">
        <v>307026.0</v>
      </c>
      <c r="D81" s="4" t="s">
        <v>40</v>
      </c>
      <c r="E81" s="4" t="str">
        <f t="shared" si="1"/>
        <v>Yes</v>
      </c>
      <c r="F81" s="4" t="str">
        <f t="shared" si="2"/>
        <v>0</v>
      </c>
      <c r="G81" s="5">
        <f>VLOOKUP(A81,'Company X- Order Report'!$A$2:$G$401,7,False)</f>
        <v>0.165</v>
      </c>
      <c r="H81" s="10">
        <f t="shared" si="3"/>
        <v>165</v>
      </c>
      <c r="I81" s="10">
        <f t="shared" si="4"/>
        <v>0.5</v>
      </c>
      <c r="J81" s="10">
        <f t="shared" si="5"/>
        <v>500</v>
      </c>
      <c r="K81" s="4" t="str">
        <f>UPPER(VLOOKUP(C81,'Company X- Pincode Zones '!$B$2:$C$125,2,FALSE))</f>
        <v>B</v>
      </c>
      <c r="L81" s="5">
        <f>VLOOKUP(K81,'Courier Company- Rates'!$A$10:$B$15,2,False)</f>
        <v>33</v>
      </c>
      <c r="M81" s="4">
        <f>(VLOOKUP(K81,'Courier Company- Rates'!$A$11:$C$15,3,0)*(I81-0.5)/0.5)</f>
        <v>0</v>
      </c>
      <c r="N81" s="4">
        <f>VLOOKUP(K81,'Courier Company- Rates'!$A$17:$C$22,2,False)*F81</f>
        <v>0</v>
      </c>
      <c r="O81" s="4">
        <f>VLOOKUP(K81,'Courier Company- Rates'!$A$17:$C$22,3,FALSE)*F81*(I81-0.5)/0.5</f>
        <v>0</v>
      </c>
      <c r="P81" s="4">
        <f t="shared" si="6"/>
        <v>33</v>
      </c>
      <c r="Q81" s="4" t="str">
        <f>VLOOKUP(A81,'Courier Company- Invoice'!$B$2:$H$125,2,0)</f>
        <v>0.2</v>
      </c>
      <c r="R81" s="5">
        <f t="shared" si="7"/>
        <v>0.5</v>
      </c>
      <c r="S81" s="4" t="str">
        <f>UPPER(VLOOKUP(A81,'Courier Company- Invoice'!$B$2:$H$125,5,False))</f>
        <v>D</v>
      </c>
      <c r="T81" s="4" t="s">
        <v>52</v>
      </c>
      <c r="U81" s="4">
        <f t="shared" si="8"/>
        <v>-12.4</v>
      </c>
      <c r="V81" s="16">
        <f t="shared" si="9"/>
        <v>-0.3757575758</v>
      </c>
      <c r="W81" s="4">
        <f t="shared" si="10"/>
        <v>33</v>
      </c>
      <c r="X81" s="4">
        <f t="shared" si="11"/>
        <v>0</v>
      </c>
    </row>
    <row r="82" ht="15.75" customHeight="1">
      <c r="A82" s="4" t="s">
        <v>214</v>
      </c>
      <c r="B82" s="4" t="s">
        <v>215</v>
      </c>
      <c r="C82" s="4">
        <v>327025.0</v>
      </c>
      <c r="D82" s="4" t="s">
        <v>40</v>
      </c>
      <c r="E82" s="4" t="str">
        <f t="shared" si="1"/>
        <v>Yes</v>
      </c>
      <c r="F82" s="4" t="str">
        <f t="shared" si="2"/>
        <v>0</v>
      </c>
      <c r="G82" s="5">
        <f>VLOOKUP(A82,'Company X- Order Report'!$A$2:$G$401,7,False)</f>
        <v>0.24</v>
      </c>
      <c r="H82" s="10">
        <f t="shared" si="3"/>
        <v>240</v>
      </c>
      <c r="I82" s="10">
        <f t="shared" si="4"/>
        <v>0.5</v>
      </c>
      <c r="J82" s="10">
        <f t="shared" si="5"/>
        <v>500</v>
      </c>
      <c r="K82" s="4" t="str">
        <f>UPPER(VLOOKUP(C82,'Company X- Pincode Zones '!$B$2:$C$125,2,FALSE))</f>
        <v>B</v>
      </c>
      <c r="L82" s="5">
        <f>VLOOKUP(K82,'Courier Company- Rates'!$A$10:$B$15,2,False)</f>
        <v>33</v>
      </c>
      <c r="M82" s="4">
        <f>(VLOOKUP(K82,'Courier Company- Rates'!$A$11:$C$15,3,0)*(I82-0.5)/0.5)</f>
        <v>0</v>
      </c>
      <c r="N82" s="4">
        <f>VLOOKUP(K82,'Courier Company- Rates'!$A$17:$C$22,2,False)*F82</f>
        <v>0</v>
      </c>
      <c r="O82" s="4">
        <f>VLOOKUP(K82,'Courier Company- Rates'!$A$17:$C$22,3,FALSE)*F82*(I82-0.5)/0.5</f>
        <v>0</v>
      </c>
      <c r="P82" s="4">
        <f t="shared" si="6"/>
        <v>33</v>
      </c>
      <c r="Q82" s="4" t="str">
        <f>VLOOKUP(A82,'Courier Company- Invoice'!$B$2:$H$125,2,0)</f>
        <v>0.15</v>
      </c>
      <c r="R82" s="5">
        <f t="shared" si="7"/>
        <v>0.5</v>
      </c>
      <c r="S82" s="4" t="str">
        <f>UPPER(VLOOKUP(A82,'Courier Company- Invoice'!$B$2:$H$125,5,False))</f>
        <v>D</v>
      </c>
      <c r="T82" s="4" t="s">
        <v>52</v>
      </c>
      <c r="U82" s="4">
        <f t="shared" si="8"/>
        <v>-12.4</v>
      </c>
      <c r="V82" s="16">
        <f t="shared" si="9"/>
        <v>-0.3757575758</v>
      </c>
      <c r="W82" s="4">
        <f t="shared" si="10"/>
        <v>33</v>
      </c>
      <c r="X82" s="4">
        <f t="shared" si="11"/>
        <v>0</v>
      </c>
    </row>
    <row r="83" ht="15.75" customHeight="1">
      <c r="A83" s="4" t="s">
        <v>216</v>
      </c>
      <c r="B83" s="4" t="s">
        <v>217</v>
      </c>
      <c r="C83" s="4">
        <v>313333.0</v>
      </c>
      <c r="D83" s="4" t="s">
        <v>40</v>
      </c>
      <c r="E83" s="4" t="str">
        <f t="shared" si="1"/>
        <v>Yes</v>
      </c>
      <c r="F83" s="4" t="str">
        <f t="shared" si="2"/>
        <v>0</v>
      </c>
      <c r="G83" s="5">
        <f>VLOOKUP(A83,'Company X- Order Report'!$A$2:$G$401,7,False)</f>
        <v>0.755</v>
      </c>
      <c r="H83" s="10">
        <f t="shared" si="3"/>
        <v>755</v>
      </c>
      <c r="I83" s="10">
        <f t="shared" si="4"/>
        <v>1</v>
      </c>
      <c r="J83" s="10">
        <f t="shared" si="5"/>
        <v>1000</v>
      </c>
      <c r="K83" s="4" t="str">
        <f>UPPER(VLOOKUP(C83,'Company X- Pincode Zones '!$B$2:$C$125,2,FALSE))</f>
        <v>B</v>
      </c>
      <c r="L83" s="5">
        <f>VLOOKUP(K83,'Courier Company- Rates'!$A$10:$B$15,2,False)</f>
        <v>33</v>
      </c>
      <c r="M83" s="4">
        <f>(VLOOKUP(K83,'Courier Company- Rates'!$A$11:$C$15,3,0)*(I83-0.5)/0.5)</f>
        <v>28.3</v>
      </c>
      <c r="N83" s="4">
        <f>VLOOKUP(K83,'Courier Company- Rates'!$A$17:$C$22,2,False)*F83</f>
        <v>0</v>
      </c>
      <c r="O83" s="4">
        <f>VLOOKUP(K83,'Courier Company- Rates'!$A$17:$C$22,3,FALSE)*F83*(I83-0.5)/0.5</f>
        <v>0</v>
      </c>
      <c r="P83" s="4">
        <f t="shared" si="6"/>
        <v>61.3</v>
      </c>
      <c r="Q83" s="4" t="str">
        <f>VLOOKUP(A83,'Courier Company- Invoice'!$B$2:$H$125,2,0)</f>
        <v>0.8</v>
      </c>
      <c r="R83" s="5">
        <f t="shared" si="7"/>
        <v>1</v>
      </c>
      <c r="S83" s="4" t="str">
        <f>UPPER(VLOOKUP(A83,'Courier Company- Invoice'!$B$2:$H$125,5,False))</f>
        <v>D</v>
      </c>
      <c r="T83" s="4" t="s">
        <v>43</v>
      </c>
      <c r="U83" s="4">
        <f t="shared" si="8"/>
        <v>-28.9</v>
      </c>
      <c r="V83" s="16">
        <f t="shared" si="9"/>
        <v>-0.471451876</v>
      </c>
      <c r="W83" s="4">
        <f t="shared" si="10"/>
        <v>61.3</v>
      </c>
      <c r="X83" s="4">
        <f t="shared" si="11"/>
        <v>0</v>
      </c>
    </row>
    <row r="84" ht="15.75" customHeight="1">
      <c r="A84" s="4" t="s">
        <v>218</v>
      </c>
      <c r="B84" s="4" t="s">
        <v>219</v>
      </c>
      <c r="C84" s="4">
        <v>313001.0</v>
      </c>
      <c r="D84" s="4" t="s">
        <v>40</v>
      </c>
      <c r="E84" s="4" t="str">
        <f t="shared" si="1"/>
        <v>Yes</v>
      </c>
      <c r="F84" s="4" t="str">
        <f t="shared" si="2"/>
        <v>0</v>
      </c>
      <c r="G84" s="5">
        <f>VLOOKUP(A84,'Company X- Order Report'!$A$2:$G$401,7,False)</f>
        <v>0.24</v>
      </c>
      <c r="H84" s="10">
        <f t="shared" si="3"/>
        <v>240</v>
      </c>
      <c r="I84" s="10">
        <f t="shared" si="4"/>
        <v>0.5</v>
      </c>
      <c r="J84" s="10">
        <f t="shared" si="5"/>
        <v>500</v>
      </c>
      <c r="K84" s="4" t="str">
        <f>UPPER(VLOOKUP(C84,'Company X- Pincode Zones '!$B$2:$C$125,2,FALSE))</f>
        <v>B</v>
      </c>
      <c r="L84" s="5">
        <f>VLOOKUP(K84,'Courier Company- Rates'!$A$10:$B$15,2,False)</f>
        <v>33</v>
      </c>
      <c r="M84" s="4">
        <f>(VLOOKUP(K84,'Courier Company- Rates'!$A$11:$C$15,3,0)*(I84-0.5)/0.5)</f>
        <v>0</v>
      </c>
      <c r="N84" s="4">
        <f>VLOOKUP(K84,'Courier Company- Rates'!$A$17:$C$22,2,False)*F84</f>
        <v>0</v>
      </c>
      <c r="O84" s="4">
        <f>VLOOKUP(K84,'Courier Company- Rates'!$A$17:$C$22,3,FALSE)*F84*(I84-0.5)/0.5</f>
        <v>0</v>
      </c>
      <c r="P84" s="4">
        <f t="shared" si="6"/>
        <v>33</v>
      </c>
      <c r="Q84" s="4" t="str">
        <f>VLOOKUP(A84,'Courier Company- Invoice'!$B$2:$H$125,2,0)</f>
        <v>0.2</v>
      </c>
      <c r="R84" s="5">
        <f t="shared" si="7"/>
        <v>0.5</v>
      </c>
      <c r="S84" s="4" t="str">
        <f>UPPER(VLOOKUP(A84,'Courier Company- Invoice'!$B$2:$H$125,5,False))</f>
        <v>D</v>
      </c>
      <c r="T84" s="4" t="s">
        <v>52</v>
      </c>
      <c r="U84" s="4">
        <f t="shared" si="8"/>
        <v>-12.4</v>
      </c>
      <c r="V84" s="16">
        <f t="shared" si="9"/>
        <v>-0.3757575758</v>
      </c>
      <c r="W84" s="4">
        <f t="shared" si="10"/>
        <v>33</v>
      </c>
      <c r="X84" s="4">
        <f t="shared" si="11"/>
        <v>0</v>
      </c>
    </row>
    <row r="85" ht="15.75" customHeight="1">
      <c r="A85" s="4" t="s">
        <v>220</v>
      </c>
      <c r="B85" s="4" t="s">
        <v>221</v>
      </c>
      <c r="C85" s="4">
        <v>342008.0</v>
      </c>
      <c r="D85" s="4" t="s">
        <v>40</v>
      </c>
      <c r="E85" s="4" t="str">
        <f t="shared" si="1"/>
        <v>Yes</v>
      </c>
      <c r="F85" s="4" t="str">
        <f t="shared" si="2"/>
        <v>0</v>
      </c>
      <c r="G85" s="5">
        <f>VLOOKUP(A85,'Company X- Order Report'!$A$2:$G$401,7,False)</f>
        <v>0.477</v>
      </c>
      <c r="H85" s="10">
        <f t="shared" si="3"/>
        <v>477</v>
      </c>
      <c r="I85" s="10">
        <f t="shared" si="4"/>
        <v>0.5</v>
      </c>
      <c r="J85" s="10">
        <f t="shared" si="5"/>
        <v>500</v>
      </c>
      <c r="K85" s="4" t="str">
        <f>UPPER(VLOOKUP(C85,'Company X- Pincode Zones '!$B$2:$C$125,2,FALSE))</f>
        <v>B</v>
      </c>
      <c r="L85" s="5">
        <f>VLOOKUP(K85,'Courier Company- Rates'!$A$10:$B$15,2,False)</f>
        <v>33</v>
      </c>
      <c r="M85" s="4">
        <f>(VLOOKUP(K85,'Courier Company- Rates'!$A$11:$C$15,3,0)*(I85-0.5)/0.5)</f>
        <v>0</v>
      </c>
      <c r="N85" s="4">
        <f>VLOOKUP(K85,'Courier Company- Rates'!$A$17:$C$22,2,False)*F85</f>
        <v>0</v>
      </c>
      <c r="O85" s="4">
        <f>VLOOKUP(K85,'Courier Company- Rates'!$A$17:$C$22,3,FALSE)*F85*(I85-0.5)/0.5</f>
        <v>0</v>
      </c>
      <c r="P85" s="4">
        <f t="shared" si="6"/>
        <v>33</v>
      </c>
      <c r="Q85" s="4" t="str">
        <f>VLOOKUP(A85,'Courier Company- Invoice'!$B$2:$H$125,2,0)</f>
        <v>0.5</v>
      </c>
      <c r="R85" s="5">
        <f t="shared" si="7"/>
        <v>0.5</v>
      </c>
      <c r="S85" s="4" t="str">
        <f>UPPER(VLOOKUP(A85,'Courier Company- Invoice'!$B$2:$H$125,5,False))</f>
        <v>D</v>
      </c>
      <c r="T85" s="4" t="s">
        <v>52</v>
      </c>
      <c r="U85" s="4">
        <f t="shared" si="8"/>
        <v>-12.4</v>
      </c>
      <c r="V85" s="16">
        <f t="shared" si="9"/>
        <v>-0.3757575758</v>
      </c>
      <c r="W85" s="4">
        <f t="shared" si="10"/>
        <v>33</v>
      </c>
      <c r="X85" s="4">
        <f t="shared" si="11"/>
        <v>0</v>
      </c>
    </row>
    <row r="86" ht="15.75" customHeight="1">
      <c r="A86" s="4" t="s">
        <v>222</v>
      </c>
      <c r="B86" s="4" t="s">
        <v>223</v>
      </c>
      <c r="C86" s="4">
        <v>314401.0</v>
      </c>
      <c r="D86" s="4" t="s">
        <v>40</v>
      </c>
      <c r="E86" s="4" t="str">
        <f t="shared" si="1"/>
        <v>Yes</v>
      </c>
      <c r="F86" s="4" t="str">
        <f t="shared" si="2"/>
        <v>0</v>
      </c>
      <c r="G86" s="5">
        <f>VLOOKUP(A86,'Company X- Order Report'!$A$2:$G$401,7,False)</f>
        <v>0.558</v>
      </c>
      <c r="H86" s="10">
        <f t="shared" si="3"/>
        <v>558</v>
      </c>
      <c r="I86" s="10">
        <f t="shared" si="4"/>
        <v>1</v>
      </c>
      <c r="J86" s="10">
        <f t="shared" si="5"/>
        <v>1000</v>
      </c>
      <c r="K86" s="4" t="str">
        <f>UPPER(VLOOKUP(C86,'Company X- Pincode Zones '!$B$2:$C$125,2,FALSE))</f>
        <v>B</v>
      </c>
      <c r="L86" s="5">
        <f>VLOOKUP(K86,'Courier Company- Rates'!$A$10:$B$15,2,False)</f>
        <v>33</v>
      </c>
      <c r="M86" s="4">
        <f>(VLOOKUP(K86,'Courier Company- Rates'!$A$11:$C$15,3,0)*(I86-0.5)/0.5)</f>
        <v>28.3</v>
      </c>
      <c r="N86" s="4">
        <f>VLOOKUP(K86,'Courier Company- Rates'!$A$17:$C$22,2,False)*F86</f>
        <v>0</v>
      </c>
      <c r="O86" s="4">
        <f>VLOOKUP(K86,'Courier Company- Rates'!$A$17:$C$22,3,FALSE)*F86*(I86-0.5)/0.5</f>
        <v>0</v>
      </c>
      <c r="P86" s="4">
        <f t="shared" si="6"/>
        <v>61.3</v>
      </c>
      <c r="Q86" s="4" t="str">
        <f>VLOOKUP(A86,'Courier Company- Invoice'!$B$2:$H$125,2,0)</f>
        <v>0.6</v>
      </c>
      <c r="R86" s="5">
        <f t="shared" si="7"/>
        <v>1</v>
      </c>
      <c r="S86" s="4" t="str">
        <f>UPPER(VLOOKUP(A86,'Courier Company- Invoice'!$B$2:$H$125,5,False))</f>
        <v>D</v>
      </c>
      <c r="T86" s="4" t="s">
        <v>43</v>
      </c>
      <c r="U86" s="4">
        <f t="shared" si="8"/>
        <v>-28.9</v>
      </c>
      <c r="V86" s="16">
        <f t="shared" si="9"/>
        <v>-0.471451876</v>
      </c>
      <c r="W86" s="4">
        <f t="shared" si="10"/>
        <v>61.3</v>
      </c>
      <c r="X86" s="4">
        <f t="shared" si="11"/>
        <v>0</v>
      </c>
    </row>
    <row r="87" ht="15.75" customHeight="1">
      <c r="A87" s="4" t="s">
        <v>224</v>
      </c>
      <c r="B87" s="4" t="s">
        <v>225</v>
      </c>
      <c r="C87" s="4">
        <v>342301.0</v>
      </c>
      <c r="D87" s="4" t="s">
        <v>40</v>
      </c>
      <c r="E87" s="4" t="str">
        <f t="shared" si="1"/>
        <v>Yes</v>
      </c>
      <c r="F87" s="4" t="str">
        <f t="shared" si="2"/>
        <v>0</v>
      </c>
      <c r="G87" s="5">
        <f>VLOOKUP(A87,'Company X- Order Report'!$A$2:$G$401,7,False)</f>
        <v>1.376</v>
      </c>
      <c r="H87" s="10">
        <f t="shared" si="3"/>
        <v>1376</v>
      </c>
      <c r="I87" s="10">
        <f t="shared" si="4"/>
        <v>1.5</v>
      </c>
      <c r="J87" s="10">
        <f t="shared" si="5"/>
        <v>1500</v>
      </c>
      <c r="K87" s="4" t="str">
        <f>UPPER(VLOOKUP(C87,'Company X- Pincode Zones '!$B$2:$C$125,2,FALSE))</f>
        <v>B</v>
      </c>
      <c r="L87" s="5">
        <f>VLOOKUP(K87,'Courier Company- Rates'!$A$10:$B$15,2,False)</f>
        <v>33</v>
      </c>
      <c r="M87" s="4">
        <f>(VLOOKUP(K87,'Courier Company- Rates'!$A$11:$C$15,3,0)*(I87-0.5)/0.5)</f>
        <v>56.6</v>
      </c>
      <c r="N87" s="4">
        <f>VLOOKUP(K87,'Courier Company- Rates'!$A$17:$C$22,2,False)*F87</f>
        <v>0</v>
      </c>
      <c r="O87" s="4">
        <f>VLOOKUP(K87,'Courier Company- Rates'!$A$17:$C$22,3,FALSE)*F87*(I87-0.5)/0.5</f>
        <v>0</v>
      </c>
      <c r="P87" s="4">
        <f t="shared" si="6"/>
        <v>89.6</v>
      </c>
      <c r="Q87" s="4" t="str">
        <f>VLOOKUP(A87,'Courier Company- Invoice'!$B$2:$H$125,2,0)</f>
        <v>1.1</v>
      </c>
      <c r="R87" s="5">
        <f t="shared" si="7"/>
        <v>1.5</v>
      </c>
      <c r="S87" s="4" t="str">
        <f>UPPER(VLOOKUP(A87,'Courier Company- Invoice'!$B$2:$H$125,5,False))</f>
        <v>D</v>
      </c>
      <c r="T87" s="4" t="s">
        <v>20</v>
      </c>
      <c r="U87" s="4">
        <f t="shared" si="8"/>
        <v>-45.4</v>
      </c>
      <c r="V87" s="16">
        <f t="shared" si="9"/>
        <v>-0.5066964286</v>
      </c>
      <c r="W87" s="4">
        <f t="shared" si="10"/>
        <v>89.6</v>
      </c>
      <c r="X87" s="4">
        <f t="shared" si="11"/>
        <v>0</v>
      </c>
    </row>
    <row r="88" ht="15.75" customHeight="1">
      <c r="A88" s="4" t="s">
        <v>226</v>
      </c>
      <c r="B88" s="4" t="s">
        <v>227</v>
      </c>
      <c r="C88" s="4">
        <v>313003.0</v>
      </c>
      <c r="D88" s="4" t="s">
        <v>40</v>
      </c>
      <c r="E88" s="4" t="str">
        <f t="shared" si="1"/>
        <v>Yes</v>
      </c>
      <c r="F88" s="4" t="str">
        <f t="shared" si="2"/>
        <v>0</v>
      </c>
      <c r="G88" s="5">
        <f>VLOOKUP(A88,'Company X- Order Report'!$A$2:$G$401,7,False)</f>
        <v>0.065</v>
      </c>
      <c r="H88" s="10">
        <f t="shared" si="3"/>
        <v>65</v>
      </c>
      <c r="I88" s="10">
        <f t="shared" si="4"/>
        <v>0.5</v>
      </c>
      <c r="J88" s="10">
        <f t="shared" si="5"/>
        <v>500</v>
      </c>
      <c r="K88" s="4" t="str">
        <f>UPPER(VLOOKUP(C88,'Company X- Pincode Zones '!$B$2:$C$125,2,FALSE))</f>
        <v>B</v>
      </c>
      <c r="L88" s="5">
        <f>VLOOKUP(K88,'Courier Company- Rates'!$A$10:$B$15,2,False)</f>
        <v>33</v>
      </c>
      <c r="M88" s="4">
        <f>(VLOOKUP(K88,'Courier Company- Rates'!$A$11:$C$15,3,0)*(I88-0.5)/0.5)</f>
        <v>0</v>
      </c>
      <c r="N88" s="4">
        <f>VLOOKUP(K88,'Courier Company- Rates'!$A$17:$C$22,2,False)*F88</f>
        <v>0</v>
      </c>
      <c r="O88" s="4">
        <f>VLOOKUP(K88,'Courier Company- Rates'!$A$17:$C$22,3,FALSE)*F88*(I88-0.5)/0.5</f>
        <v>0</v>
      </c>
      <c r="P88" s="4">
        <f t="shared" si="6"/>
        <v>33</v>
      </c>
      <c r="Q88" s="4" t="str">
        <f>VLOOKUP(A88,'Courier Company- Invoice'!$B$2:$H$125,2,0)</f>
        <v>0.15</v>
      </c>
      <c r="R88" s="5">
        <f t="shared" si="7"/>
        <v>0.5</v>
      </c>
      <c r="S88" s="4" t="str">
        <f>UPPER(VLOOKUP(A88,'Courier Company- Invoice'!$B$2:$H$125,5,False))</f>
        <v>D</v>
      </c>
      <c r="T88" s="4" t="s">
        <v>52</v>
      </c>
      <c r="U88" s="4">
        <f t="shared" si="8"/>
        <v>-12.4</v>
      </c>
      <c r="V88" s="16">
        <f t="shared" si="9"/>
        <v>-0.3757575758</v>
      </c>
      <c r="W88" s="4">
        <f t="shared" si="10"/>
        <v>33</v>
      </c>
      <c r="X88" s="4">
        <f t="shared" si="11"/>
        <v>0</v>
      </c>
    </row>
    <row r="89" ht="15.75" customHeight="1">
      <c r="A89" s="4" t="s">
        <v>228</v>
      </c>
      <c r="B89" s="4" t="s">
        <v>229</v>
      </c>
      <c r="C89" s="4">
        <v>173212.0</v>
      </c>
      <c r="D89" s="4" t="s">
        <v>40</v>
      </c>
      <c r="E89" s="4" t="str">
        <f t="shared" si="1"/>
        <v>Yes</v>
      </c>
      <c r="F89" s="4" t="str">
        <f t="shared" si="2"/>
        <v>0</v>
      </c>
      <c r="G89" s="5">
        <f>VLOOKUP(A89,'Company X- Order Report'!$A$2:$G$401,7,False)</f>
        <v>0.721</v>
      </c>
      <c r="H89" s="10">
        <f t="shared" si="3"/>
        <v>721</v>
      </c>
      <c r="I89" s="10">
        <f t="shared" si="4"/>
        <v>1</v>
      </c>
      <c r="J89" s="10">
        <f t="shared" si="5"/>
        <v>1000</v>
      </c>
      <c r="K89" s="4" t="str">
        <f>UPPER(VLOOKUP(C89,'Company X- Pincode Zones '!$B$2:$C$125,2,FALSE))</f>
        <v>E</v>
      </c>
      <c r="L89" s="5">
        <f>VLOOKUP(K89,'Courier Company- Rates'!$A$10:$B$15,2,False)</f>
        <v>56.6</v>
      </c>
      <c r="M89" s="4">
        <f>(VLOOKUP(K89,'Courier Company- Rates'!$A$11:$C$15,3,0)*(I89-0.5)/0.5)</f>
        <v>55.5</v>
      </c>
      <c r="N89" s="4">
        <f>VLOOKUP(K89,'Courier Company- Rates'!$A$17:$C$22,2,False)*F89</f>
        <v>0</v>
      </c>
      <c r="O89" s="4">
        <f>VLOOKUP(K89,'Courier Company- Rates'!$A$17:$C$22,3,FALSE)*F89*(I89-0.5)/0.5</f>
        <v>0</v>
      </c>
      <c r="P89" s="4">
        <f t="shared" si="6"/>
        <v>112.1</v>
      </c>
      <c r="Q89" s="4" t="str">
        <f>VLOOKUP(A89,'Courier Company- Invoice'!$B$2:$H$125,2,0)</f>
        <v>0.8</v>
      </c>
      <c r="R89" s="5">
        <f t="shared" si="7"/>
        <v>1</v>
      </c>
      <c r="S89" s="4" t="str">
        <f>UPPER(VLOOKUP(A89,'Courier Company- Invoice'!$B$2:$H$125,5,False))</f>
        <v>B</v>
      </c>
      <c r="T89" s="4" t="s">
        <v>49</v>
      </c>
      <c r="U89" s="4">
        <f t="shared" si="8"/>
        <v>50.8</v>
      </c>
      <c r="V89" s="16">
        <f t="shared" si="9"/>
        <v>0.4531668153</v>
      </c>
      <c r="W89" s="4">
        <f t="shared" si="10"/>
        <v>112.1</v>
      </c>
      <c r="X89" s="4">
        <f t="shared" si="11"/>
        <v>0</v>
      </c>
    </row>
    <row r="90" ht="15.75" customHeight="1">
      <c r="A90" s="4" t="s">
        <v>230</v>
      </c>
      <c r="B90" s="4" t="s">
        <v>231</v>
      </c>
      <c r="C90" s="4">
        <v>174101.0</v>
      </c>
      <c r="D90" s="4" t="s">
        <v>40</v>
      </c>
      <c r="E90" s="4" t="str">
        <f t="shared" si="1"/>
        <v>Yes</v>
      </c>
      <c r="F90" s="4" t="str">
        <f t="shared" si="2"/>
        <v>0</v>
      </c>
      <c r="G90" s="5">
        <f>VLOOKUP(A90,'Company X- Order Report'!$A$2:$G$401,7,False)</f>
        <v>0.27</v>
      </c>
      <c r="H90" s="10">
        <f t="shared" si="3"/>
        <v>270</v>
      </c>
      <c r="I90" s="10">
        <f t="shared" si="4"/>
        <v>0.5</v>
      </c>
      <c r="J90" s="10">
        <f t="shared" si="5"/>
        <v>500</v>
      </c>
      <c r="K90" s="4" t="str">
        <f>UPPER(VLOOKUP(C90,'Company X- Pincode Zones '!$B$2:$C$125,2,FALSE))</f>
        <v>E</v>
      </c>
      <c r="L90" s="5">
        <f>VLOOKUP(K90,'Courier Company- Rates'!$A$10:$B$15,2,False)</f>
        <v>56.6</v>
      </c>
      <c r="M90" s="4">
        <f>(VLOOKUP(K90,'Courier Company- Rates'!$A$11:$C$15,3,0)*(I90-0.5)/0.5)</f>
        <v>0</v>
      </c>
      <c r="N90" s="4">
        <f>VLOOKUP(K90,'Courier Company- Rates'!$A$17:$C$22,2,False)*F90</f>
        <v>0</v>
      </c>
      <c r="O90" s="4">
        <f>VLOOKUP(K90,'Courier Company- Rates'!$A$17:$C$22,3,FALSE)*F90*(I90-0.5)/0.5</f>
        <v>0</v>
      </c>
      <c r="P90" s="4">
        <f t="shared" si="6"/>
        <v>56.6</v>
      </c>
      <c r="Q90" s="4" t="str">
        <f>VLOOKUP(A90,'Courier Company- Invoice'!$B$2:$H$125,2,0)</f>
        <v>0.3</v>
      </c>
      <c r="R90" s="5">
        <f t="shared" si="7"/>
        <v>0.5</v>
      </c>
      <c r="S90" s="4" t="str">
        <f>UPPER(VLOOKUP(A90,'Courier Company- Invoice'!$B$2:$H$125,5,False))</f>
        <v>B</v>
      </c>
      <c r="T90" s="4" t="s">
        <v>78</v>
      </c>
      <c r="U90" s="4">
        <f t="shared" si="8"/>
        <v>23.6</v>
      </c>
      <c r="V90" s="16">
        <f t="shared" si="9"/>
        <v>0.4169611307</v>
      </c>
      <c r="W90" s="4">
        <f t="shared" si="10"/>
        <v>56.6</v>
      </c>
      <c r="X90" s="4">
        <f t="shared" si="11"/>
        <v>0</v>
      </c>
    </row>
    <row r="91" ht="15.75" customHeight="1">
      <c r="A91" s="4" t="s">
        <v>232</v>
      </c>
      <c r="B91" s="4" t="s">
        <v>233</v>
      </c>
      <c r="C91" s="4">
        <v>173213.0</v>
      </c>
      <c r="D91" s="4" t="s">
        <v>40</v>
      </c>
      <c r="E91" s="4" t="str">
        <f t="shared" si="1"/>
        <v>Yes</v>
      </c>
      <c r="F91" s="4" t="str">
        <f t="shared" si="2"/>
        <v>0</v>
      </c>
      <c r="G91" s="5">
        <f>VLOOKUP(A91,'Company X- Order Report'!$A$2:$G$401,7,False)</f>
        <v>1.676</v>
      </c>
      <c r="H91" s="10">
        <f t="shared" si="3"/>
        <v>1676</v>
      </c>
      <c r="I91" s="10">
        <f t="shared" si="4"/>
        <v>2</v>
      </c>
      <c r="J91" s="10">
        <f t="shared" si="5"/>
        <v>2000</v>
      </c>
      <c r="K91" s="4" t="str">
        <f>UPPER(VLOOKUP(C91,'Company X- Pincode Zones '!$B$2:$C$125,2,FALSE))</f>
        <v>E</v>
      </c>
      <c r="L91" s="5">
        <f>VLOOKUP(K91,'Courier Company- Rates'!$A$10:$B$15,2,False)</f>
        <v>56.6</v>
      </c>
      <c r="M91" s="4">
        <f>(VLOOKUP(K91,'Courier Company- Rates'!$A$11:$C$15,3,0)*(I91-0.5)/0.5)</f>
        <v>166.5</v>
      </c>
      <c r="N91" s="4">
        <f>VLOOKUP(K91,'Courier Company- Rates'!$A$17:$C$22,2,False)*F91</f>
        <v>0</v>
      </c>
      <c r="O91" s="4">
        <f>VLOOKUP(K91,'Courier Company- Rates'!$A$17:$C$22,3,FALSE)*F91*(I91-0.5)/0.5</f>
        <v>0</v>
      </c>
      <c r="P91" s="4">
        <f t="shared" si="6"/>
        <v>223.1</v>
      </c>
      <c r="Q91" s="4" t="str">
        <f>VLOOKUP(A91,'Courier Company- Invoice'!$B$2:$H$125,2,0)</f>
        <v>1.6</v>
      </c>
      <c r="R91" s="5">
        <f t="shared" si="7"/>
        <v>2</v>
      </c>
      <c r="S91" s="4" t="str">
        <f>UPPER(VLOOKUP(A91,'Courier Company- Invoice'!$B$2:$H$125,5,False))</f>
        <v>B</v>
      </c>
      <c r="T91" s="4" t="s">
        <v>234</v>
      </c>
      <c r="U91" s="4">
        <f t="shared" si="8"/>
        <v>105.2</v>
      </c>
      <c r="V91" s="16">
        <f t="shared" si="9"/>
        <v>0.4715374272</v>
      </c>
      <c r="W91" s="4">
        <f t="shared" si="10"/>
        <v>223.1</v>
      </c>
      <c r="X91" s="4">
        <f t="shared" si="11"/>
        <v>0</v>
      </c>
    </row>
    <row r="92" ht="15.75" customHeight="1">
      <c r="A92" s="4" t="s">
        <v>235</v>
      </c>
      <c r="B92" s="4" t="s">
        <v>236</v>
      </c>
      <c r="C92" s="4">
        <v>302017.0</v>
      </c>
      <c r="D92" s="4" t="s">
        <v>40</v>
      </c>
      <c r="E92" s="4" t="str">
        <f t="shared" si="1"/>
        <v>Yes</v>
      </c>
      <c r="F92" s="4" t="str">
        <f t="shared" si="2"/>
        <v>0</v>
      </c>
      <c r="G92" s="5">
        <f>VLOOKUP(A92,'Company X- Order Report'!$A$2:$G$401,7,False)</f>
        <v>0.5</v>
      </c>
      <c r="H92" s="10">
        <f t="shared" si="3"/>
        <v>500</v>
      </c>
      <c r="I92" s="10">
        <f t="shared" si="4"/>
        <v>0.5</v>
      </c>
      <c r="J92" s="10">
        <f t="shared" si="5"/>
        <v>500</v>
      </c>
      <c r="K92" s="4" t="str">
        <f>UPPER(VLOOKUP(C92,'Company X- Pincode Zones '!$B$2:$C$125,2,FALSE))</f>
        <v>B</v>
      </c>
      <c r="L92" s="5">
        <f>VLOOKUP(K92,'Courier Company- Rates'!$A$10:$B$15,2,False)</f>
        <v>33</v>
      </c>
      <c r="M92" s="4">
        <f>(VLOOKUP(K92,'Courier Company- Rates'!$A$11:$C$15,3,0)*(I92-0.5)/0.5)</f>
        <v>0</v>
      </c>
      <c r="N92" s="4">
        <f>VLOOKUP(K92,'Courier Company- Rates'!$A$17:$C$22,2,False)*F92</f>
        <v>0</v>
      </c>
      <c r="O92" s="4">
        <f>VLOOKUP(K92,'Courier Company- Rates'!$A$17:$C$22,3,FALSE)*F92*(I92-0.5)/0.5</f>
        <v>0</v>
      </c>
      <c r="P92" s="4">
        <f t="shared" si="6"/>
        <v>33</v>
      </c>
      <c r="Q92" s="4" t="str">
        <f>VLOOKUP(A92,'Courier Company- Invoice'!$B$2:$H$125,2,0)</f>
        <v>0.71</v>
      </c>
      <c r="R92" s="5">
        <f t="shared" si="7"/>
        <v>1</v>
      </c>
      <c r="S92" s="4" t="str">
        <f>UPPER(VLOOKUP(A92,'Courier Company- Invoice'!$B$2:$H$125,5,False))</f>
        <v>D</v>
      </c>
      <c r="T92" s="4" t="s">
        <v>43</v>
      </c>
      <c r="U92" s="4">
        <f t="shared" si="8"/>
        <v>-57.2</v>
      </c>
      <c r="V92" s="16">
        <f t="shared" si="9"/>
        <v>-1.733333333</v>
      </c>
      <c r="W92" s="4">
        <f t="shared" si="10"/>
        <v>33</v>
      </c>
      <c r="X92" s="4">
        <f t="shared" si="11"/>
        <v>0</v>
      </c>
    </row>
    <row r="93" ht="15.75" customHeight="1">
      <c r="A93" s="4" t="s">
        <v>237</v>
      </c>
      <c r="B93" s="4" t="s">
        <v>238</v>
      </c>
      <c r="C93" s="4">
        <v>322201.0</v>
      </c>
      <c r="D93" s="4" t="s">
        <v>40</v>
      </c>
      <c r="E93" s="4" t="str">
        <f t="shared" si="1"/>
        <v>Yes</v>
      </c>
      <c r="F93" s="4" t="str">
        <f t="shared" si="2"/>
        <v>0</v>
      </c>
      <c r="G93" s="5">
        <f>VLOOKUP(A93,'Company X- Order Report'!$A$2:$G$401,7,False)</f>
        <v>0.84</v>
      </c>
      <c r="H93" s="10">
        <f t="shared" si="3"/>
        <v>840</v>
      </c>
      <c r="I93" s="10">
        <f t="shared" si="4"/>
        <v>1</v>
      </c>
      <c r="J93" s="10">
        <f t="shared" si="5"/>
        <v>1000</v>
      </c>
      <c r="K93" s="4" t="str">
        <f>UPPER(VLOOKUP(C93,'Company X- Pincode Zones '!$B$2:$C$125,2,FALSE))</f>
        <v>B</v>
      </c>
      <c r="L93" s="5">
        <f>VLOOKUP(K93,'Courier Company- Rates'!$A$10:$B$15,2,False)</f>
        <v>33</v>
      </c>
      <c r="M93" s="4">
        <f>(VLOOKUP(K93,'Courier Company- Rates'!$A$11:$C$15,3,0)*(I93-0.5)/0.5)</f>
        <v>28.3</v>
      </c>
      <c r="N93" s="4">
        <f>VLOOKUP(K93,'Courier Company- Rates'!$A$17:$C$22,2,False)*F93</f>
        <v>0</v>
      </c>
      <c r="O93" s="4">
        <f>VLOOKUP(K93,'Courier Company- Rates'!$A$17:$C$22,3,FALSE)*F93*(I93-0.5)/0.5</f>
        <v>0</v>
      </c>
      <c r="P93" s="4">
        <f t="shared" si="6"/>
        <v>61.3</v>
      </c>
      <c r="Q93" s="4" t="str">
        <f>VLOOKUP(A93,'Courier Company- Invoice'!$B$2:$H$125,2,0)</f>
        <v>1.02</v>
      </c>
      <c r="R93" s="5">
        <f t="shared" si="7"/>
        <v>1.5</v>
      </c>
      <c r="S93" s="4" t="str">
        <f>UPPER(VLOOKUP(A93,'Courier Company- Invoice'!$B$2:$H$125,5,False))</f>
        <v>D</v>
      </c>
      <c r="T93" s="4" t="s">
        <v>20</v>
      </c>
      <c r="U93" s="4">
        <f t="shared" si="8"/>
        <v>-73.7</v>
      </c>
      <c r="V93" s="16">
        <f t="shared" si="9"/>
        <v>-1.20228385</v>
      </c>
      <c r="W93" s="4">
        <f t="shared" si="10"/>
        <v>61.3</v>
      </c>
      <c r="X93" s="4">
        <f t="shared" si="11"/>
        <v>0</v>
      </c>
    </row>
    <row r="94" ht="15.75" customHeight="1">
      <c r="A94" s="4" t="s">
        <v>239</v>
      </c>
      <c r="B94" s="4" t="s">
        <v>240</v>
      </c>
      <c r="C94" s="4">
        <v>314001.0</v>
      </c>
      <c r="D94" s="4" t="s">
        <v>40</v>
      </c>
      <c r="E94" s="4" t="str">
        <f t="shared" si="1"/>
        <v>Yes</v>
      </c>
      <c r="F94" s="4" t="str">
        <f t="shared" si="2"/>
        <v>0</v>
      </c>
      <c r="G94" s="5">
        <f>VLOOKUP(A94,'Company X- Order Report'!$A$2:$G$401,7,False)</f>
        <v>0.127</v>
      </c>
      <c r="H94" s="10">
        <f t="shared" si="3"/>
        <v>127</v>
      </c>
      <c r="I94" s="10">
        <f t="shared" si="4"/>
        <v>0.5</v>
      </c>
      <c r="J94" s="10">
        <f t="shared" si="5"/>
        <v>500</v>
      </c>
      <c r="K94" s="4" t="str">
        <f>UPPER(VLOOKUP(C94,'Company X- Pincode Zones '!$B$2:$C$125,2,FALSE))</f>
        <v>B</v>
      </c>
      <c r="L94" s="5">
        <f>VLOOKUP(K94,'Courier Company- Rates'!$A$10:$B$15,2,False)</f>
        <v>33</v>
      </c>
      <c r="M94" s="4">
        <f>(VLOOKUP(K94,'Courier Company- Rates'!$A$11:$C$15,3,0)*(I94-0.5)/0.5)</f>
        <v>0</v>
      </c>
      <c r="N94" s="4">
        <f>VLOOKUP(K94,'Courier Company- Rates'!$A$17:$C$22,2,False)*F94</f>
        <v>0</v>
      </c>
      <c r="O94" s="4">
        <f>VLOOKUP(K94,'Courier Company- Rates'!$A$17:$C$22,3,FALSE)*F94*(I94-0.5)/0.5</f>
        <v>0</v>
      </c>
      <c r="P94" s="4">
        <f t="shared" si="6"/>
        <v>33</v>
      </c>
      <c r="Q94" s="4" t="str">
        <f>VLOOKUP(A94,'Courier Company- Invoice'!$B$2:$H$125,2,0)</f>
        <v>0.59</v>
      </c>
      <c r="R94" s="5">
        <f t="shared" si="7"/>
        <v>1</v>
      </c>
      <c r="S94" s="4" t="str">
        <f>UPPER(VLOOKUP(A94,'Courier Company- Invoice'!$B$2:$H$125,5,False))</f>
        <v>D</v>
      </c>
      <c r="T94" s="4" t="s">
        <v>43</v>
      </c>
      <c r="U94" s="4">
        <f t="shared" si="8"/>
        <v>-57.2</v>
      </c>
      <c r="V94" s="16">
        <f t="shared" si="9"/>
        <v>-1.733333333</v>
      </c>
      <c r="W94" s="4">
        <f t="shared" si="10"/>
        <v>33</v>
      </c>
      <c r="X94" s="4">
        <f t="shared" si="11"/>
        <v>0</v>
      </c>
    </row>
    <row r="95" ht="15.75" customHeight="1">
      <c r="A95" s="4" t="s">
        <v>241</v>
      </c>
      <c r="B95" s="4" t="s">
        <v>242</v>
      </c>
      <c r="C95" s="4">
        <v>331022.0</v>
      </c>
      <c r="D95" s="4" t="s">
        <v>40</v>
      </c>
      <c r="E95" s="4" t="str">
        <f t="shared" si="1"/>
        <v>Yes</v>
      </c>
      <c r="F95" s="4" t="str">
        <f t="shared" si="2"/>
        <v>0</v>
      </c>
      <c r="G95" s="5">
        <f>VLOOKUP(A95,'Company X- Order Report'!$A$2:$G$401,7,False)</f>
        <v>0.5</v>
      </c>
      <c r="H95" s="10">
        <f t="shared" si="3"/>
        <v>500</v>
      </c>
      <c r="I95" s="10">
        <f t="shared" si="4"/>
        <v>0.5</v>
      </c>
      <c r="J95" s="10">
        <f t="shared" si="5"/>
        <v>500</v>
      </c>
      <c r="K95" s="4" t="str">
        <f>UPPER(VLOOKUP(C95,'Company X- Pincode Zones '!$B$2:$C$125,2,FALSE))</f>
        <v>B</v>
      </c>
      <c r="L95" s="5">
        <f>VLOOKUP(K95,'Courier Company- Rates'!$A$10:$B$15,2,False)</f>
        <v>33</v>
      </c>
      <c r="M95" s="4">
        <f>(VLOOKUP(K95,'Courier Company- Rates'!$A$11:$C$15,3,0)*(I95-0.5)/0.5)</f>
        <v>0</v>
      </c>
      <c r="N95" s="4">
        <f>VLOOKUP(K95,'Courier Company- Rates'!$A$17:$C$22,2,False)*F95</f>
        <v>0</v>
      </c>
      <c r="O95" s="4">
        <f>VLOOKUP(K95,'Courier Company- Rates'!$A$17:$C$22,3,FALSE)*F95*(I95-0.5)/0.5</f>
        <v>0</v>
      </c>
      <c r="P95" s="4">
        <f t="shared" si="6"/>
        <v>33</v>
      </c>
      <c r="Q95" s="4" t="str">
        <f>VLOOKUP(A95,'Courier Company- Invoice'!$B$2:$H$125,2,0)</f>
        <v>0.69</v>
      </c>
      <c r="R95" s="5">
        <f t="shared" si="7"/>
        <v>1</v>
      </c>
      <c r="S95" s="4" t="str">
        <f>UPPER(VLOOKUP(A95,'Courier Company- Invoice'!$B$2:$H$125,5,False))</f>
        <v>D</v>
      </c>
      <c r="T95" s="4" t="s">
        <v>43</v>
      </c>
      <c r="U95" s="4">
        <f t="shared" si="8"/>
        <v>-57.2</v>
      </c>
      <c r="V95" s="16">
        <f t="shared" si="9"/>
        <v>-1.733333333</v>
      </c>
      <c r="W95" s="4">
        <f t="shared" si="10"/>
        <v>33</v>
      </c>
      <c r="X95" s="4">
        <f t="shared" si="11"/>
        <v>0</v>
      </c>
    </row>
    <row r="96" ht="15.75" customHeight="1">
      <c r="A96" s="4" t="s">
        <v>243</v>
      </c>
      <c r="B96" s="4" t="s">
        <v>244</v>
      </c>
      <c r="C96" s="4">
        <v>305801.0</v>
      </c>
      <c r="D96" s="4" t="s">
        <v>40</v>
      </c>
      <c r="E96" s="4" t="str">
        <f t="shared" si="1"/>
        <v>Yes</v>
      </c>
      <c r="F96" s="4" t="str">
        <f t="shared" si="2"/>
        <v>0</v>
      </c>
      <c r="G96" s="5">
        <f>VLOOKUP(A96,'Company X- Order Report'!$A$2:$G$401,7,False)</f>
        <v>0.5</v>
      </c>
      <c r="H96" s="10">
        <f t="shared" si="3"/>
        <v>500</v>
      </c>
      <c r="I96" s="10">
        <f t="shared" si="4"/>
        <v>0.5</v>
      </c>
      <c r="J96" s="10">
        <f t="shared" si="5"/>
        <v>500</v>
      </c>
      <c r="K96" s="4" t="str">
        <f>UPPER(VLOOKUP(C96,'Company X- Pincode Zones '!$B$2:$C$125,2,FALSE))</f>
        <v>B</v>
      </c>
      <c r="L96" s="5">
        <f>VLOOKUP(K96,'Courier Company- Rates'!$A$10:$B$15,2,False)</f>
        <v>33</v>
      </c>
      <c r="M96" s="4">
        <f>(VLOOKUP(K96,'Courier Company- Rates'!$A$11:$C$15,3,0)*(I96-0.5)/0.5)</f>
        <v>0</v>
      </c>
      <c r="N96" s="4">
        <f>VLOOKUP(K96,'Courier Company- Rates'!$A$17:$C$22,2,False)*F96</f>
        <v>0</v>
      </c>
      <c r="O96" s="4">
        <f>VLOOKUP(K96,'Courier Company- Rates'!$A$17:$C$22,3,FALSE)*F96*(I96-0.5)/0.5</f>
        <v>0</v>
      </c>
      <c r="P96" s="4">
        <f t="shared" si="6"/>
        <v>33</v>
      </c>
      <c r="Q96" s="4" t="str">
        <f>VLOOKUP(A96,'Courier Company- Invoice'!$B$2:$H$125,2,0)</f>
        <v>0.68</v>
      </c>
      <c r="R96" s="5">
        <f t="shared" si="7"/>
        <v>1</v>
      </c>
      <c r="S96" s="4" t="str">
        <f>UPPER(VLOOKUP(A96,'Courier Company- Invoice'!$B$2:$H$125,5,False))</f>
        <v>D</v>
      </c>
      <c r="T96" s="4" t="s">
        <v>43</v>
      </c>
      <c r="U96" s="4">
        <f t="shared" si="8"/>
        <v>-57.2</v>
      </c>
      <c r="V96" s="16">
        <f t="shared" si="9"/>
        <v>-1.733333333</v>
      </c>
      <c r="W96" s="4">
        <f t="shared" si="10"/>
        <v>33</v>
      </c>
      <c r="X96" s="4">
        <f t="shared" si="11"/>
        <v>0</v>
      </c>
    </row>
    <row r="97" ht="15.75" customHeight="1">
      <c r="A97" s="4" t="s">
        <v>245</v>
      </c>
      <c r="B97" s="4" t="s">
        <v>246</v>
      </c>
      <c r="C97" s="4">
        <v>335502.0</v>
      </c>
      <c r="D97" s="4" t="s">
        <v>40</v>
      </c>
      <c r="E97" s="4" t="str">
        <f t="shared" si="1"/>
        <v>Yes</v>
      </c>
      <c r="F97" s="4" t="str">
        <f t="shared" si="2"/>
        <v>0</v>
      </c>
      <c r="G97" s="5">
        <f>VLOOKUP(A97,'Company X- Order Report'!$A$2:$G$401,7,False)</f>
        <v>0.49</v>
      </c>
      <c r="H97" s="10">
        <f t="shared" si="3"/>
        <v>490</v>
      </c>
      <c r="I97" s="10">
        <f t="shared" si="4"/>
        <v>0.5</v>
      </c>
      <c r="J97" s="10">
        <f t="shared" si="5"/>
        <v>500</v>
      </c>
      <c r="K97" s="4" t="str">
        <f>UPPER(VLOOKUP(C97,'Company X- Pincode Zones '!$B$2:$C$125,2,FALSE))</f>
        <v>B</v>
      </c>
      <c r="L97" s="5">
        <f>VLOOKUP(K97,'Courier Company- Rates'!$A$10:$B$15,2,False)</f>
        <v>33</v>
      </c>
      <c r="M97" s="4">
        <f>(VLOOKUP(K97,'Courier Company- Rates'!$A$11:$C$15,3,0)*(I97-0.5)/0.5)</f>
        <v>0</v>
      </c>
      <c r="N97" s="4">
        <f>VLOOKUP(K97,'Courier Company- Rates'!$A$17:$C$22,2,False)*F97</f>
        <v>0</v>
      </c>
      <c r="O97" s="4">
        <f>VLOOKUP(K97,'Courier Company- Rates'!$A$17:$C$22,3,FALSE)*F97*(I97-0.5)/0.5</f>
        <v>0</v>
      </c>
      <c r="P97" s="4">
        <f t="shared" si="6"/>
        <v>33</v>
      </c>
      <c r="Q97" s="4" t="str">
        <f>VLOOKUP(A97,'Courier Company- Invoice'!$B$2:$H$125,2,0)</f>
        <v>2.28</v>
      </c>
      <c r="R97" s="5">
        <f t="shared" si="7"/>
        <v>2.5</v>
      </c>
      <c r="S97" s="4" t="str">
        <f>UPPER(VLOOKUP(A97,'Courier Company- Invoice'!$B$2:$H$125,5,False))</f>
        <v>D</v>
      </c>
      <c r="T97" s="4" t="s">
        <v>46</v>
      </c>
      <c r="U97" s="4">
        <f t="shared" si="8"/>
        <v>-191.6</v>
      </c>
      <c r="V97" s="16">
        <f t="shared" si="9"/>
        <v>-5.806060606</v>
      </c>
      <c r="W97" s="4">
        <f t="shared" si="10"/>
        <v>33</v>
      </c>
      <c r="X97" s="4">
        <f t="shared" si="11"/>
        <v>0</v>
      </c>
    </row>
    <row r="98" ht="15.75" customHeight="1">
      <c r="A98" s="4" t="s">
        <v>247</v>
      </c>
      <c r="B98" s="4" t="s">
        <v>248</v>
      </c>
      <c r="C98" s="4">
        <v>306116.0</v>
      </c>
      <c r="D98" s="4" t="s">
        <v>40</v>
      </c>
      <c r="E98" s="4" t="str">
        <f t="shared" si="1"/>
        <v>Yes</v>
      </c>
      <c r="F98" s="4" t="str">
        <f t="shared" si="2"/>
        <v>0</v>
      </c>
      <c r="G98" s="5">
        <f>VLOOKUP(A98,'Company X- Order Report'!$A$2:$G$401,7,False)</f>
        <v>0.5</v>
      </c>
      <c r="H98" s="10">
        <f t="shared" si="3"/>
        <v>500</v>
      </c>
      <c r="I98" s="10">
        <f t="shared" si="4"/>
        <v>0.5</v>
      </c>
      <c r="J98" s="10">
        <f t="shared" si="5"/>
        <v>500</v>
      </c>
      <c r="K98" s="4" t="str">
        <f>UPPER(VLOOKUP(C98,'Company X- Pincode Zones '!$B$2:$C$125,2,FALSE))</f>
        <v>B</v>
      </c>
      <c r="L98" s="5">
        <f>VLOOKUP(K98,'Courier Company- Rates'!$A$10:$B$15,2,False)</f>
        <v>33</v>
      </c>
      <c r="M98" s="4">
        <f>(VLOOKUP(K98,'Courier Company- Rates'!$A$11:$C$15,3,0)*(I98-0.5)/0.5)</f>
        <v>0</v>
      </c>
      <c r="N98" s="4">
        <f>VLOOKUP(K98,'Courier Company- Rates'!$A$17:$C$22,2,False)*F98</f>
        <v>0</v>
      </c>
      <c r="O98" s="4">
        <f>VLOOKUP(K98,'Courier Company- Rates'!$A$17:$C$22,3,FALSE)*F98*(I98-0.5)/0.5</f>
        <v>0</v>
      </c>
      <c r="P98" s="4">
        <f t="shared" si="6"/>
        <v>33</v>
      </c>
      <c r="Q98" s="4" t="str">
        <f>VLOOKUP(A98,'Courier Company- Invoice'!$B$2:$H$125,2,0)</f>
        <v>0.68</v>
      </c>
      <c r="R98" s="5">
        <f t="shared" si="7"/>
        <v>1</v>
      </c>
      <c r="S98" s="4" t="str">
        <f>UPPER(VLOOKUP(A98,'Courier Company- Invoice'!$B$2:$H$125,5,False))</f>
        <v>D</v>
      </c>
      <c r="T98" s="4" t="s">
        <v>43</v>
      </c>
      <c r="U98" s="4">
        <f t="shared" si="8"/>
        <v>-57.2</v>
      </c>
      <c r="V98" s="16">
        <f t="shared" si="9"/>
        <v>-1.733333333</v>
      </c>
      <c r="W98" s="4">
        <f t="shared" si="10"/>
        <v>33</v>
      </c>
      <c r="X98" s="4">
        <f t="shared" si="11"/>
        <v>0</v>
      </c>
    </row>
    <row r="99" ht="15.75" customHeight="1">
      <c r="A99" s="4" t="s">
        <v>249</v>
      </c>
      <c r="B99" s="4" t="s">
        <v>250</v>
      </c>
      <c r="C99" s="4">
        <v>311001.0</v>
      </c>
      <c r="D99" s="4" t="s">
        <v>40</v>
      </c>
      <c r="E99" s="4" t="str">
        <f t="shared" si="1"/>
        <v>Yes</v>
      </c>
      <c r="F99" s="4" t="str">
        <f t="shared" si="2"/>
        <v>0</v>
      </c>
      <c r="G99" s="5">
        <f>VLOOKUP(A99,'Company X- Order Report'!$A$2:$G$401,7,False)</f>
        <v>0.5</v>
      </c>
      <c r="H99" s="10">
        <f t="shared" si="3"/>
        <v>500</v>
      </c>
      <c r="I99" s="10">
        <f t="shared" si="4"/>
        <v>0.5</v>
      </c>
      <c r="J99" s="10">
        <f t="shared" si="5"/>
        <v>500</v>
      </c>
      <c r="K99" s="4" t="str">
        <f>UPPER(VLOOKUP(C99,'Company X- Pincode Zones '!$B$2:$C$125,2,FALSE))</f>
        <v>B</v>
      </c>
      <c r="L99" s="5">
        <f>VLOOKUP(K99,'Courier Company- Rates'!$A$10:$B$15,2,False)</f>
        <v>33</v>
      </c>
      <c r="M99" s="4">
        <f>(VLOOKUP(K99,'Courier Company- Rates'!$A$11:$C$15,3,0)*(I99-0.5)/0.5)</f>
        <v>0</v>
      </c>
      <c r="N99" s="4">
        <f>VLOOKUP(K99,'Courier Company- Rates'!$A$17:$C$22,2,False)*F99</f>
        <v>0</v>
      </c>
      <c r="O99" s="4">
        <f>VLOOKUP(K99,'Courier Company- Rates'!$A$17:$C$22,3,FALSE)*F99*(I99-0.5)/0.5</f>
        <v>0</v>
      </c>
      <c r="P99" s="4">
        <f t="shared" si="6"/>
        <v>33</v>
      </c>
      <c r="Q99" s="4" t="str">
        <f>VLOOKUP(A99,'Courier Company- Invoice'!$B$2:$H$125,2,0)</f>
        <v>0.74</v>
      </c>
      <c r="R99" s="5">
        <f t="shared" si="7"/>
        <v>1</v>
      </c>
      <c r="S99" s="4" t="str">
        <f>UPPER(VLOOKUP(A99,'Courier Company- Invoice'!$B$2:$H$125,5,False))</f>
        <v>D</v>
      </c>
      <c r="T99" s="4" t="s">
        <v>43</v>
      </c>
      <c r="U99" s="4">
        <f t="shared" si="8"/>
        <v>-57.2</v>
      </c>
      <c r="V99" s="16">
        <f t="shared" si="9"/>
        <v>-1.733333333</v>
      </c>
      <c r="W99" s="4">
        <f t="shared" si="10"/>
        <v>33</v>
      </c>
      <c r="X99" s="4">
        <f t="shared" si="11"/>
        <v>0</v>
      </c>
    </row>
    <row r="100" ht="15.75" customHeight="1">
      <c r="A100" s="4" t="s">
        <v>251</v>
      </c>
      <c r="B100" s="4" t="s">
        <v>252</v>
      </c>
      <c r="C100" s="4">
        <v>302019.0</v>
      </c>
      <c r="D100" s="4" t="s">
        <v>40</v>
      </c>
      <c r="E100" s="4" t="str">
        <f t="shared" si="1"/>
        <v>Yes</v>
      </c>
      <c r="F100" s="4" t="str">
        <f t="shared" si="2"/>
        <v>0</v>
      </c>
      <c r="G100" s="5">
        <f>VLOOKUP(A100,'Company X- Order Report'!$A$2:$G$401,7,False)</f>
        <v>0.765</v>
      </c>
      <c r="H100" s="10">
        <f t="shared" si="3"/>
        <v>765</v>
      </c>
      <c r="I100" s="10">
        <f t="shared" si="4"/>
        <v>1</v>
      </c>
      <c r="J100" s="10">
        <f t="shared" si="5"/>
        <v>1000</v>
      </c>
      <c r="K100" s="4" t="str">
        <f>UPPER(VLOOKUP(C100,'Company X- Pincode Zones '!$B$2:$C$125,2,FALSE))</f>
        <v>B</v>
      </c>
      <c r="L100" s="5">
        <f>VLOOKUP(K100,'Courier Company- Rates'!$A$10:$B$15,2,False)</f>
        <v>33</v>
      </c>
      <c r="M100" s="4">
        <f>(VLOOKUP(K100,'Courier Company- Rates'!$A$11:$C$15,3,0)*(I100-0.5)/0.5)</f>
        <v>28.3</v>
      </c>
      <c r="N100" s="4">
        <f>VLOOKUP(K100,'Courier Company- Rates'!$A$17:$C$22,2,False)*F100</f>
        <v>0</v>
      </c>
      <c r="O100" s="4">
        <f>VLOOKUP(K100,'Courier Company- Rates'!$A$17:$C$22,3,FALSE)*F100*(I100-0.5)/0.5</f>
        <v>0</v>
      </c>
      <c r="P100" s="4">
        <f t="shared" si="6"/>
        <v>61.3</v>
      </c>
      <c r="Q100" s="4" t="str">
        <f>VLOOKUP(A100,'Courier Company- Invoice'!$B$2:$H$125,2,0)</f>
        <v>4.13</v>
      </c>
      <c r="R100" s="5">
        <f t="shared" si="7"/>
        <v>4.5</v>
      </c>
      <c r="S100" s="4" t="str">
        <f>UPPER(VLOOKUP(A100,'Courier Company- Invoice'!$B$2:$H$125,5,False))</f>
        <v>D</v>
      </c>
      <c r="T100" s="4" t="s">
        <v>253</v>
      </c>
      <c r="U100" s="4">
        <f t="shared" si="8"/>
        <v>-342.5</v>
      </c>
      <c r="V100" s="16">
        <f t="shared" si="9"/>
        <v>-5.587275693</v>
      </c>
      <c r="W100" s="4">
        <f t="shared" si="10"/>
        <v>61.3</v>
      </c>
      <c r="X100" s="4">
        <f t="shared" si="11"/>
        <v>0</v>
      </c>
    </row>
    <row r="101" ht="15.75" customHeight="1">
      <c r="A101" s="4" t="s">
        <v>254</v>
      </c>
      <c r="B101" s="4" t="s">
        <v>255</v>
      </c>
      <c r="C101" s="4">
        <v>302039.0</v>
      </c>
      <c r="D101" s="4" t="s">
        <v>40</v>
      </c>
      <c r="E101" s="4" t="str">
        <f t="shared" si="1"/>
        <v>Yes</v>
      </c>
      <c r="F101" s="4" t="str">
        <f t="shared" si="2"/>
        <v>0</v>
      </c>
      <c r="G101" s="5">
        <f>VLOOKUP(A101,'Company X- Order Report'!$A$2:$G$401,7,False)</f>
        <v>0.5</v>
      </c>
      <c r="H101" s="10">
        <f t="shared" si="3"/>
        <v>500</v>
      </c>
      <c r="I101" s="10">
        <f t="shared" si="4"/>
        <v>0.5</v>
      </c>
      <c r="J101" s="10">
        <f t="shared" si="5"/>
        <v>500</v>
      </c>
      <c r="K101" s="4" t="str">
        <f>UPPER(VLOOKUP(C101,'Company X- Pincode Zones '!$B$2:$C$125,2,FALSE))</f>
        <v>B</v>
      </c>
      <c r="L101" s="5">
        <f>VLOOKUP(K101,'Courier Company- Rates'!$A$10:$B$15,2,False)</f>
        <v>33</v>
      </c>
      <c r="M101" s="4">
        <f>(VLOOKUP(K101,'Courier Company- Rates'!$A$11:$C$15,3,0)*(I101-0.5)/0.5)</f>
        <v>0</v>
      </c>
      <c r="N101" s="4">
        <f>VLOOKUP(K101,'Courier Company- Rates'!$A$17:$C$22,2,False)*F101</f>
        <v>0</v>
      </c>
      <c r="O101" s="4">
        <f>VLOOKUP(K101,'Courier Company- Rates'!$A$17:$C$22,3,FALSE)*F101*(I101-0.5)/0.5</f>
        <v>0</v>
      </c>
      <c r="P101" s="4">
        <f t="shared" si="6"/>
        <v>33</v>
      </c>
      <c r="Q101" s="4" t="str">
        <f>VLOOKUP(A101,'Courier Company- Invoice'!$B$2:$H$125,2,0)</f>
        <v>0.73</v>
      </c>
      <c r="R101" s="5">
        <f t="shared" si="7"/>
        <v>1</v>
      </c>
      <c r="S101" s="4" t="str">
        <f>UPPER(VLOOKUP(A101,'Courier Company- Invoice'!$B$2:$H$125,5,False))</f>
        <v>D</v>
      </c>
      <c r="T101" s="4" t="s">
        <v>43</v>
      </c>
      <c r="U101" s="4">
        <f t="shared" si="8"/>
        <v>-57.2</v>
      </c>
      <c r="V101" s="16">
        <f t="shared" si="9"/>
        <v>-1.733333333</v>
      </c>
      <c r="W101" s="4">
        <f t="shared" si="10"/>
        <v>33</v>
      </c>
      <c r="X101" s="4">
        <f t="shared" si="11"/>
        <v>0</v>
      </c>
    </row>
    <row r="102" ht="15.75" customHeight="1">
      <c r="A102" s="4" t="s">
        <v>256</v>
      </c>
      <c r="B102" s="4" t="s">
        <v>257</v>
      </c>
      <c r="C102" s="4">
        <v>335803.0</v>
      </c>
      <c r="D102" s="4" t="s">
        <v>40</v>
      </c>
      <c r="E102" s="4" t="str">
        <f t="shared" si="1"/>
        <v>Yes</v>
      </c>
      <c r="F102" s="4" t="str">
        <f t="shared" si="2"/>
        <v>0</v>
      </c>
      <c r="G102" s="5">
        <f>VLOOKUP(A102,'Company X- Order Report'!$A$2:$G$401,7,False)</f>
        <v>0.83</v>
      </c>
      <c r="H102" s="10">
        <f t="shared" si="3"/>
        <v>830</v>
      </c>
      <c r="I102" s="10">
        <f t="shared" si="4"/>
        <v>1</v>
      </c>
      <c r="J102" s="10">
        <f t="shared" si="5"/>
        <v>1000</v>
      </c>
      <c r="K102" s="4" t="str">
        <f>UPPER(VLOOKUP(C102,'Company X- Pincode Zones '!$B$2:$C$125,2,FALSE))</f>
        <v>B</v>
      </c>
      <c r="L102" s="5">
        <f>VLOOKUP(K102,'Courier Company- Rates'!$A$10:$B$15,2,False)</f>
        <v>33</v>
      </c>
      <c r="M102" s="4">
        <f>(VLOOKUP(K102,'Courier Company- Rates'!$A$11:$C$15,3,0)*(I102-0.5)/0.5)</f>
        <v>28.3</v>
      </c>
      <c r="N102" s="4">
        <f>VLOOKUP(K102,'Courier Company- Rates'!$A$17:$C$22,2,False)*F102</f>
        <v>0</v>
      </c>
      <c r="O102" s="4">
        <f>VLOOKUP(K102,'Courier Company- Rates'!$A$17:$C$22,3,FALSE)*F102*(I102-0.5)/0.5</f>
        <v>0</v>
      </c>
      <c r="P102" s="4">
        <f t="shared" si="6"/>
        <v>61.3</v>
      </c>
      <c r="Q102" s="4" t="str">
        <f>VLOOKUP(A102,'Courier Company- Invoice'!$B$2:$H$125,2,0)</f>
        <v>1.04</v>
      </c>
      <c r="R102" s="5">
        <f t="shared" si="7"/>
        <v>1.5</v>
      </c>
      <c r="S102" s="4" t="str">
        <f>UPPER(VLOOKUP(A102,'Courier Company- Invoice'!$B$2:$H$125,5,False))</f>
        <v>D</v>
      </c>
      <c r="T102" s="4" t="s">
        <v>20</v>
      </c>
      <c r="U102" s="4">
        <f t="shared" si="8"/>
        <v>-73.7</v>
      </c>
      <c r="V102" s="16">
        <f t="shared" si="9"/>
        <v>-1.20228385</v>
      </c>
      <c r="W102" s="4">
        <f t="shared" si="10"/>
        <v>61.3</v>
      </c>
      <c r="X102" s="4">
        <f t="shared" si="11"/>
        <v>0</v>
      </c>
    </row>
    <row r="103" ht="15.75" customHeight="1">
      <c r="A103" s="4" t="s">
        <v>258</v>
      </c>
      <c r="B103" s="4" t="s">
        <v>259</v>
      </c>
      <c r="C103" s="4">
        <v>335001.0</v>
      </c>
      <c r="D103" s="4" t="s">
        <v>40</v>
      </c>
      <c r="E103" s="4" t="str">
        <f t="shared" si="1"/>
        <v>Yes</v>
      </c>
      <c r="F103" s="4" t="str">
        <f t="shared" si="2"/>
        <v>0</v>
      </c>
      <c r="G103" s="5">
        <f>VLOOKUP(A103,'Company X- Order Report'!$A$2:$G$401,7,False)</f>
        <v>0.5</v>
      </c>
      <c r="H103" s="10">
        <f t="shared" si="3"/>
        <v>500</v>
      </c>
      <c r="I103" s="10">
        <f t="shared" si="4"/>
        <v>0.5</v>
      </c>
      <c r="J103" s="10">
        <f t="shared" si="5"/>
        <v>500</v>
      </c>
      <c r="K103" s="4" t="str">
        <f>UPPER(VLOOKUP(C103,'Company X- Pincode Zones '!$B$2:$C$125,2,FALSE))</f>
        <v>B</v>
      </c>
      <c r="L103" s="5">
        <f>VLOOKUP(K103,'Courier Company- Rates'!$A$10:$B$15,2,False)</f>
        <v>33</v>
      </c>
      <c r="M103" s="4">
        <f>(VLOOKUP(K103,'Courier Company- Rates'!$A$11:$C$15,3,0)*(I103-0.5)/0.5)</f>
        <v>0</v>
      </c>
      <c r="N103" s="4">
        <f>VLOOKUP(K103,'Courier Company- Rates'!$A$17:$C$22,2,False)*F103</f>
        <v>0</v>
      </c>
      <c r="O103" s="4">
        <f>VLOOKUP(K103,'Courier Company- Rates'!$A$17:$C$22,3,FALSE)*F103*(I103-0.5)/0.5</f>
        <v>0</v>
      </c>
      <c r="P103" s="4">
        <f t="shared" si="6"/>
        <v>33</v>
      </c>
      <c r="Q103" s="4" t="str">
        <f>VLOOKUP(A103,'Courier Company- Invoice'!$B$2:$H$125,2,0)</f>
        <v>0.7</v>
      </c>
      <c r="R103" s="5">
        <f t="shared" si="7"/>
        <v>1</v>
      </c>
      <c r="S103" s="4" t="str">
        <f>UPPER(VLOOKUP(A103,'Courier Company- Invoice'!$B$2:$H$125,5,False))</f>
        <v>D</v>
      </c>
      <c r="T103" s="4" t="s">
        <v>43</v>
      </c>
      <c r="U103" s="4">
        <f t="shared" si="8"/>
        <v>-57.2</v>
      </c>
      <c r="V103" s="16">
        <f t="shared" si="9"/>
        <v>-1.733333333</v>
      </c>
      <c r="W103" s="4">
        <f t="shared" si="10"/>
        <v>33</v>
      </c>
      <c r="X103" s="4">
        <f t="shared" si="11"/>
        <v>0</v>
      </c>
    </row>
    <row r="104" ht="15.75" customHeight="1">
      <c r="A104" s="4" t="s">
        <v>260</v>
      </c>
      <c r="B104" s="4" t="s">
        <v>261</v>
      </c>
      <c r="C104" s="4">
        <v>175101.0</v>
      </c>
      <c r="D104" s="4" t="s">
        <v>40</v>
      </c>
      <c r="E104" s="4" t="str">
        <f t="shared" si="1"/>
        <v>Yes</v>
      </c>
      <c r="F104" s="4" t="str">
        <f t="shared" si="2"/>
        <v>0</v>
      </c>
      <c r="G104" s="5">
        <f>VLOOKUP(A104,'Company X- Order Report'!$A$2:$G$401,7,False)</f>
        <v>0.5</v>
      </c>
      <c r="H104" s="10">
        <f t="shared" si="3"/>
        <v>500</v>
      </c>
      <c r="I104" s="10">
        <f t="shared" si="4"/>
        <v>0.5</v>
      </c>
      <c r="J104" s="10">
        <f t="shared" si="5"/>
        <v>500</v>
      </c>
      <c r="K104" s="4" t="str">
        <f>UPPER(VLOOKUP(C104,'Company X- Pincode Zones '!$B$2:$C$125,2,FALSE))</f>
        <v>E</v>
      </c>
      <c r="L104" s="5">
        <f>VLOOKUP(K104,'Courier Company- Rates'!$A$10:$B$15,2,False)</f>
        <v>56.6</v>
      </c>
      <c r="M104" s="4">
        <f>(VLOOKUP(K104,'Courier Company- Rates'!$A$11:$C$15,3,0)*(I104-0.5)/0.5)</f>
        <v>0</v>
      </c>
      <c r="N104" s="4">
        <f>VLOOKUP(K104,'Courier Company- Rates'!$A$17:$C$22,2,False)*F104</f>
        <v>0</v>
      </c>
      <c r="O104" s="4">
        <f>VLOOKUP(K104,'Courier Company- Rates'!$A$17:$C$22,3,FALSE)*F104*(I104-0.5)/0.5</f>
        <v>0</v>
      </c>
      <c r="P104" s="4">
        <f t="shared" si="6"/>
        <v>56.6</v>
      </c>
      <c r="Q104" s="4" t="str">
        <f>VLOOKUP(A104,'Courier Company- Invoice'!$B$2:$H$125,2,0)</f>
        <v>0.72</v>
      </c>
      <c r="R104" s="5">
        <f t="shared" si="7"/>
        <v>1</v>
      </c>
      <c r="S104" s="4" t="str">
        <f>UPPER(VLOOKUP(A104,'Courier Company- Invoice'!$B$2:$H$125,5,False))</f>
        <v>B</v>
      </c>
      <c r="T104" s="4" t="s">
        <v>49</v>
      </c>
      <c r="U104" s="4">
        <f t="shared" si="8"/>
        <v>-4.7</v>
      </c>
      <c r="V104" s="16">
        <f t="shared" si="9"/>
        <v>-0.08303886926</v>
      </c>
      <c r="W104" s="4">
        <f t="shared" si="10"/>
        <v>56.6</v>
      </c>
      <c r="X104" s="4">
        <f t="shared" si="11"/>
        <v>0</v>
      </c>
    </row>
    <row r="105" ht="15.75" customHeight="1">
      <c r="A105" s="4" t="s">
        <v>262</v>
      </c>
      <c r="B105" s="4" t="s">
        <v>263</v>
      </c>
      <c r="C105" s="4">
        <v>303903.0</v>
      </c>
      <c r="D105" s="4" t="s">
        <v>40</v>
      </c>
      <c r="E105" s="4" t="str">
        <f t="shared" si="1"/>
        <v>Yes</v>
      </c>
      <c r="F105" s="4" t="str">
        <f t="shared" si="2"/>
        <v>0</v>
      </c>
      <c r="G105" s="5">
        <f>VLOOKUP(A105,'Company X- Order Report'!$A$2:$G$401,7,False)</f>
        <v>0.5</v>
      </c>
      <c r="H105" s="10">
        <f t="shared" si="3"/>
        <v>500</v>
      </c>
      <c r="I105" s="10">
        <f t="shared" si="4"/>
        <v>0.5</v>
      </c>
      <c r="J105" s="10">
        <f t="shared" si="5"/>
        <v>500</v>
      </c>
      <c r="K105" s="4" t="str">
        <f>UPPER(VLOOKUP(C105,'Company X- Pincode Zones '!$B$2:$C$125,2,FALSE))</f>
        <v>B</v>
      </c>
      <c r="L105" s="5">
        <f>VLOOKUP(K105,'Courier Company- Rates'!$A$10:$B$15,2,False)</f>
        <v>33</v>
      </c>
      <c r="M105" s="4">
        <f>(VLOOKUP(K105,'Courier Company- Rates'!$A$11:$C$15,3,0)*(I105-0.5)/0.5)</f>
        <v>0</v>
      </c>
      <c r="N105" s="4">
        <f>VLOOKUP(K105,'Courier Company- Rates'!$A$17:$C$22,2,False)*F105</f>
        <v>0</v>
      </c>
      <c r="O105" s="4">
        <f>VLOOKUP(K105,'Courier Company- Rates'!$A$17:$C$22,3,FALSE)*F105*(I105-0.5)/0.5</f>
        <v>0</v>
      </c>
      <c r="P105" s="4">
        <f t="shared" si="6"/>
        <v>33</v>
      </c>
      <c r="Q105" s="4" t="str">
        <f>VLOOKUP(A105,'Courier Company- Invoice'!$B$2:$H$125,2,0)</f>
        <v>0.72</v>
      </c>
      <c r="R105" s="5">
        <f t="shared" si="7"/>
        <v>1</v>
      </c>
      <c r="S105" s="4" t="str">
        <f>UPPER(VLOOKUP(A105,'Courier Company- Invoice'!$B$2:$H$125,5,False))</f>
        <v>D</v>
      </c>
      <c r="T105" s="4" t="s">
        <v>43</v>
      </c>
      <c r="U105" s="4">
        <f t="shared" si="8"/>
        <v>-57.2</v>
      </c>
      <c r="V105" s="16">
        <f t="shared" si="9"/>
        <v>-1.733333333</v>
      </c>
      <c r="W105" s="4">
        <f t="shared" si="10"/>
        <v>33</v>
      </c>
      <c r="X105" s="4">
        <f t="shared" si="11"/>
        <v>0</v>
      </c>
    </row>
    <row r="106" ht="15.75" customHeight="1">
      <c r="A106" s="4" t="s">
        <v>264</v>
      </c>
      <c r="B106" s="4" t="s">
        <v>265</v>
      </c>
      <c r="C106" s="4">
        <v>342012.0</v>
      </c>
      <c r="D106" s="4" t="s">
        <v>40</v>
      </c>
      <c r="E106" s="4" t="str">
        <f t="shared" si="1"/>
        <v>Yes</v>
      </c>
      <c r="F106" s="4" t="str">
        <f t="shared" si="2"/>
        <v>0</v>
      </c>
      <c r="G106" s="5">
        <f>VLOOKUP(A106,'Company X- Order Report'!$A$2:$G$401,7,False)</f>
        <v>0.22</v>
      </c>
      <c r="H106" s="10">
        <f t="shared" si="3"/>
        <v>220</v>
      </c>
      <c r="I106" s="10">
        <f t="shared" si="4"/>
        <v>0.5</v>
      </c>
      <c r="J106" s="10">
        <f t="shared" si="5"/>
        <v>500</v>
      </c>
      <c r="K106" s="4" t="str">
        <f>UPPER(VLOOKUP(C106,'Company X- Pincode Zones '!$B$2:$C$125,2,FALSE))</f>
        <v>B</v>
      </c>
      <c r="L106" s="5">
        <f>VLOOKUP(K106,'Courier Company- Rates'!$A$10:$B$15,2,False)</f>
        <v>33</v>
      </c>
      <c r="M106" s="4">
        <f>(VLOOKUP(K106,'Courier Company- Rates'!$A$11:$C$15,3,0)*(I106-0.5)/0.5)</f>
        <v>0</v>
      </c>
      <c r="N106" s="4">
        <f>VLOOKUP(K106,'Courier Company- Rates'!$A$17:$C$22,2,False)*F106</f>
        <v>0</v>
      </c>
      <c r="O106" s="4">
        <f>VLOOKUP(K106,'Courier Company- Rates'!$A$17:$C$22,3,FALSE)*F106*(I106-0.5)/0.5</f>
        <v>0</v>
      </c>
      <c r="P106" s="4">
        <f t="shared" si="6"/>
        <v>33</v>
      </c>
      <c r="Q106" s="4" t="str">
        <f>VLOOKUP(A106,'Courier Company- Invoice'!$B$2:$H$125,2,0)</f>
        <v>1.63</v>
      </c>
      <c r="R106" s="5">
        <f t="shared" si="7"/>
        <v>2</v>
      </c>
      <c r="S106" s="4" t="str">
        <f>UPPER(VLOOKUP(A106,'Courier Company- Invoice'!$B$2:$H$125,5,False))</f>
        <v>D</v>
      </c>
      <c r="T106" s="4" t="s">
        <v>157</v>
      </c>
      <c r="U106" s="4">
        <f t="shared" si="8"/>
        <v>-146.8</v>
      </c>
      <c r="V106" s="16">
        <f t="shared" si="9"/>
        <v>-4.448484848</v>
      </c>
      <c r="W106" s="4">
        <f t="shared" si="10"/>
        <v>33</v>
      </c>
      <c r="X106" s="4">
        <f t="shared" si="11"/>
        <v>0</v>
      </c>
    </row>
    <row r="107" ht="15.75" customHeight="1">
      <c r="A107" s="4" t="s">
        <v>266</v>
      </c>
      <c r="B107" s="4" t="s">
        <v>267</v>
      </c>
      <c r="C107" s="4">
        <v>334001.0</v>
      </c>
      <c r="D107" s="4" t="s">
        <v>40</v>
      </c>
      <c r="E107" s="4" t="str">
        <f t="shared" si="1"/>
        <v>Yes</v>
      </c>
      <c r="F107" s="4" t="str">
        <f t="shared" si="2"/>
        <v>0</v>
      </c>
      <c r="G107" s="5">
        <f>VLOOKUP(A107,'Company X- Order Report'!$A$2:$G$401,7,False)</f>
        <v>0.6</v>
      </c>
      <c r="H107" s="10">
        <f t="shared" si="3"/>
        <v>600</v>
      </c>
      <c r="I107" s="10">
        <f t="shared" si="4"/>
        <v>1</v>
      </c>
      <c r="J107" s="10">
        <f t="shared" si="5"/>
        <v>1000</v>
      </c>
      <c r="K107" s="4" t="str">
        <f>UPPER(VLOOKUP(C107,'Company X- Pincode Zones '!$B$2:$C$125,2,FALSE))</f>
        <v>B</v>
      </c>
      <c r="L107" s="5">
        <f>VLOOKUP(K107,'Courier Company- Rates'!$A$10:$B$15,2,False)</f>
        <v>33</v>
      </c>
      <c r="M107" s="4">
        <f>(VLOOKUP(K107,'Courier Company- Rates'!$A$11:$C$15,3,0)*(I107-0.5)/0.5)</f>
        <v>28.3</v>
      </c>
      <c r="N107" s="4">
        <f>VLOOKUP(K107,'Courier Company- Rates'!$A$17:$C$22,2,False)*F107</f>
        <v>0</v>
      </c>
      <c r="O107" s="4">
        <f>VLOOKUP(K107,'Courier Company- Rates'!$A$17:$C$22,3,FALSE)*F107*(I107-0.5)/0.5</f>
        <v>0</v>
      </c>
      <c r="P107" s="4">
        <f t="shared" si="6"/>
        <v>61.3</v>
      </c>
      <c r="Q107" s="4" t="str">
        <f>VLOOKUP(A107,'Courier Company- Invoice'!$B$2:$H$125,2,0)</f>
        <v>2.47</v>
      </c>
      <c r="R107" s="5">
        <f t="shared" si="7"/>
        <v>2.5</v>
      </c>
      <c r="S107" s="4" t="str">
        <f>UPPER(VLOOKUP(A107,'Courier Company- Invoice'!$B$2:$H$125,5,False))</f>
        <v>D</v>
      </c>
      <c r="T107" s="4" t="s">
        <v>46</v>
      </c>
      <c r="U107" s="4">
        <f t="shared" si="8"/>
        <v>-163.3</v>
      </c>
      <c r="V107" s="16">
        <f t="shared" si="9"/>
        <v>-2.663947798</v>
      </c>
      <c r="W107" s="4">
        <f t="shared" si="10"/>
        <v>61.3</v>
      </c>
      <c r="X107" s="4">
        <f t="shared" si="11"/>
        <v>0</v>
      </c>
    </row>
    <row r="108" ht="15.75" customHeight="1">
      <c r="A108" s="4" t="s">
        <v>268</v>
      </c>
      <c r="B108" s="4" t="s">
        <v>269</v>
      </c>
      <c r="C108" s="4">
        <v>302031.0</v>
      </c>
      <c r="D108" s="4" t="s">
        <v>40</v>
      </c>
      <c r="E108" s="4" t="str">
        <f t="shared" si="1"/>
        <v>Yes</v>
      </c>
      <c r="F108" s="4" t="str">
        <f t="shared" si="2"/>
        <v>0</v>
      </c>
      <c r="G108" s="5">
        <f>VLOOKUP(A108,'Company X- Order Report'!$A$2:$G$401,7,False)</f>
        <v>0.5</v>
      </c>
      <c r="H108" s="10">
        <f t="shared" si="3"/>
        <v>500</v>
      </c>
      <c r="I108" s="10">
        <f t="shared" si="4"/>
        <v>0.5</v>
      </c>
      <c r="J108" s="10">
        <f t="shared" si="5"/>
        <v>500</v>
      </c>
      <c r="K108" s="4" t="str">
        <f>UPPER(VLOOKUP(C108,'Company X- Pincode Zones '!$B$2:$C$125,2,FALSE))</f>
        <v>B</v>
      </c>
      <c r="L108" s="5">
        <f>VLOOKUP(K108,'Courier Company- Rates'!$A$10:$B$15,2,False)</f>
        <v>33</v>
      </c>
      <c r="M108" s="4">
        <f>(VLOOKUP(K108,'Courier Company- Rates'!$A$11:$C$15,3,0)*(I108-0.5)/0.5)</f>
        <v>0</v>
      </c>
      <c r="N108" s="4">
        <f>VLOOKUP(K108,'Courier Company- Rates'!$A$17:$C$22,2,False)*F108</f>
        <v>0</v>
      </c>
      <c r="O108" s="4">
        <f>VLOOKUP(K108,'Courier Company- Rates'!$A$17:$C$22,3,FALSE)*F108*(I108-0.5)/0.5</f>
        <v>0</v>
      </c>
      <c r="P108" s="4">
        <f t="shared" si="6"/>
        <v>33</v>
      </c>
      <c r="Q108" s="4" t="str">
        <f>VLOOKUP(A108,'Courier Company- Invoice'!$B$2:$H$125,2,0)</f>
        <v>0.67</v>
      </c>
      <c r="R108" s="5">
        <f t="shared" si="7"/>
        <v>1</v>
      </c>
      <c r="S108" s="4" t="str">
        <f>UPPER(VLOOKUP(A108,'Courier Company- Invoice'!$B$2:$H$125,5,False))</f>
        <v>D</v>
      </c>
      <c r="T108" s="4" t="s">
        <v>43</v>
      </c>
      <c r="U108" s="4">
        <f t="shared" si="8"/>
        <v>-57.2</v>
      </c>
      <c r="V108" s="16">
        <f t="shared" si="9"/>
        <v>-1.733333333</v>
      </c>
      <c r="W108" s="4">
        <f t="shared" si="10"/>
        <v>33</v>
      </c>
      <c r="X108" s="4">
        <f t="shared" si="11"/>
        <v>0</v>
      </c>
    </row>
    <row r="109" ht="15.75" customHeight="1">
      <c r="A109" s="4" t="s">
        <v>270</v>
      </c>
      <c r="B109" s="4" t="s">
        <v>271</v>
      </c>
      <c r="C109" s="4">
        <v>302012.0</v>
      </c>
      <c r="D109" s="4" t="s">
        <v>40</v>
      </c>
      <c r="E109" s="4" t="str">
        <f t="shared" si="1"/>
        <v>Yes</v>
      </c>
      <c r="F109" s="4" t="str">
        <f t="shared" si="2"/>
        <v>0</v>
      </c>
      <c r="G109" s="5">
        <f>VLOOKUP(A109,'Company X- Order Report'!$A$2:$G$401,7,False)</f>
        <v>0.5</v>
      </c>
      <c r="H109" s="10">
        <f t="shared" si="3"/>
        <v>500</v>
      </c>
      <c r="I109" s="10">
        <f t="shared" si="4"/>
        <v>0.5</v>
      </c>
      <c r="J109" s="10">
        <f t="shared" si="5"/>
        <v>500</v>
      </c>
      <c r="K109" s="4" t="str">
        <f>UPPER(VLOOKUP(C109,'Company X- Pincode Zones '!$B$2:$C$125,2,FALSE))</f>
        <v>B</v>
      </c>
      <c r="L109" s="5">
        <f>VLOOKUP(K109,'Courier Company- Rates'!$A$10:$B$15,2,False)</f>
        <v>33</v>
      </c>
      <c r="M109" s="4">
        <f>(VLOOKUP(K109,'Courier Company- Rates'!$A$11:$C$15,3,0)*(I109-0.5)/0.5)</f>
        <v>0</v>
      </c>
      <c r="N109" s="4">
        <f>VLOOKUP(K109,'Courier Company- Rates'!$A$17:$C$22,2,False)*F109</f>
        <v>0</v>
      </c>
      <c r="O109" s="4">
        <f>VLOOKUP(K109,'Courier Company- Rates'!$A$17:$C$22,3,FALSE)*F109*(I109-0.5)/0.5</f>
        <v>0</v>
      </c>
      <c r="P109" s="4">
        <f t="shared" si="6"/>
        <v>33</v>
      </c>
      <c r="Q109" s="4" t="str">
        <f>VLOOKUP(A109,'Courier Company- Invoice'!$B$2:$H$125,2,0)</f>
        <v>0.72</v>
      </c>
      <c r="R109" s="5">
        <f t="shared" si="7"/>
        <v>1</v>
      </c>
      <c r="S109" s="4" t="str">
        <f>UPPER(VLOOKUP(A109,'Courier Company- Invoice'!$B$2:$H$125,5,False))</f>
        <v>D</v>
      </c>
      <c r="T109" s="4" t="s">
        <v>43</v>
      </c>
      <c r="U109" s="4">
        <f t="shared" si="8"/>
        <v>-57.2</v>
      </c>
      <c r="V109" s="16">
        <f t="shared" si="9"/>
        <v>-1.733333333</v>
      </c>
      <c r="W109" s="4">
        <f t="shared" si="10"/>
        <v>33</v>
      </c>
      <c r="X109" s="4">
        <f t="shared" si="11"/>
        <v>0</v>
      </c>
    </row>
    <row r="110" ht="15.75" customHeight="1">
      <c r="A110" s="4" t="s">
        <v>272</v>
      </c>
      <c r="B110" s="4" t="s">
        <v>273</v>
      </c>
      <c r="C110" s="4">
        <v>342014.0</v>
      </c>
      <c r="D110" s="4" t="s">
        <v>40</v>
      </c>
      <c r="E110" s="4" t="str">
        <f t="shared" si="1"/>
        <v>Yes</v>
      </c>
      <c r="F110" s="4" t="str">
        <f t="shared" si="2"/>
        <v>0</v>
      </c>
      <c r="G110" s="5">
        <f>VLOOKUP(A110,'Company X- Order Report'!$A$2:$G$401,7,False)</f>
        <v>0.5</v>
      </c>
      <c r="H110" s="10">
        <f t="shared" si="3"/>
        <v>500</v>
      </c>
      <c r="I110" s="10">
        <f t="shared" si="4"/>
        <v>0.5</v>
      </c>
      <c r="J110" s="10">
        <f t="shared" si="5"/>
        <v>500</v>
      </c>
      <c r="K110" s="4" t="str">
        <f>UPPER(VLOOKUP(C110,'Company X- Pincode Zones '!$B$2:$C$125,2,FALSE))</f>
        <v>B</v>
      </c>
      <c r="L110" s="5">
        <f>VLOOKUP(K110,'Courier Company- Rates'!$A$10:$B$15,2,False)</f>
        <v>33</v>
      </c>
      <c r="M110" s="4">
        <f>(VLOOKUP(K110,'Courier Company- Rates'!$A$11:$C$15,3,0)*(I110-0.5)/0.5)</f>
        <v>0</v>
      </c>
      <c r="N110" s="4">
        <f>VLOOKUP(K110,'Courier Company- Rates'!$A$17:$C$22,2,False)*F110</f>
        <v>0</v>
      </c>
      <c r="O110" s="4">
        <f>VLOOKUP(K110,'Courier Company- Rates'!$A$17:$C$22,3,FALSE)*F110*(I110-0.5)/0.5</f>
        <v>0</v>
      </c>
      <c r="P110" s="4">
        <f t="shared" si="6"/>
        <v>33</v>
      </c>
      <c r="Q110" s="4" t="str">
        <f>VLOOKUP(A110,'Courier Company- Invoice'!$B$2:$H$125,2,0)</f>
        <v>0.72</v>
      </c>
      <c r="R110" s="5">
        <f t="shared" si="7"/>
        <v>1</v>
      </c>
      <c r="S110" s="4" t="str">
        <f>UPPER(VLOOKUP(A110,'Courier Company- Invoice'!$B$2:$H$125,5,False))</f>
        <v>D</v>
      </c>
      <c r="T110" s="4" t="s">
        <v>43</v>
      </c>
      <c r="U110" s="4">
        <f t="shared" si="8"/>
        <v>-57.2</v>
      </c>
      <c r="V110" s="16">
        <f t="shared" si="9"/>
        <v>-1.733333333</v>
      </c>
      <c r="W110" s="4">
        <f t="shared" si="10"/>
        <v>33</v>
      </c>
      <c r="X110" s="4">
        <f t="shared" si="11"/>
        <v>0</v>
      </c>
    </row>
    <row r="111" ht="15.75" customHeight="1">
      <c r="A111" s="4" t="s">
        <v>274</v>
      </c>
      <c r="B111" s="4" t="s">
        <v>275</v>
      </c>
      <c r="C111" s="4">
        <v>324005.0</v>
      </c>
      <c r="D111" s="4" t="s">
        <v>40</v>
      </c>
      <c r="E111" s="4" t="str">
        <f t="shared" si="1"/>
        <v>Yes</v>
      </c>
      <c r="F111" s="4" t="str">
        <f t="shared" si="2"/>
        <v>0</v>
      </c>
      <c r="G111" s="5">
        <f>VLOOKUP(A111,'Company X- Order Report'!$A$2:$G$401,7,False)</f>
        <v>0.5</v>
      </c>
      <c r="H111" s="10">
        <f t="shared" si="3"/>
        <v>500</v>
      </c>
      <c r="I111" s="10">
        <f t="shared" si="4"/>
        <v>0.5</v>
      </c>
      <c r="J111" s="10">
        <f t="shared" si="5"/>
        <v>500</v>
      </c>
      <c r="K111" s="4" t="str">
        <f>UPPER(VLOOKUP(C111,'Company X- Pincode Zones '!$B$2:$C$125,2,FALSE))</f>
        <v>B</v>
      </c>
      <c r="L111" s="5">
        <f>VLOOKUP(K111,'Courier Company- Rates'!$A$10:$B$15,2,False)</f>
        <v>33</v>
      </c>
      <c r="M111" s="4">
        <f>(VLOOKUP(K111,'Courier Company- Rates'!$A$11:$C$15,3,0)*(I111-0.5)/0.5)</f>
        <v>0</v>
      </c>
      <c r="N111" s="4">
        <f>VLOOKUP(K111,'Courier Company- Rates'!$A$17:$C$22,2,False)*F111</f>
        <v>0</v>
      </c>
      <c r="O111" s="4">
        <f>VLOOKUP(K111,'Courier Company- Rates'!$A$17:$C$22,3,FALSE)*F111*(I111-0.5)/0.5</f>
        <v>0</v>
      </c>
      <c r="P111" s="4">
        <f t="shared" si="6"/>
        <v>33</v>
      </c>
      <c r="Q111" s="4" t="str">
        <f>VLOOKUP(A111,'Courier Company- Invoice'!$B$2:$H$125,2,0)</f>
        <v>0.68</v>
      </c>
      <c r="R111" s="5">
        <f t="shared" si="7"/>
        <v>1</v>
      </c>
      <c r="S111" s="4" t="str">
        <f>UPPER(VLOOKUP(A111,'Courier Company- Invoice'!$B$2:$H$125,5,False))</f>
        <v>D</v>
      </c>
      <c r="T111" s="4" t="s">
        <v>43</v>
      </c>
      <c r="U111" s="4">
        <f t="shared" si="8"/>
        <v>-57.2</v>
      </c>
      <c r="V111" s="16">
        <f t="shared" si="9"/>
        <v>-1.733333333</v>
      </c>
      <c r="W111" s="4">
        <f t="shared" si="10"/>
        <v>33</v>
      </c>
      <c r="X111" s="4">
        <f t="shared" si="11"/>
        <v>0</v>
      </c>
    </row>
    <row r="112" ht="15.75" customHeight="1">
      <c r="A112" s="4" t="s">
        <v>276</v>
      </c>
      <c r="B112" s="4" t="s">
        <v>277</v>
      </c>
      <c r="C112" s="4">
        <v>302001.0</v>
      </c>
      <c r="D112" s="4" t="s">
        <v>40</v>
      </c>
      <c r="E112" s="4" t="str">
        <f t="shared" si="1"/>
        <v>Yes</v>
      </c>
      <c r="F112" s="4" t="str">
        <f t="shared" si="2"/>
        <v>0</v>
      </c>
      <c r="G112" s="5">
        <f>VLOOKUP(A112,'Company X- Order Report'!$A$2:$G$401,7,False)</f>
        <v>0.361</v>
      </c>
      <c r="H112" s="10">
        <f t="shared" si="3"/>
        <v>361</v>
      </c>
      <c r="I112" s="10">
        <f t="shared" si="4"/>
        <v>0.5</v>
      </c>
      <c r="J112" s="10">
        <f t="shared" si="5"/>
        <v>500</v>
      </c>
      <c r="K112" s="4" t="str">
        <f>UPPER(VLOOKUP(C112,'Company X- Pincode Zones '!$B$2:$C$125,2,FALSE))</f>
        <v>B</v>
      </c>
      <c r="L112" s="5">
        <f>VLOOKUP(K112,'Courier Company- Rates'!$A$10:$B$15,2,False)</f>
        <v>33</v>
      </c>
      <c r="M112" s="4">
        <f>(VLOOKUP(K112,'Courier Company- Rates'!$A$11:$C$15,3,0)*(I112-0.5)/0.5)</f>
        <v>0</v>
      </c>
      <c r="N112" s="4">
        <f>VLOOKUP(K112,'Courier Company- Rates'!$A$17:$C$22,2,False)*F112</f>
        <v>0</v>
      </c>
      <c r="O112" s="4">
        <f>VLOOKUP(K112,'Courier Company- Rates'!$A$17:$C$22,3,FALSE)*F112*(I112-0.5)/0.5</f>
        <v>0</v>
      </c>
      <c r="P112" s="4">
        <f t="shared" si="6"/>
        <v>33</v>
      </c>
      <c r="Q112" s="4" t="str">
        <f>VLOOKUP(A112,'Courier Company- Invoice'!$B$2:$H$125,2,0)</f>
        <v>0.82</v>
      </c>
      <c r="R112" s="5">
        <f t="shared" si="7"/>
        <v>1</v>
      </c>
      <c r="S112" s="4" t="str">
        <f>UPPER(VLOOKUP(A112,'Courier Company- Invoice'!$B$2:$H$125,5,False))</f>
        <v>D</v>
      </c>
      <c r="T112" s="4" t="s">
        <v>43</v>
      </c>
      <c r="U112" s="4">
        <f t="shared" si="8"/>
        <v>-57.2</v>
      </c>
      <c r="V112" s="16">
        <f t="shared" si="9"/>
        <v>-1.733333333</v>
      </c>
      <c r="W112" s="4">
        <f t="shared" si="10"/>
        <v>33</v>
      </c>
      <c r="X112" s="4">
        <f t="shared" si="11"/>
        <v>0</v>
      </c>
    </row>
    <row r="113" ht="15.75" customHeight="1">
      <c r="A113" s="4" t="s">
        <v>278</v>
      </c>
      <c r="B113" s="4" t="s">
        <v>279</v>
      </c>
      <c r="C113" s="4">
        <v>302004.0</v>
      </c>
      <c r="D113" s="4" t="s">
        <v>40</v>
      </c>
      <c r="E113" s="4" t="str">
        <f t="shared" si="1"/>
        <v>Yes</v>
      </c>
      <c r="F113" s="4" t="str">
        <f t="shared" si="2"/>
        <v>0</v>
      </c>
      <c r="G113" s="5">
        <f>VLOOKUP(A113,'Company X- Order Report'!$A$2:$G$401,7,False)</f>
        <v>0.5</v>
      </c>
      <c r="H113" s="10">
        <f t="shared" si="3"/>
        <v>500</v>
      </c>
      <c r="I113" s="10">
        <f t="shared" si="4"/>
        <v>0.5</v>
      </c>
      <c r="J113" s="10">
        <f t="shared" si="5"/>
        <v>500</v>
      </c>
      <c r="K113" s="4" t="str">
        <f>UPPER(VLOOKUP(C113,'Company X- Pincode Zones '!$B$2:$C$125,2,FALSE))</f>
        <v>B</v>
      </c>
      <c r="L113" s="5">
        <f>VLOOKUP(K113,'Courier Company- Rates'!$A$10:$B$15,2,False)</f>
        <v>33</v>
      </c>
      <c r="M113" s="4">
        <f>(VLOOKUP(K113,'Courier Company- Rates'!$A$11:$C$15,3,0)*(I113-0.5)/0.5)</f>
        <v>0</v>
      </c>
      <c r="N113" s="4">
        <f>VLOOKUP(K113,'Courier Company- Rates'!$A$17:$C$22,2,False)*F113</f>
        <v>0</v>
      </c>
      <c r="O113" s="4">
        <f>VLOOKUP(K113,'Courier Company- Rates'!$A$17:$C$22,3,FALSE)*F113*(I113-0.5)/0.5</f>
        <v>0</v>
      </c>
      <c r="P113" s="4">
        <f t="shared" si="6"/>
        <v>33</v>
      </c>
      <c r="Q113" s="4" t="str">
        <f>VLOOKUP(A113,'Courier Company- Invoice'!$B$2:$H$125,2,0)</f>
        <v>0.66</v>
      </c>
      <c r="R113" s="5">
        <f t="shared" si="7"/>
        <v>1</v>
      </c>
      <c r="S113" s="4" t="str">
        <f>UPPER(VLOOKUP(A113,'Courier Company- Invoice'!$B$2:$H$125,5,False))</f>
        <v>D</v>
      </c>
      <c r="T113" s="4" t="s">
        <v>43</v>
      </c>
      <c r="U113" s="4">
        <f t="shared" si="8"/>
        <v>-57.2</v>
      </c>
      <c r="V113" s="16">
        <f t="shared" si="9"/>
        <v>-1.733333333</v>
      </c>
      <c r="W113" s="4">
        <f t="shared" si="10"/>
        <v>33</v>
      </c>
      <c r="X113" s="4">
        <f t="shared" si="11"/>
        <v>0</v>
      </c>
    </row>
    <row r="114" ht="15.75" customHeight="1">
      <c r="A114" s="4" t="s">
        <v>280</v>
      </c>
      <c r="B114" s="4" t="s">
        <v>281</v>
      </c>
      <c r="C114" s="4">
        <v>302018.0</v>
      </c>
      <c r="D114" s="4" t="s">
        <v>40</v>
      </c>
      <c r="E114" s="4" t="str">
        <f t="shared" si="1"/>
        <v>Yes</v>
      </c>
      <c r="F114" s="4" t="str">
        <f t="shared" si="2"/>
        <v>0</v>
      </c>
      <c r="G114" s="5">
        <f>VLOOKUP(A114,'Company X- Order Report'!$A$2:$G$401,7,False)</f>
        <v>0.5</v>
      </c>
      <c r="H114" s="10">
        <f t="shared" si="3"/>
        <v>500</v>
      </c>
      <c r="I114" s="10">
        <f t="shared" si="4"/>
        <v>0.5</v>
      </c>
      <c r="J114" s="10">
        <f t="shared" si="5"/>
        <v>500</v>
      </c>
      <c r="K114" s="4" t="str">
        <f>UPPER(VLOOKUP(C114,'Company X- Pincode Zones '!$B$2:$C$125,2,FALSE))</f>
        <v>B</v>
      </c>
      <c r="L114" s="5">
        <f>VLOOKUP(K114,'Courier Company- Rates'!$A$10:$B$15,2,False)</f>
        <v>33</v>
      </c>
      <c r="M114" s="4">
        <f>(VLOOKUP(K114,'Courier Company- Rates'!$A$11:$C$15,3,0)*(I114-0.5)/0.5)</f>
        <v>0</v>
      </c>
      <c r="N114" s="4">
        <f>VLOOKUP(K114,'Courier Company- Rates'!$A$17:$C$22,2,False)*F114</f>
        <v>0</v>
      </c>
      <c r="O114" s="4">
        <f>VLOOKUP(K114,'Courier Company- Rates'!$A$17:$C$22,3,FALSE)*F114*(I114-0.5)/0.5</f>
        <v>0</v>
      </c>
      <c r="P114" s="4">
        <f t="shared" si="6"/>
        <v>33</v>
      </c>
      <c r="Q114" s="4" t="str">
        <f>VLOOKUP(A114,'Courier Company- Invoice'!$B$2:$H$125,2,0)</f>
        <v>0.68</v>
      </c>
      <c r="R114" s="5">
        <f t="shared" si="7"/>
        <v>1</v>
      </c>
      <c r="S114" s="4" t="str">
        <f>UPPER(VLOOKUP(A114,'Courier Company- Invoice'!$B$2:$H$125,5,False))</f>
        <v>D</v>
      </c>
      <c r="T114" s="4" t="s">
        <v>43</v>
      </c>
      <c r="U114" s="4">
        <f t="shared" si="8"/>
        <v>-57.2</v>
      </c>
      <c r="V114" s="16">
        <f t="shared" si="9"/>
        <v>-1.733333333</v>
      </c>
      <c r="W114" s="4">
        <f t="shared" si="10"/>
        <v>33</v>
      </c>
      <c r="X114" s="4">
        <f t="shared" si="11"/>
        <v>0</v>
      </c>
    </row>
    <row r="115" ht="15.75" customHeight="1">
      <c r="A115" s="4" t="s">
        <v>282</v>
      </c>
      <c r="B115" s="4" t="s">
        <v>283</v>
      </c>
      <c r="C115" s="4">
        <v>302017.0</v>
      </c>
      <c r="D115" s="4" t="s">
        <v>40</v>
      </c>
      <c r="E115" s="4" t="str">
        <f t="shared" si="1"/>
        <v>Yes</v>
      </c>
      <c r="F115" s="4" t="str">
        <f t="shared" si="2"/>
        <v>0</v>
      </c>
      <c r="G115" s="5">
        <f>VLOOKUP(A115,'Company X- Order Report'!$A$2:$G$401,7,False)</f>
        <v>0.986</v>
      </c>
      <c r="H115" s="10">
        <f t="shared" si="3"/>
        <v>986</v>
      </c>
      <c r="I115" s="10">
        <f t="shared" si="4"/>
        <v>1</v>
      </c>
      <c r="J115" s="10">
        <f t="shared" si="5"/>
        <v>1000</v>
      </c>
      <c r="K115" s="4" t="str">
        <f>UPPER(VLOOKUP(C115,'Company X- Pincode Zones '!$B$2:$C$125,2,FALSE))</f>
        <v>B</v>
      </c>
      <c r="L115" s="5">
        <f>VLOOKUP(K115,'Courier Company- Rates'!$A$10:$B$15,2,False)</f>
        <v>33</v>
      </c>
      <c r="M115" s="4">
        <f>(VLOOKUP(K115,'Courier Company- Rates'!$A$11:$C$15,3,0)*(I115-0.5)/0.5)</f>
        <v>28.3</v>
      </c>
      <c r="N115" s="4">
        <f>VLOOKUP(K115,'Courier Company- Rates'!$A$17:$C$22,2,False)*F115</f>
        <v>0</v>
      </c>
      <c r="O115" s="4">
        <f>VLOOKUP(K115,'Courier Company- Rates'!$A$17:$C$22,3,FALSE)*F115*(I115-0.5)/0.5</f>
        <v>0</v>
      </c>
      <c r="P115" s="4">
        <f t="shared" si="6"/>
        <v>61.3</v>
      </c>
      <c r="Q115" s="4" t="str">
        <f>VLOOKUP(A115,'Courier Company- Invoice'!$B$2:$H$125,2,0)</f>
        <v>1.86</v>
      </c>
      <c r="R115" s="5">
        <f t="shared" si="7"/>
        <v>2</v>
      </c>
      <c r="S115" s="4" t="str">
        <f>UPPER(VLOOKUP(A115,'Courier Company- Invoice'!$B$2:$H$125,5,False))</f>
        <v>D</v>
      </c>
      <c r="T115" s="4" t="s">
        <v>157</v>
      </c>
      <c r="U115" s="4">
        <f t="shared" si="8"/>
        <v>-118.5</v>
      </c>
      <c r="V115" s="16">
        <f t="shared" si="9"/>
        <v>-1.933115824</v>
      </c>
      <c r="W115" s="4">
        <f t="shared" si="10"/>
        <v>61.3</v>
      </c>
      <c r="X115" s="4">
        <f t="shared" si="11"/>
        <v>0</v>
      </c>
    </row>
    <row r="116" ht="15.75" customHeight="1">
      <c r="A116" s="4" t="s">
        <v>284</v>
      </c>
      <c r="B116" s="4" t="s">
        <v>285</v>
      </c>
      <c r="C116" s="4">
        <v>324008.0</v>
      </c>
      <c r="D116" s="4" t="s">
        <v>40</v>
      </c>
      <c r="E116" s="4" t="str">
        <f t="shared" si="1"/>
        <v>Yes</v>
      </c>
      <c r="F116" s="4" t="str">
        <f t="shared" si="2"/>
        <v>0</v>
      </c>
      <c r="G116" s="5">
        <f>VLOOKUP(A116,'Company X- Order Report'!$A$2:$G$401,7,False)</f>
        <v>0.607</v>
      </c>
      <c r="H116" s="10">
        <f t="shared" si="3"/>
        <v>607</v>
      </c>
      <c r="I116" s="10">
        <f t="shared" si="4"/>
        <v>1</v>
      </c>
      <c r="J116" s="10">
        <f t="shared" si="5"/>
        <v>1000</v>
      </c>
      <c r="K116" s="4" t="str">
        <f>UPPER(VLOOKUP(C116,'Company X- Pincode Zones '!$B$2:$C$125,2,FALSE))</f>
        <v>B</v>
      </c>
      <c r="L116" s="5">
        <f>VLOOKUP(K116,'Courier Company- Rates'!$A$10:$B$15,2,False)</f>
        <v>33</v>
      </c>
      <c r="M116" s="4">
        <f>(VLOOKUP(K116,'Courier Company- Rates'!$A$11:$C$15,3,0)*(I116-0.5)/0.5)</f>
        <v>28.3</v>
      </c>
      <c r="N116" s="4">
        <f>VLOOKUP(K116,'Courier Company- Rates'!$A$17:$C$22,2,False)*F116</f>
        <v>0</v>
      </c>
      <c r="O116" s="4">
        <f>VLOOKUP(K116,'Courier Company- Rates'!$A$17:$C$22,3,FALSE)*F116*(I116-0.5)/0.5</f>
        <v>0</v>
      </c>
      <c r="P116" s="4">
        <f t="shared" si="6"/>
        <v>61.3</v>
      </c>
      <c r="Q116" s="4" t="str">
        <f>VLOOKUP(A116,'Courier Company- Invoice'!$B$2:$H$125,2,0)</f>
        <v>2.27</v>
      </c>
      <c r="R116" s="5">
        <f t="shared" si="7"/>
        <v>2.5</v>
      </c>
      <c r="S116" s="4" t="str">
        <f>UPPER(VLOOKUP(A116,'Courier Company- Invoice'!$B$2:$H$125,5,False))</f>
        <v>D</v>
      </c>
      <c r="T116" s="4" t="s">
        <v>46</v>
      </c>
      <c r="U116" s="4">
        <f t="shared" si="8"/>
        <v>-163.3</v>
      </c>
      <c r="V116" s="16">
        <f t="shared" si="9"/>
        <v>-2.663947798</v>
      </c>
      <c r="W116" s="4">
        <f t="shared" si="10"/>
        <v>61.3</v>
      </c>
      <c r="X116" s="4">
        <f t="shared" si="11"/>
        <v>0</v>
      </c>
    </row>
    <row r="117" ht="15.75" customHeight="1">
      <c r="A117" s="4" t="s">
        <v>286</v>
      </c>
      <c r="B117" s="4" t="s">
        <v>287</v>
      </c>
      <c r="C117" s="4">
        <v>302020.0</v>
      </c>
      <c r="D117" s="4" t="s">
        <v>40</v>
      </c>
      <c r="E117" s="4" t="str">
        <f t="shared" si="1"/>
        <v>Yes</v>
      </c>
      <c r="F117" s="4" t="str">
        <f t="shared" si="2"/>
        <v>0</v>
      </c>
      <c r="G117" s="5">
        <f>VLOOKUP(A117,'Company X- Order Report'!$A$2:$G$401,7,False)</f>
        <v>0.488</v>
      </c>
      <c r="H117" s="10">
        <f t="shared" si="3"/>
        <v>488</v>
      </c>
      <c r="I117" s="10">
        <f t="shared" si="4"/>
        <v>0.5</v>
      </c>
      <c r="J117" s="10">
        <f t="shared" si="5"/>
        <v>500</v>
      </c>
      <c r="K117" s="4" t="str">
        <f>UPPER(VLOOKUP(C117,'Company X- Pincode Zones '!$B$2:$C$125,2,FALSE))</f>
        <v>B</v>
      </c>
      <c r="L117" s="5">
        <f>VLOOKUP(K117,'Courier Company- Rates'!$A$10:$B$15,2,False)</f>
        <v>33</v>
      </c>
      <c r="M117" s="4">
        <f>(VLOOKUP(K117,'Courier Company- Rates'!$A$11:$C$15,3,0)*(I117-0.5)/0.5)</f>
        <v>0</v>
      </c>
      <c r="N117" s="4">
        <f>VLOOKUP(K117,'Courier Company- Rates'!$A$17:$C$22,2,False)*F117</f>
        <v>0</v>
      </c>
      <c r="O117" s="4">
        <f>VLOOKUP(K117,'Courier Company- Rates'!$A$17:$C$22,3,FALSE)*F117*(I117-0.5)/0.5</f>
        <v>0</v>
      </c>
      <c r="P117" s="4">
        <f t="shared" si="6"/>
        <v>33</v>
      </c>
      <c r="Q117" s="4" t="str">
        <f>VLOOKUP(A117,'Courier Company- Invoice'!$B$2:$H$125,2,0)</f>
        <v>0.68</v>
      </c>
      <c r="R117" s="5">
        <f t="shared" si="7"/>
        <v>1</v>
      </c>
      <c r="S117" s="4" t="str">
        <f>UPPER(VLOOKUP(A117,'Courier Company- Invoice'!$B$2:$H$125,5,False))</f>
        <v>D</v>
      </c>
      <c r="T117" s="4" t="s">
        <v>43</v>
      </c>
      <c r="U117" s="4">
        <f t="shared" si="8"/>
        <v>-57.2</v>
      </c>
      <c r="V117" s="16">
        <f t="shared" si="9"/>
        <v>-1.733333333</v>
      </c>
      <c r="W117" s="4">
        <f t="shared" si="10"/>
        <v>33</v>
      </c>
      <c r="X117" s="4">
        <f t="shared" si="11"/>
        <v>0</v>
      </c>
    </row>
    <row r="118" ht="15.75" customHeight="1">
      <c r="A118" s="4" t="s">
        <v>288</v>
      </c>
      <c r="B118" s="4" t="s">
        <v>289</v>
      </c>
      <c r="C118" s="4">
        <v>302018.0</v>
      </c>
      <c r="D118" s="4" t="s">
        <v>40</v>
      </c>
      <c r="E118" s="4" t="str">
        <f t="shared" si="1"/>
        <v>Yes</v>
      </c>
      <c r="F118" s="4" t="str">
        <f t="shared" si="2"/>
        <v>0</v>
      </c>
      <c r="G118" s="5">
        <f>VLOOKUP(A118,'Company X- Order Report'!$A$2:$G$401,7,False)</f>
        <v>0.5</v>
      </c>
      <c r="H118" s="10">
        <f t="shared" si="3"/>
        <v>500</v>
      </c>
      <c r="I118" s="10">
        <f t="shared" si="4"/>
        <v>0.5</v>
      </c>
      <c r="J118" s="10">
        <f t="shared" si="5"/>
        <v>500</v>
      </c>
      <c r="K118" s="4" t="str">
        <f>UPPER(VLOOKUP(C118,'Company X- Pincode Zones '!$B$2:$C$125,2,FALSE))</f>
        <v>B</v>
      </c>
      <c r="L118" s="5">
        <f>VLOOKUP(K118,'Courier Company- Rates'!$A$10:$B$15,2,False)</f>
        <v>33</v>
      </c>
      <c r="M118" s="4">
        <f>(VLOOKUP(K118,'Courier Company- Rates'!$A$11:$C$15,3,0)*(I118-0.5)/0.5)</f>
        <v>0</v>
      </c>
      <c r="N118" s="4">
        <f>VLOOKUP(K118,'Courier Company- Rates'!$A$17:$C$22,2,False)*F118</f>
        <v>0</v>
      </c>
      <c r="O118" s="4">
        <f>VLOOKUP(K118,'Courier Company- Rates'!$A$17:$C$22,3,FALSE)*F118*(I118-0.5)/0.5</f>
        <v>0</v>
      </c>
      <c r="P118" s="4">
        <f t="shared" si="6"/>
        <v>33</v>
      </c>
      <c r="Q118" s="4" t="str">
        <f>VLOOKUP(A118,'Courier Company- Invoice'!$B$2:$H$125,2,0)</f>
        <v>0.72</v>
      </c>
      <c r="R118" s="5">
        <f t="shared" si="7"/>
        <v>1</v>
      </c>
      <c r="S118" s="4" t="str">
        <f>UPPER(VLOOKUP(A118,'Courier Company- Invoice'!$B$2:$H$125,5,False))</f>
        <v>D</v>
      </c>
      <c r="T118" s="4" t="s">
        <v>43</v>
      </c>
      <c r="U118" s="4">
        <f t="shared" si="8"/>
        <v>-57.2</v>
      </c>
      <c r="V118" s="16">
        <f t="shared" si="9"/>
        <v>-1.733333333</v>
      </c>
      <c r="W118" s="4">
        <f t="shared" si="10"/>
        <v>33</v>
      </c>
      <c r="X118" s="4">
        <f t="shared" si="11"/>
        <v>0</v>
      </c>
    </row>
    <row r="119" ht="15.75" customHeight="1">
      <c r="A119" s="4" t="s">
        <v>290</v>
      </c>
      <c r="B119" s="4" t="s">
        <v>291</v>
      </c>
      <c r="C119" s="4">
        <v>302017.0</v>
      </c>
      <c r="D119" s="4" t="s">
        <v>40</v>
      </c>
      <c r="E119" s="4" t="str">
        <f t="shared" si="1"/>
        <v>Yes</v>
      </c>
      <c r="F119" s="4" t="str">
        <f t="shared" si="2"/>
        <v>0</v>
      </c>
      <c r="G119" s="5">
        <f>VLOOKUP(A119,'Company X- Order Report'!$A$2:$G$401,7,False)</f>
        <v>0.945</v>
      </c>
      <c r="H119" s="10">
        <f t="shared" si="3"/>
        <v>945</v>
      </c>
      <c r="I119" s="10">
        <f t="shared" si="4"/>
        <v>1</v>
      </c>
      <c r="J119" s="10">
        <f t="shared" si="5"/>
        <v>1000</v>
      </c>
      <c r="K119" s="4" t="str">
        <f>UPPER(VLOOKUP(C119,'Company X- Pincode Zones '!$B$2:$C$125,2,FALSE))</f>
        <v>B</v>
      </c>
      <c r="L119" s="5">
        <f>VLOOKUP(K119,'Courier Company- Rates'!$A$10:$B$15,2,False)</f>
        <v>33</v>
      </c>
      <c r="M119" s="4">
        <f>(VLOOKUP(K119,'Courier Company- Rates'!$A$11:$C$15,3,0)*(I119-0.5)/0.5)</f>
        <v>28.3</v>
      </c>
      <c r="N119" s="4">
        <f>VLOOKUP(K119,'Courier Company- Rates'!$A$17:$C$22,2,False)*F119</f>
        <v>0</v>
      </c>
      <c r="O119" s="4">
        <f>VLOOKUP(K119,'Courier Company- Rates'!$A$17:$C$22,3,FALSE)*F119*(I119-0.5)/0.5</f>
        <v>0</v>
      </c>
      <c r="P119" s="4">
        <f t="shared" si="6"/>
        <v>61.3</v>
      </c>
      <c r="Q119" s="4" t="str">
        <f>VLOOKUP(A119,'Courier Company- Invoice'!$B$2:$H$125,2,0)</f>
        <v>1.1</v>
      </c>
      <c r="R119" s="5">
        <f t="shared" si="7"/>
        <v>1.5</v>
      </c>
      <c r="S119" s="4" t="str">
        <f>UPPER(VLOOKUP(A119,'Courier Company- Invoice'!$B$2:$H$125,5,False))</f>
        <v>D</v>
      </c>
      <c r="T119" s="4" t="s">
        <v>20</v>
      </c>
      <c r="U119" s="4">
        <f t="shared" si="8"/>
        <v>-73.7</v>
      </c>
      <c r="V119" s="16">
        <f t="shared" si="9"/>
        <v>-1.20228385</v>
      </c>
      <c r="W119" s="4">
        <f t="shared" si="10"/>
        <v>61.3</v>
      </c>
      <c r="X119" s="4">
        <f t="shared" si="11"/>
        <v>0</v>
      </c>
    </row>
    <row r="120" ht="15.75" customHeight="1">
      <c r="A120" s="4" t="s">
        <v>292</v>
      </c>
      <c r="B120" s="4" t="s">
        <v>293</v>
      </c>
      <c r="C120" s="4">
        <v>302012.0</v>
      </c>
      <c r="D120" s="4" t="s">
        <v>40</v>
      </c>
      <c r="E120" s="4" t="str">
        <f t="shared" si="1"/>
        <v>Yes</v>
      </c>
      <c r="F120" s="4" t="str">
        <f t="shared" si="2"/>
        <v>0</v>
      </c>
      <c r="G120" s="5">
        <f>VLOOKUP(A120,'Company X- Order Report'!$A$2:$G$401,7,False)</f>
        <v>0.5</v>
      </c>
      <c r="H120" s="10">
        <f t="shared" si="3"/>
        <v>500</v>
      </c>
      <c r="I120" s="10">
        <f t="shared" si="4"/>
        <v>0.5</v>
      </c>
      <c r="J120" s="10">
        <f t="shared" si="5"/>
        <v>500</v>
      </c>
      <c r="K120" s="4" t="str">
        <f>UPPER(VLOOKUP(C120,'Company X- Pincode Zones '!$B$2:$C$125,2,FALSE))</f>
        <v>B</v>
      </c>
      <c r="L120" s="5">
        <f>VLOOKUP(K120,'Courier Company- Rates'!$A$10:$B$15,2,False)</f>
        <v>33</v>
      </c>
      <c r="M120" s="4">
        <f>(VLOOKUP(K120,'Courier Company- Rates'!$A$11:$C$15,3,0)*(I120-0.5)/0.5)</f>
        <v>0</v>
      </c>
      <c r="N120" s="4">
        <f>VLOOKUP(K120,'Courier Company- Rates'!$A$17:$C$22,2,False)*F120</f>
        <v>0</v>
      </c>
      <c r="O120" s="4">
        <f>VLOOKUP(K120,'Courier Company- Rates'!$A$17:$C$22,3,FALSE)*F120*(I120-0.5)/0.5</f>
        <v>0</v>
      </c>
      <c r="P120" s="4">
        <f t="shared" si="6"/>
        <v>33</v>
      </c>
      <c r="Q120" s="4" t="str">
        <f>VLOOKUP(A120,'Courier Company- Invoice'!$B$2:$H$125,2,0)</f>
        <v>0.67</v>
      </c>
      <c r="R120" s="5">
        <f t="shared" si="7"/>
        <v>1</v>
      </c>
      <c r="S120" s="4" t="str">
        <f>UPPER(VLOOKUP(A120,'Courier Company- Invoice'!$B$2:$H$125,5,False))</f>
        <v>D</v>
      </c>
      <c r="T120" s="4" t="s">
        <v>43</v>
      </c>
      <c r="U120" s="4">
        <f t="shared" si="8"/>
        <v>-57.2</v>
      </c>
      <c r="V120" s="16">
        <f t="shared" si="9"/>
        <v>-1.733333333</v>
      </c>
      <c r="W120" s="4">
        <f t="shared" si="10"/>
        <v>33</v>
      </c>
      <c r="X120" s="4">
        <f t="shared" si="11"/>
        <v>0</v>
      </c>
    </row>
    <row r="121" ht="15.75" customHeight="1">
      <c r="A121" s="4" t="s">
        <v>294</v>
      </c>
      <c r="B121" s="4" t="s">
        <v>295</v>
      </c>
      <c r="C121" s="4">
        <v>325207.0</v>
      </c>
      <c r="D121" s="4" t="s">
        <v>40</v>
      </c>
      <c r="E121" s="4" t="str">
        <f t="shared" si="1"/>
        <v>Yes</v>
      </c>
      <c r="F121" s="4" t="str">
        <f t="shared" si="2"/>
        <v>0</v>
      </c>
      <c r="G121" s="5">
        <f>VLOOKUP(A121,'Company X- Order Report'!$A$2:$G$401,7,False)</f>
        <v>0.5</v>
      </c>
      <c r="H121" s="10">
        <f t="shared" si="3"/>
        <v>500</v>
      </c>
      <c r="I121" s="10">
        <f t="shared" si="4"/>
        <v>0.5</v>
      </c>
      <c r="J121" s="10">
        <f t="shared" si="5"/>
        <v>500</v>
      </c>
      <c r="K121" s="4" t="str">
        <f>UPPER(VLOOKUP(C121,'Company X- Pincode Zones '!$B$2:$C$125,2,FALSE))</f>
        <v>B</v>
      </c>
      <c r="L121" s="5">
        <f>VLOOKUP(K121,'Courier Company- Rates'!$A$10:$B$15,2,False)</f>
        <v>33</v>
      </c>
      <c r="M121" s="4">
        <f>(VLOOKUP(K121,'Courier Company- Rates'!$A$11:$C$15,3,0)*(I121-0.5)/0.5)</f>
        <v>0</v>
      </c>
      <c r="N121" s="4">
        <f>VLOOKUP(K121,'Courier Company- Rates'!$A$17:$C$22,2,False)*F121</f>
        <v>0</v>
      </c>
      <c r="O121" s="4">
        <f>VLOOKUP(K121,'Courier Company- Rates'!$A$17:$C$22,3,FALSE)*F121*(I121-0.5)/0.5</f>
        <v>0</v>
      </c>
      <c r="P121" s="4">
        <f t="shared" si="6"/>
        <v>33</v>
      </c>
      <c r="Q121" s="4" t="str">
        <f>VLOOKUP(A121,'Courier Company- Invoice'!$B$2:$H$125,2,0)</f>
        <v>0.73</v>
      </c>
      <c r="R121" s="5">
        <f t="shared" si="7"/>
        <v>1</v>
      </c>
      <c r="S121" s="4" t="str">
        <f>UPPER(VLOOKUP(A121,'Courier Company- Invoice'!$B$2:$H$125,5,False))</f>
        <v>D</v>
      </c>
      <c r="T121" s="4" t="s">
        <v>43</v>
      </c>
      <c r="U121" s="4">
        <f t="shared" si="8"/>
        <v>-57.2</v>
      </c>
      <c r="V121" s="16">
        <f t="shared" si="9"/>
        <v>-1.733333333</v>
      </c>
      <c r="W121" s="4">
        <f t="shared" si="10"/>
        <v>33</v>
      </c>
      <c r="X121" s="4">
        <f t="shared" si="11"/>
        <v>0</v>
      </c>
    </row>
    <row r="122" ht="15.75" customHeight="1">
      <c r="A122" s="4" t="s">
        <v>296</v>
      </c>
      <c r="B122" s="4" t="s">
        <v>297</v>
      </c>
      <c r="C122" s="4">
        <v>303702.0</v>
      </c>
      <c r="D122" s="4" t="s">
        <v>83</v>
      </c>
      <c r="E122" s="4" t="str">
        <f t="shared" si="1"/>
        <v>Yes</v>
      </c>
      <c r="F122" s="4" t="str">
        <f t="shared" si="2"/>
        <v>1</v>
      </c>
      <c r="G122" s="5">
        <f>VLOOKUP(A122,'Company X- Order Report'!$A$2:$G$401,7,False)</f>
        <v>0.607</v>
      </c>
      <c r="H122" s="10">
        <f t="shared" si="3"/>
        <v>607</v>
      </c>
      <c r="I122" s="10">
        <f t="shared" si="4"/>
        <v>1</v>
      </c>
      <c r="J122" s="10">
        <f t="shared" si="5"/>
        <v>1000</v>
      </c>
      <c r="K122" s="4" t="str">
        <f>UPPER(VLOOKUP(C122,'Company X- Pincode Zones '!$B$2:$C$125,2,FALSE))</f>
        <v>B</v>
      </c>
      <c r="L122" s="5">
        <f>VLOOKUP(K122,'Courier Company- Rates'!$A$10:$B$15,2,False)</f>
        <v>33</v>
      </c>
      <c r="M122" s="4">
        <f>(VLOOKUP(K122,'Courier Company- Rates'!$A$11:$C$15,3,0)*(I122-0.5)/0.5)</f>
        <v>28.3</v>
      </c>
      <c r="N122" s="4">
        <f>VLOOKUP(K122,'Courier Company- Rates'!$A$17:$C$22,2,False)*F122</f>
        <v>20.5</v>
      </c>
      <c r="O122" s="4">
        <f>VLOOKUP(K122,'Courier Company- Rates'!$A$17:$C$22,3,FALSE)*F122*(I122-0.5)/0.5</f>
        <v>28.3</v>
      </c>
      <c r="P122" s="4">
        <f t="shared" si="6"/>
        <v>110.1</v>
      </c>
      <c r="Q122" s="4" t="str">
        <f>VLOOKUP(A122,'Courier Company- Invoice'!$B$2:$H$125,2,0)</f>
        <v>0.5</v>
      </c>
      <c r="R122" s="5">
        <f t="shared" si="7"/>
        <v>0.5</v>
      </c>
      <c r="S122" s="4" t="str">
        <f>UPPER(VLOOKUP(A122,'Courier Company- Invoice'!$B$2:$H$125,5,False))</f>
        <v>D</v>
      </c>
      <c r="T122" s="4" t="s">
        <v>193</v>
      </c>
      <c r="U122" s="4">
        <f t="shared" si="8"/>
        <v>23.4</v>
      </c>
      <c r="V122" s="16">
        <f t="shared" si="9"/>
        <v>0.2125340599</v>
      </c>
      <c r="W122" s="4">
        <f t="shared" si="10"/>
        <v>61.3</v>
      </c>
      <c r="X122" s="4">
        <f t="shared" si="11"/>
        <v>48.8</v>
      </c>
    </row>
    <row r="123" ht="15.75" customHeight="1">
      <c r="A123" s="4" t="s">
        <v>298</v>
      </c>
      <c r="B123" s="4" t="s">
        <v>299</v>
      </c>
      <c r="C123" s="4">
        <v>313301.0</v>
      </c>
      <c r="D123" s="4" t="s">
        <v>40</v>
      </c>
      <c r="E123" s="4" t="str">
        <f t="shared" si="1"/>
        <v>Yes</v>
      </c>
      <c r="F123" s="4" t="str">
        <f t="shared" si="2"/>
        <v>0</v>
      </c>
      <c r="G123" s="5">
        <f>VLOOKUP(A123,'Company X- Order Report'!$A$2:$G$401,7,False)</f>
        <v>0.515</v>
      </c>
      <c r="H123" s="10">
        <f t="shared" si="3"/>
        <v>515</v>
      </c>
      <c r="I123" s="10">
        <f t="shared" si="4"/>
        <v>1</v>
      </c>
      <c r="J123" s="10">
        <f t="shared" si="5"/>
        <v>1000</v>
      </c>
      <c r="K123" s="4" t="str">
        <f>UPPER(VLOOKUP(C123,'Company X- Pincode Zones '!$B$2:$C$125,2,FALSE))</f>
        <v>B</v>
      </c>
      <c r="L123" s="5">
        <f>VLOOKUP(K123,'Courier Company- Rates'!$A$10:$B$15,2,False)</f>
        <v>33</v>
      </c>
      <c r="M123" s="4">
        <f>(VLOOKUP(K123,'Courier Company- Rates'!$A$11:$C$15,3,0)*(I123-0.5)/0.5)</f>
        <v>28.3</v>
      </c>
      <c r="N123" s="4">
        <f>VLOOKUP(K123,'Courier Company- Rates'!$A$17:$C$22,2,False)*F123</f>
        <v>0</v>
      </c>
      <c r="O123" s="4">
        <f>VLOOKUP(K123,'Courier Company- Rates'!$A$17:$C$22,3,FALSE)*F123*(I123-0.5)/0.5</f>
        <v>0</v>
      </c>
      <c r="P123" s="4">
        <f t="shared" si="6"/>
        <v>61.3</v>
      </c>
      <c r="Q123" s="4" t="str">
        <f>VLOOKUP(A123,'Courier Company- Invoice'!$B$2:$H$125,2,0)</f>
        <v>0.5</v>
      </c>
      <c r="R123" s="5">
        <f t="shared" si="7"/>
        <v>0.5</v>
      </c>
      <c r="S123" s="4" t="str">
        <f>UPPER(VLOOKUP(A123,'Courier Company- Invoice'!$B$2:$H$125,5,False))</f>
        <v>D</v>
      </c>
      <c r="T123" s="4" t="s">
        <v>52</v>
      </c>
      <c r="U123" s="4">
        <f t="shared" si="8"/>
        <v>15.9</v>
      </c>
      <c r="V123" s="16">
        <f t="shared" si="9"/>
        <v>0.2593800979</v>
      </c>
      <c r="W123" s="4">
        <f t="shared" si="10"/>
        <v>61.3</v>
      </c>
      <c r="X123" s="4">
        <f t="shared" si="11"/>
        <v>0</v>
      </c>
    </row>
    <row r="124" ht="15.75" customHeight="1">
      <c r="A124" s="4" t="s">
        <v>300</v>
      </c>
      <c r="B124" s="4" t="s">
        <v>301</v>
      </c>
      <c r="C124" s="4">
        <v>173212.0</v>
      </c>
      <c r="D124" s="4" t="s">
        <v>40</v>
      </c>
      <c r="E124" s="4" t="str">
        <f t="shared" si="1"/>
        <v>Yes</v>
      </c>
      <c r="F124" s="4" t="str">
        <f t="shared" si="2"/>
        <v>0</v>
      </c>
      <c r="G124" s="5">
        <f>VLOOKUP(A124,'Company X- Order Report'!$A$2:$G$401,7,False)</f>
        <v>0.689</v>
      </c>
      <c r="H124" s="10">
        <f t="shared" si="3"/>
        <v>689</v>
      </c>
      <c r="I124" s="10">
        <f t="shared" si="4"/>
        <v>1</v>
      </c>
      <c r="J124" s="10">
        <f t="shared" si="5"/>
        <v>1000</v>
      </c>
      <c r="K124" s="4" t="str">
        <f>UPPER(VLOOKUP(C124,'Company X- Pincode Zones '!$B$2:$C$125,2,FALSE))</f>
        <v>E</v>
      </c>
      <c r="L124" s="5">
        <f>VLOOKUP(K124,'Courier Company- Rates'!$A$10:$B$15,2,False)</f>
        <v>56.6</v>
      </c>
      <c r="M124" s="4">
        <f>(VLOOKUP(K124,'Courier Company- Rates'!$A$11:$C$15,3,0)*(I124-0.5)/0.5)</f>
        <v>55.5</v>
      </c>
      <c r="N124" s="4">
        <f>VLOOKUP(K124,'Courier Company- Rates'!$A$17:$C$22,2,False)*F124</f>
        <v>0</v>
      </c>
      <c r="O124" s="4">
        <f>VLOOKUP(K124,'Courier Company- Rates'!$A$17:$C$22,3,FALSE)*F124*(I124-0.5)/0.5</f>
        <v>0</v>
      </c>
      <c r="P124" s="4">
        <f t="shared" si="6"/>
        <v>112.1</v>
      </c>
      <c r="Q124" s="4" t="str">
        <f>VLOOKUP(A124,'Courier Company- Invoice'!$B$2:$H$125,2,0)</f>
        <v>0.5</v>
      </c>
      <c r="R124" s="5">
        <f t="shared" si="7"/>
        <v>0.5</v>
      </c>
      <c r="S124" s="4" t="str">
        <f>UPPER(VLOOKUP(A124,'Courier Company- Invoice'!$B$2:$H$125,5,False))</f>
        <v>B</v>
      </c>
      <c r="T124" s="4" t="s">
        <v>78</v>
      </c>
      <c r="U124" s="4">
        <f t="shared" si="8"/>
        <v>79.1</v>
      </c>
      <c r="V124" s="16">
        <f t="shared" si="9"/>
        <v>0.7056199822</v>
      </c>
      <c r="W124" s="4">
        <f t="shared" si="10"/>
        <v>112.1</v>
      </c>
      <c r="X124" s="4">
        <f t="shared" si="11"/>
        <v>0</v>
      </c>
    </row>
    <row r="125" ht="15.75" customHeight="1">
      <c r="A125" s="4" t="s">
        <v>302</v>
      </c>
      <c r="B125" s="4" t="s">
        <v>303</v>
      </c>
      <c r="C125" s="4">
        <v>302020.0</v>
      </c>
      <c r="D125" s="4" t="s">
        <v>40</v>
      </c>
      <c r="E125" s="4" t="str">
        <f t="shared" si="1"/>
        <v>Yes</v>
      </c>
      <c r="F125" s="4" t="str">
        <f t="shared" si="2"/>
        <v>0</v>
      </c>
      <c r="G125" s="5">
        <f>VLOOKUP(A125,'Company X- Order Report'!$A$2:$G$401,7,False)</f>
        <v>0.75</v>
      </c>
      <c r="H125" s="10">
        <f t="shared" si="3"/>
        <v>750</v>
      </c>
      <c r="I125" s="10">
        <f t="shared" si="4"/>
        <v>1</v>
      </c>
      <c r="J125" s="10">
        <f t="shared" si="5"/>
        <v>1000</v>
      </c>
      <c r="K125" s="4" t="str">
        <f>UPPER(VLOOKUP(C125,'Company X- Pincode Zones '!$B$2:$C$125,2,FALSE))</f>
        <v>B</v>
      </c>
      <c r="L125" s="5">
        <f>VLOOKUP(K125,'Courier Company- Rates'!$A$10:$B$15,2,False)</f>
        <v>33</v>
      </c>
      <c r="M125" s="4">
        <f>(VLOOKUP(K125,'Courier Company- Rates'!$A$11:$C$15,3,0)*(I125-0.5)/0.5)</f>
        <v>28.3</v>
      </c>
      <c r="N125" s="4">
        <f>VLOOKUP(K125,'Courier Company- Rates'!$A$17:$C$22,2,False)*F125</f>
        <v>0</v>
      </c>
      <c r="O125" s="4">
        <f>VLOOKUP(K125,'Courier Company- Rates'!$A$17:$C$22,3,FALSE)*F125*(I125-0.5)/0.5</f>
        <v>0</v>
      </c>
      <c r="P125" s="4">
        <f t="shared" si="6"/>
        <v>61.3</v>
      </c>
      <c r="Q125" s="4" t="str">
        <f>VLOOKUP(A125,'Courier Company- Invoice'!$B$2:$H$125,2,0)</f>
        <v>0.5</v>
      </c>
      <c r="R125" s="5">
        <f t="shared" si="7"/>
        <v>0.5</v>
      </c>
      <c r="S125" s="4" t="str">
        <f>UPPER(VLOOKUP(A125,'Courier Company- Invoice'!$B$2:$H$125,5,False))</f>
        <v>D</v>
      </c>
      <c r="T125" s="4" t="s">
        <v>52</v>
      </c>
      <c r="U125" s="4">
        <f t="shared" si="8"/>
        <v>15.9</v>
      </c>
      <c r="V125" s="16">
        <f t="shared" si="9"/>
        <v>0.2593800979</v>
      </c>
      <c r="W125" s="4">
        <f t="shared" si="10"/>
        <v>61.3</v>
      </c>
      <c r="X125" s="4">
        <f t="shared" si="11"/>
        <v>0</v>
      </c>
    </row>
    <row r="126" ht="15.75" customHeight="1">
      <c r="H126" s="17"/>
      <c r="I126" s="17"/>
      <c r="J126" s="17"/>
    </row>
    <row r="127" ht="15.75" customHeight="1">
      <c r="H127" s="17"/>
      <c r="I127" s="17"/>
      <c r="J127" s="17"/>
    </row>
    <row r="128" ht="15.75" customHeight="1">
      <c r="H128" s="17"/>
      <c r="I128" s="17"/>
      <c r="J128" s="17"/>
    </row>
    <row r="129" ht="15.75" customHeight="1">
      <c r="H129" s="17"/>
      <c r="I129" s="17"/>
      <c r="J129" s="17"/>
    </row>
    <row r="130" ht="15.75" customHeight="1">
      <c r="H130" s="17"/>
      <c r="I130" s="17"/>
      <c r="J130" s="17"/>
    </row>
    <row r="131" ht="15.75" customHeight="1">
      <c r="H131" s="17"/>
      <c r="I131" s="17"/>
      <c r="J131" s="17"/>
    </row>
    <row r="132" ht="15.75" customHeight="1">
      <c r="H132" s="17"/>
      <c r="I132" s="17"/>
      <c r="J132" s="17"/>
    </row>
    <row r="133" ht="15.75" customHeight="1">
      <c r="H133" s="17"/>
      <c r="I133" s="17"/>
      <c r="J133" s="17"/>
    </row>
    <row r="134" ht="15.75" customHeight="1">
      <c r="H134" s="17"/>
      <c r="I134" s="17"/>
      <c r="J134" s="17"/>
    </row>
    <row r="135" ht="15.75" customHeight="1">
      <c r="H135" s="17"/>
      <c r="I135" s="17"/>
      <c r="J135" s="17"/>
    </row>
    <row r="136" ht="15.75" customHeight="1">
      <c r="H136" s="17"/>
      <c r="I136" s="17"/>
      <c r="J136" s="17"/>
    </row>
    <row r="137" ht="15.75" customHeight="1">
      <c r="H137" s="17"/>
      <c r="I137" s="17"/>
      <c r="J137" s="17"/>
    </row>
    <row r="138" ht="15.75" customHeight="1">
      <c r="H138" s="17"/>
      <c r="I138" s="17"/>
      <c r="J138" s="17"/>
    </row>
    <row r="139" ht="15.75" customHeight="1">
      <c r="H139" s="17"/>
      <c r="I139" s="17"/>
      <c r="J139" s="17"/>
    </row>
    <row r="140" ht="15.75" customHeight="1">
      <c r="H140" s="17"/>
      <c r="I140" s="17"/>
      <c r="J140" s="17"/>
    </row>
    <row r="141" ht="15.75" customHeight="1">
      <c r="H141" s="17"/>
      <c r="I141" s="17"/>
      <c r="J141" s="17"/>
    </row>
    <row r="142" ht="15.75" customHeight="1">
      <c r="H142" s="17"/>
      <c r="I142" s="17"/>
      <c r="J142" s="17"/>
    </row>
    <row r="143" ht="15.75" customHeight="1">
      <c r="H143" s="17"/>
      <c r="I143" s="17"/>
      <c r="J143" s="17"/>
    </row>
    <row r="144" ht="15.75" customHeight="1">
      <c r="H144" s="17"/>
      <c r="I144" s="17"/>
      <c r="J144" s="17"/>
    </row>
    <row r="145" ht="15.75" customHeight="1">
      <c r="H145" s="17"/>
      <c r="I145" s="17"/>
      <c r="J145" s="17"/>
    </row>
    <row r="146" ht="15.75" customHeight="1">
      <c r="H146" s="17"/>
      <c r="I146" s="17"/>
      <c r="J146" s="17"/>
    </row>
    <row r="147" ht="15.75" customHeight="1">
      <c r="H147" s="17"/>
      <c r="I147" s="17"/>
      <c r="J147" s="17"/>
    </row>
    <row r="148" ht="15.75" customHeight="1">
      <c r="H148" s="17"/>
      <c r="I148" s="17"/>
      <c r="J148" s="17"/>
    </row>
    <row r="149" ht="15.75" customHeight="1">
      <c r="H149" s="17"/>
      <c r="I149" s="17"/>
      <c r="J149" s="17"/>
    </row>
    <row r="150" ht="15.75" customHeight="1">
      <c r="H150" s="17"/>
      <c r="I150" s="17"/>
      <c r="J150" s="17"/>
    </row>
    <row r="151" ht="15.75" customHeight="1">
      <c r="H151" s="17"/>
      <c r="I151" s="17"/>
      <c r="J151" s="17"/>
    </row>
    <row r="152" ht="15.75" customHeight="1">
      <c r="H152" s="17"/>
      <c r="I152" s="17"/>
      <c r="J152" s="17"/>
    </row>
    <row r="153" ht="15.75" customHeight="1">
      <c r="H153" s="17"/>
      <c r="I153" s="17"/>
      <c r="J153" s="17"/>
    </row>
    <row r="154" ht="15.75" customHeight="1">
      <c r="H154" s="17"/>
      <c r="I154" s="17"/>
      <c r="J154" s="17"/>
    </row>
    <row r="155" ht="15.75" customHeight="1">
      <c r="H155" s="17"/>
      <c r="I155" s="17"/>
      <c r="J155" s="17"/>
    </row>
    <row r="156" ht="15.75" customHeight="1">
      <c r="H156" s="17"/>
      <c r="I156" s="17"/>
      <c r="J156" s="17"/>
    </row>
    <row r="157" ht="15.75" customHeight="1">
      <c r="H157" s="17"/>
      <c r="I157" s="17"/>
      <c r="J157" s="17"/>
    </row>
    <row r="158" ht="15.75" customHeight="1">
      <c r="H158" s="17"/>
      <c r="I158" s="17"/>
      <c r="J158" s="17"/>
    </row>
    <row r="159" ht="15.75" customHeight="1">
      <c r="H159" s="17"/>
      <c r="I159" s="17"/>
      <c r="J159" s="17"/>
    </row>
    <row r="160" ht="15.75" customHeight="1">
      <c r="H160" s="17"/>
      <c r="I160" s="17"/>
      <c r="J160" s="17"/>
    </row>
    <row r="161" ht="15.75" customHeight="1">
      <c r="H161" s="17"/>
      <c r="I161" s="17"/>
      <c r="J161" s="17"/>
    </row>
    <row r="162" ht="15.75" customHeight="1">
      <c r="H162" s="17"/>
      <c r="I162" s="17"/>
      <c r="J162" s="17"/>
    </row>
    <row r="163" ht="15.75" customHeight="1">
      <c r="H163" s="17"/>
      <c r="I163" s="17"/>
      <c r="J163" s="17"/>
    </row>
    <row r="164" ht="15.75" customHeight="1">
      <c r="H164" s="17"/>
      <c r="I164" s="17"/>
      <c r="J164" s="17"/>
    </row>
    <row r="165" ht="15.75" customHeight="1">
      <c r="H165" s="17"/>
      <c r="I165" s="17"/>
      <c r="J165" s="17"/>
    </row>
    <row r="166" ht="15.75" customHeight="1">
      <c r="H166" s="17"/>
      <c r="I166" s="17"/>
      <c r="J166" s="17"/>
    </row>
    <row r="167" ht="15.75" customHeight="1">
      <c r="H167" s="17"/>
      <c r="I167" s="17"/>
      <c r="J167" s="17"/>
    </row>
    <row r="168" ht="15.75" customHeight="1">
      <c r="H168" s="17"/>
      <c r="I168" s="17"/>
      <c r="J168" s="17"/>
    </row>
    <row r="169" ht="15.75" customHeight="1">
      <c r="H169" s="17"/>
      <c r="I169" s="17"/>
      <c r="J169" s="17"/>
    </row>
    <row r="170" ht="15.75" customHeight="1">
      <c r="H170" s="17"/>
      <c r="I170" s="17"/>
      <c r="J170" s="17"/>
    </row>
    <row r="171" ht="15.75" customHeight="1">
      <c r="H171" s="17"/>
      <c r="I171" s="17"/>
      <c r="J171" s="17"/>
    </row>
    <row r="172" ht="15.75" customHeight="1">
      <c r="H172" s="17"/>
      <c r="I172" s="17"/>
      <c r="J172" s="17"/>
    </row>
    <row r="173" ht="15.75" customHeight="1">
      <c r="H173" s="17"/>
      <c r="I173" s="17"/>
      <c r="J173" s="17"/>
    </row>
    <row r="174" ht="15.75" customHeight="1">
      <c r="H174" s="17"/>
      <c r="I174" s="17"/>
      <c r="J174" s="17"/>
    </row>
    <row r="175" ht="15.75" customHeight="1">
      <c r="H175" s="17"/>
      <c r="I175" s="17"/>
      <c r="J175" s="17"/>
    </row>
    <row r="176" ht="15.75" customHeight="1">
      <c r="H176" s="17"/>
      <c r="I176" s="17"/>
      <c r="J176" s="17"/>
    </row>
    <row r="177" ht="15.75" customHeight="1">
      <c r="H177" s="17"/>
      <c r="I177" s="17"/>
      <c r="J177" s="17"/>
    </row>
    <row r="178" ht="15.75" customHeight="1">
      <c r="H178" s="17"/>
      <c r="I178" s="17"/>
      <c r="J178" s="17"/>
    </row>
    <row r="179" ht="15.75" customHeight="1">
      <c r="H179" s="17"/>
      <c r="I179" s="17"/>
      <c r="J179" s="17"/>
    </row>
    <row r="180" ht="15.75" customHeight="1">
      <c r="H180" s="17"/>
      <c r="I180" s="17"/>
      <c r="J180" s="17"/>
    </row>
    <row r="181" ht="15.75" customHeight="1">
      <c r="H181" s="17"/>
      <c r="I181" s="17"/>
      <c r="J181" s="17"/>
    </row>
    <row r="182" ht="15.75" customHeight="1">
      <c r="H182" s="17"/>
      <c r="I182" s="17"/>
      <c r="J182" s="17"/>
    </row>
    <row r="183" ht="15.75" customHeight="1">
      <c r="H183" s="17"/>
      <c r="I183" s="17"/>
      <c r="J183" s="17"/>
    </row>
    <row r="184" ht="15.75" customHeight="1">
      <c r="H184" s="17"/>
      <c r="I184" s="17"/>
      <c r="J184" s="17"/>
    </row>
    <row r="185" ht="15.75" customHeight="1">
      <c r="H185" s="17"/>
      <c r="I185" s="17"/>
      <c r="J185" s="17"/>
    </row>
    <row r="186" ht="15.75" customHeight="1">
      <c r="H186" s="17"/>
      <c r="I186" s="17"/>
      <c r="J186" s="17"/>
    </row>
    <row r="187" ht="15.75" customHeight="1">
      <c r="H187" s="17"/>
      <c r="I187" s="17"/>
      <c r="J187" s="17"/>
    </row>
    <row r="188" ht="15.75" customHeight="1">
      <c r="H188" s="17"/>
      <c r="I188" s="17"/>
      <c r="J188" s="17"/>
    </row>
    <row r="189" ht="15.75" customHeight="1">
      <c r="H189" s="17"/>
      <c r="I189" s="17"/>
      <c r="J189" s="17"/>
    </row>
    <row r="190" ht="15.75" customHeight="1">
      <c r="H190" s="17"/>
      <c r="I190" s="17"/>
      <c r="J190" s="17"/>
    </row>
    <row r="191" ht="15.75" customHeight="1">
      <c r="H191" s="17"/>
      <c r="I191" s="17"/>
      <c r="J191" s="17"/>
    </row>
    <row r="192" ht="15.75" customHeight="1">
      <c r="H192" s="17"/>
      <c r="I192" s="17"/>
      <c r="J192" s="17"/>
    </row>
    <row r="193" ht="15.75" customHeight="1">
      <c r="H193" s="17"/>
      <c r="I193" s="17"/>
      <c r="J193" s="17"/>
    </row>
    <row r="194" ht="15.75" customHeight="1">
      <c r="H194" s="17"/>
      <c r="I194" s="17"/>
      <c r="J194" s="17"/>
    </row>
    <row r="195" ht="15.75" customHeight="1">
      <c r="H195" s="17"/>
      <c r="I195" s="17"/>
      <c r="J195" s="17"/>
    </row>
    <row r="196" ht="15.75" customHeight="1">
      <c r="H196" s="17"/>
      <c r="I196" s="17"/>
      <c r="J196" s="17"/>
    </row>
    <row r="197" ht="15.75" customHeight="1">
      <c r="H197" s="17"/>
      <c r="I197" s="17"/>
      <c r="J197" s="17"/>
    </row>
    <row r="198" ht="15.75" customHeight="1">
      <c r="H198" s="17"/>
      <c r="I198" s="17"/>
      <c r="J198" s="17"/>
    </row>
    <row r="199" ht="15.75" customHeight="1">
      <c r="H199" s="17"/>
      <c r="I199" s="17"/>
      <c r="J199" s="17"/>
    </row>
    <row r="200" ht="15.75" customHeight="1">
      <c r="H200" s="17"/>
      <c r="I200" s="17"/>
      <c r="J200" s="17"/>
    </row>
    <row r="201" ht="15.75" customHeight="1">
      <c r="H201" s="17"/>
      <c r="I201" s="17"/>
      <c r="J201" s="17"/>
    </row>
    <row r="202" ht="15.75" customHeight="1">
      <c r="H202" s="17"/>
      <c r="I202" s="17"/>
      <c r="J202" s="17"/>
    </row>
    <row r="203" ht="15.75" customHeight="1">
      <c r="H203" s="17"/>
      <c r="I203" s="17"/>
      <c r="J203" s="17"/>
    </row>
    <row r="204" ht="15.75" customHeight="1">
      <c r="H204" s="17"/>
      <c r="I204" s="17"/>
      <c r="J204" s="17"/>
    </row>
    <row r="205" ht="15.75" customHeight="1">
      <c r="H205" s="17"/>
      <c r="I205" s="17"/>
      <c r="J205" s="17"/>
    </row>
    <row r="206" ht="15.75" customHeight="1">
      <c r="H206" s="17"/>
      <c r="I206" s="17"/>
      <c r="J206" s="17"/>
    </row>
    <row r="207" ht="15.75" customHeight="1">
      <c r="H207" s="17"/>
      <c r="I207" s="17"/>
      <c r="J207" s="17"/>
    </row>
    <row r="208" ht="15.75" customHeight="1">
      <c r="H208" s="17"/>
      <c r="I208" s="17"/>
      <c r="J208" s="17"/>
    </row>
    <row r="209" ht="15.75" customHeight="1">
      <c r="H209" s="17"/>
      <c r="I209" s="17"/>
      <c r="J209" s="17"/>
    </row>
    <row r="210" ht="15.75" customHeight="1">
      <c r="H210" s="17"/>
      <c r="I210" s="17"/>
      <c r="J210" s="17"/>
    </row>
    <row r="211" ht="15.75" customHeight="1">
      <c r="H211" s="17"/>
      <c r="I211" s="17"/>
      <c r="J211" s="17"/>
    </row>
    <row r="212" ht="15.75" customHeight="1">
      <c r="H212" s="17"/>
      <c r="I212" s="17"/>
      <c r="J212" s="17"/>
    </row>
    <row r="213" ht="15.75" customHeight="1">
      <c r="H213" s="17"/>
      <c r="I213" s="17"/>
      <c r="J213" s="17"/>
    </row>
    <row r="214" ht="15.75" customHeight="1">
      <c r="H214" s="17"/>
      <c r="I214" s="17"/>
      <c r="J214" s="17"/>
    </row>
    <row r="215" ht="15.75" customHeight="1">
      <c r="H215" s="17"/>
      <c r="I215" s="17"/>
      <c r="J215" s="17"/>
    </row>
    <row r="216" ht="15.75" customHeight="1">
      <c r="H216" s="17"/>
      <c r="I216" s="17"/>
      <c r="J216" s="17"/>
    </row>
    <row r="217" ht="15.75" customHeight="1">
      <c r="H217" s="17"/>
      <c r="I217" s="17"/>
      <c r="J217" s="17"/>
    </row>
    <row r="218" ht="15.75" customHeight="1">
      <c r="H218" s="17"/>
      <c r="I218" s="17"/>
      <c r="J218" s="17"/>
    </row>
    <row r="219" ht="15.75" customHeight="1">
      <c r="H219" s="17"/>
      <c r="I219" s="17"/>
      <c r="J219" s="17"/>
    </row>
    <row r="220" ht="15.75" customHeight="1">
      <c r="H220" s="17"/>
      <c r="I220" s="17"/>
      <c r="J220" s="17"/>
    </row>
    <row r="221" ht="15.75" customHeight="1">
      <c r="H221" s="17"/>
      <c r="I221" s="17"/>
      <c r="J221" s="17"/>
    </row>
    <row r="222" ht="15.75" customHeight="1">
      <c r="H222" s="17"/>
      <c r="I222" s="17"/>
      <c r="J222" s="17"/>
    </row>
    <row r="223" ht="15.75" customHeight="1">
      <c r="H223" s="17"/>
      <c r="I223" s="17"/>
      <c r="J223" s="17"/>
    </row>
    <row r="224" ht="15.75" customHeight="1">
      <c r="H224" s="17"/>
      <c r="I224" s="17"/>
      <c r="J224" s="17"/>
    </row>
    <row r="225" ht="15.75" customHeight="1">
      <c r="H225" s="17"/>
      <c r="I225" s="17"/>
      <c r="J225" s="17"/>
    </row>
    <row r="226" ht="15.75" customHeight="1">
      <c r="H226" s="17"/>
      <c r="I226" s="17"/>
      <c r="J226" s="17"/>
    </row>
    <row r="227" ht="15.75" customHeight="1">
      <c r="H227" s="17"/>
      <c r="I227" s="17"/>
      <c r="J227" s="17"/>
    </row>
    <row r="228" ht="15.75" customHeight="1">
      <c r="H228" s="17"/>
      <c r="I228" s="17"/>
      <c r="J228" s="17"/>
    </row>
    <row r="229" ht="15.75" customHeight="1">
      <c r="H229" s="17"/>
      <c r="I229" s="17"/>
      <c r="J229" s="17"/>
    </row>
    <row r="230" ht="15.75" customHeight="1">
      <c r="H230" s="17"/>
      <c r="I230" s="17"/>
      <c r="J230" s="17"/>
    </row>
    <row r="231" ht="15.75" customHeight="1">
      <c r="H231" s="17"/>
      <c r="I231" s="17"/>
      <c r="J231" s="17"/>
    </row>
    <row r="232" ht="15.75" customHeight="1">
      <c r="H232" s="17"/>
      <c r="I232" s="17"/>
      <c r="J232" s="17"/>
    </row>
    <row r="233" ht="15.75" customHeight="1">
      <c r="H233" s="17"/>
      <c r="I233" s="17"/>
      <c r="J233" s="17"/>
    </row>
    <row r="234" ht="15.75" customHeight="1">
      <c r="H234" s="17"/>
      <c r="I234" s="17"/>
      <c r="J234" s="17"/>
    </row>
    <row r="235" ht="15.75" customHeight="1">
      <c r="H235" s="17"/>
      <c r="I235" s="17"/>
      <c r="J235" s="17"/>
    </row>
    <row r="236" ht="15.75" customHeight="1">
      <c r="H236" s="17"/>
      <c r="I236" s="17"/>
      <c r="J236" s="17"/>
    </row>
    <row r="237" ht="15.75" customHeight="1">
      <c r="H237" s="17"/>
      <c r="I237" s="17"/>
      <c r="J237" s="17"/>
    </row>
    <row r="238" ht="15.75" customHeight="1">
      <c r="H238" s="17"/>
      <c r="I238" s="17"/>
      <c r="J238" s="17"/>
    </row>
    <row r="239" ht="15.75" customHeight="1">
      <c r="H239" s="17"/>
      <c r="I239" s="17"/>
      <c r="J239" s="17"/>
    </row>
    <row r="240" ht="15.75" customHeight="1">
      <c r="H240" s="17"/>
      <c r="I240" s="17"/>
      <c r="J240" s="17"/>
    </row>
    <row r="241" ht="15.75" customHeight="1">
      <c r="H241" s="17"/>
      <c r="I241" s="17"/>
      <c r="J241" s="17"/>
    </row>
    <row r="242" ht="15.75" customHeight="1">
      <c r="H242" s="17"/>
      <c r="I242" s="17"/>
      <c r="J242" s="17"/>
    </row>
    <row r="243" ht="15.75" customHeight="1">
      <c r="H243" s="17"/>
      <c r="I243" s="17"/>
      <c r="J243" s="17"/>
    </row>
    <row r="244" ht="15.75" customHeight="1">
      <c r="H244" s="17"/>
      <c r="I244" s="17"/>
      <c r="J244" s="17"/>
    </row>
    <row r="245" ht="15.75" customHeight="1">
      <c r="H245" s="17"/>
      <c r="I245" s="17"/>
      <c r="J245" s="17"/>
    </row>
    <row r="246" ht="15.75" customHeight="1">
      <c r="H246" s="17"/>
      <c r="I246" s="17"/>
      <c r="J246" s="17"/>
    </row>
    <row r="247" ht="15.75" customHeight="1">
      <c r="H247" s="17"/>
      <c r="I247" s="17"/>
      <c r="J247" s="17"/>
    </row>
    <row r="248" ht="15.75" customHeight="1">
      <c r="H248" s="17"/>
      <c r="I248" s="17"/>
      <c r="J248" s="17"/>
    </row>
    <row r="249" ht="15.75" customHeight="1">
      <c r="H249" s="17"/>
      <c r="I249" s="17"/>
      <c r="J249" s="17"/>
    </row>
    <row r="250" ht="15.75" customHeight="1">
      <c r="H250" s="17"/>
      <c r="I250" s="17"/>
      <c r="J250" s="17"/>
    </row>
    <row r="251" ht="15.75" customHeight="1">
      <c r="H251" s="17"/>
      <c r="I251" s="17"/>
      <c r="J251" s="17"/>
    </row>
    <row r="252" ht="15.75" customHeight="1">
      <c r="H252" s="17"/>
      <c r="I252" s="17"/>
      <c r="J252" s="17"/>
    </row>
    <row r="253" ht="15.75" customHeight="1">
      <c r="H253" s="17"/>
      <c r="I253" s="17"/>
      <c r="J253" s="17"/>
    </row>
    <row r="254" ht="15.75" customHeight="1">
      <c r="H254" s="17"/>
      <c r="I254" s="17"/>
      <c r="J254" s="17"/>
    </row>
    <row r="255" ht="15.75" customHeight="1">
      <c r="H255" s="17"/>
      <c r="I255" s="17"/>
      <c r="J255" s="17"/>
    </row>
    <row r="256" ht="15.75" customHeight="1">
      <c r="H256" s="17"/>
      <c r="I256" s="17"/>
      <c r="J256" s="17"/>
    </row>
    <row r="257" ht="15.75" customHeight="1">
      <c r="H257" s="17"/>
      <c r="I257" s="17"/>
      <c r="J257" s="17"/>
    </row>
    <row r="258" ht="15.75" customHeight="1">
      <c r="H258" s="17"/>
      <c r="I258" s="17"/>
      <c r="J258" s="17"/>
    </row>
    <row r="259" ht="15.75" customHeight="1">
      <c r="H259" s="17"/>
      <c r="I259" s="17"/>
      <c r="J259" s="17"/>
    </row>
    <row r="260" ht="15.75" customHeight="1">
      <c r="H260" s="17"/>
      <c r="I260" s="17"/>
      <c r="J260" s="17"/>
    </row>
    <row r="261" ht="15.75" customHeight="1">
      <c r="H261" s="17"/>
      <c r="I261" s="17"/>
      <c r="J261" s="17"/>
    </row>
    <row r="262" ht="15.75" customHeight="1">
      <c r="H262" s="17"/>
      <c r="I262" s="17"/>
      <c r="J262" s="17"/>
    </row>
    <row r="263" ht="15.75" customHeight="1">
      <c r="H263" s="17"/>
      <c r="I263" s="17"/>
      <c r="J263" s="17"/>
    </row>
    <row r="264" ht="15.75" customHeight="1">
      <c r="H264" s="17"/>
      <c r="I264" s="17"/>
      <c r="J264" s="17"/>
    </row>
    <row r="265" ht="15.75" customHeight="1">
      <c r="H265" s="17"/>
      <c r="I265" s="17"/>
      <c r="J265" s="17"/>
    </row>
    <row r="266" ht="15.75" customHeight="1">
      <c r="H266" s="17"/>
      <c r="I266" s="17"/>
      <c r="J266" s="17"/>
    </row>
    <row r="267" ht="15.75" customHeight="1">
      <c r="H267" s="17"/>
      <c r="I267" s="17"/>
      <c r="J267" s="17"/>
    </row>
    <row r="268" ht="15.75" customHeight="1">
      <c r="H268" s="17"/>
      <c r="I268" s="17"/>
      <c r="J268" s="17"/>
    </row>
    <row r="269" ht="15.75" customHeight="1">
      <c r="H269" s="17"/>
      <c r="I269" s="17"/>
      <c r="J269" s="17"/>
    </row>
    <row r="270" ht="15.75" customHeight="1">
      <c r="H270" s="17"/>
      <c r="I270" s="17"/>
      <c r="J270" s="17"/>
    </row>
    <row r="271" ht="15.75" customHeight="1">
      <c r="H271" s="17"/>
      <c r="I271" s="17"/>
      <c r="J271" s="17"/>
    </row>
    <row r="272" ht="15.75" customHeight="1">
      <c r="H272" s="17"/>
      <c r="I272" s="17"/>
      <c r="J272" s="17"/>
    </row>
    <row r="273" ht="15.75" customHeight="1">
      <c r="H273" s="17"/>
      <c r="I273" s="17"/>
      <c r="J273" s="17"/>
    </row>
    <row r="274" ht="15.75" customHeight="1">
      <c r="H274" s="17"/>
      <c r="I274" s="17"/>
      <c r="J274" s="17"/>
    </row>
    <row r="275" ht="15.75" customHeight="1">
      <c r="H275" s="17"/>
      <c r="I275" s="17"/>
      <c r="J275" s="17"/>
    </row>
    <row r="276" ht="15.75" customHeight="1">
      <c r="H276" s="17"/>
      <c r="I276" s="17"/>
      <c r="J276" s="17"/>
    </row>
    <row r="277" ht="15.75" customHeight="1">
      <c r="H277" s="17"/>
      <c r="I277" s="17"/>
      <c r="J277" s="17"/>
    </row>
    <row r="278" ht="15.75" customHeight="1">
      <c r="H278" s="17"/>
      <c r="I278" s="17"/>
      <c r="J278" s="17"/>
    </row>
    <row r="279" ht="15.75" customHeight="1">
      <c r="H279" s="17"/>
      <c r="I279" s="17"/>
      <c r="J279" s="17"/>
    </row>
    <row r="280" ht="15.75" customHeight="1">
      <c r="H280" s="17"/>
      <c r="I280" s="17"/>
      <c r="J280" s="17"/>
    </row>
    <row r="281" ht="15.75" customHeight="1">
      <c r="H281" s="17"/>
      <c r="I281" s="17"/>
      <c r="J281" s="17"/>
    </row>
    <row r="282" ht="15.75" customHeight="1">
      <c r="H282" s="17"/>
      <c r="I282" s="17"/>
      <c r="J282" s="17"/>
    </row>
    <row r="283" ht="15.75" customHeight="1">
      <c r="H283" s="17"/>
      <c r="I283" s="17"/>
      <c r="J283" s="17"/>
    </row>
    <row r="284" ht="15.75" customHeight="1">
      <c r="H284" s="17"/>
      <c r="I284" s="17"/>
      <c r="J284" s="17"/>
    </row>
    <row r="285" ht="15.75" customHeight="1">
      <c r="H285" s="17"/>
      <c r="I285" s="17"/>
      <c r="J285" s="17"/>
    </row>
    <row r="286" ht="15.75" customHeight="1">
      <c r="H286" s="17"/>
      <c r="I286" s="17"/>
      <c r="J286" s="17"/>
    </row>
    <row r="287" ht="15.75" customHeight="1">
      <c r="H287" s="17"/>
      <c r="I287" s="17"/>
      <c r="J287" s="17"/>
    </row>
    <row r="288" ht="15.75" customHeight="1">
      <c r="H288" s="17"/>
      <c r="I288" s="17"/>
      <c r="J288" s="17"/>
    </row>
    <row r="289" ht="15.75" customHeight="1">
      <c r="H289" s="17"/>
      <c r="I289" s="17"/>
      <c r="J289" s="17"/>
    </row>
    <row r="290" ht="15.75" customHeight="1">
      <c r="H290" s="17"/>
      <c r="I290" s="17"/>
      <c r="J290" s="17"/>
    </row>
    <row r="291" ht="15.75" customHeight="1">
      <c r="H291" s="17"/>
      <c r="I291" s="17"/>
      <c r="J291" s="17"/>
    </row>
    <row r="292" ht="15.75" customHeight="1">
      <c r="H292" s="17"/>
      <c r="I292" s="17"/>
      <c r="J292" s="17"/>
    </row>
    <row r="293" ht="15.75" customHeight="1">
      <c r="H293" s="17"/>
      <c r="I293" s="17"/>
      <c r="J293" s="17"/>
    </row>
    <row r="294" ht="15.75" customHeight="1">
      <c r="H294" s="17"/>
      <c r="I294" s="17"/>
      <c r="J294" s="17"/>
    </row>
    <row r="295" ht="15.75" customHeight="1">
      <c r="H295" s="17"/>
      <c r="I295" s="17"/>
      <c r="J295" s="17"/>
    </row>
    <row r="296" ht="15.75" customHeight="1">
      <c r="H296" s="17"/>
      <c r="I296" s="17"/>
      <c r="J296" s="17"/>
    </row>
    <row r="297" ht="15.75" customHeight="1">
      <c r="H297" s="17"/>
      <c r="I297" s="17"/>
      <c r="J297" s="17"/>
    </row>
    <row r="298" ht="15.75" customHeight="1">
      <c r="H298" s="17"/>
      <c r="I298" s="17"/>
      <c r="J298" s="17"/>
    </row>
    <row r="299" ht="15.75" customHeight="1">
      <c r="H299" s="17"/>
      <c r="I299" s="17"/>
      <c r="J299" s="17"/>
    </row>
    <row r="300" ht="15.75" customHeight="1">
      <c r="H300" s="17"/>
      <c r="I300" s="17"/>
      <c r="J300" s="17"/>
    </row>
    <row r="301" ht="15.75" customHeight="1">
      <c r="H301" s="17"/>
      <c r="I301" s="17"/>
      <c r="J301" s="17"/>
    </row>
    <row r="302" ht="15.75" customHeight="1">
      <c r="H302" s="17"/>
      <c r="I302" s="17"/>
      <c r="J302" s="17"/>
    </row>
    <row r="303" ht="15.75" customHeight="1">
      <c r="H303" s="17"/>
      <c r="I303" s="17"/>
      <c r="J303" s="17"/>
    </row>
    <row r="304" ht="15.75" customHeight="1">
      <c r="H304" s="17"/>
      <c r="I304" s="17"/>
      <c r="J304" s="17"/>
    </row>
    <row r="305" ht="15.75" customHeight="1">
      <c r="H305" s="17"/>
      <c r="I305" s="17"/>
      <c r="J305" s="17"/>
    </row>
    <row r="306" ht="15.75" customHeight="1">
      <c r="H306" s="17"/>
      <c r="I306" s="17"/>
      <c r="J306" s="17"/>
    </row>
    <row r="307" ht="15.75" customHeight="1">
      <c r="H307" s="17"/>
      <c r="I307" s="17"/>
      <c r="J307" s="17"/>
    </row>
    <row r="308" ht="15.75" customHeight="1">
      <c r="H308" s="17"/>
      <c r="I308" s="17"/>
      <c r="J308" s="17"/>
    </row>
    <row r="309" ht="15.75" customHeight="1">
      <c r="H309" s="17"/>
      <c r="I309" s="17"/>
      <c r="J309" s="17"/>
    </row>
    <row r="310" ht="15.75" customHeight="1">
      <c r="H310" s="17"/>
      <c r="I310" s="17"/>
      <c r="J310" s="17"/>
    </row>
    <row r="311" ht="15.75" customHeight="1">
      <c r="H311" s="17"/>
      <c r="I311" s="17"/>
      <c r="J311" s="17"/>
    </row>
    <row r="312" ht="15.75" customHeight="1">
      <c r="H312" s="17"/>
      <c r="I312" s="17"/>
      <c r="J312" s="17"/>
    </row>
    <row r="313" ht="15.75" customHeight="1">
      <c r="H313" s="17"/>
      <c r="I313" s="17"/>
      <c r="J313" s="17"/>
    </row>
    <row r="314" ht="15.75" customHeight="1">
      <c r="H314" s="17"/>
      <c r="I314" s="17"/>
      <c r="J314" s="17"/>
    </row>
    <row r="315" ht="15.75" customHeight="1">
      <c r="H315" s="17"/>
      <c r="I315" s="17"/>
      <c r="J315" s="17"/>
    </row>
    <row r="316" ht="15.75" customHeight="1">
      <c r="H316" s="17"/>
      <c r="I316" s="17"/>
      <c r="J316" s="17"/>
    </row>
    <row r="317" ht="15.75" customHeight="1">
      <c r="H317" s="17"/>
      <c r="I317" s="17"/>
      <c r="J317" s="17"/>
    </row>
    <row r="318" ht="15.75" customHeight="1">
      <c r="H318" s="17"/>
      <c r="I318" s="17"/>
      <c r="J318" s="17"/>
    </row>
    <row r="319" ht="15.75" customHeight="1">
      <c r="H319" s="17"/>
      <c r="I319" s="17"/>
      <c r="J319" s="17"/>
    </row>
    <row r="320" ht="15.75" customHeight="1">
      <c r="H320" s="17"/>
      <c r="I320" s="17"/>
      <c r="J320" s="17"/>
    </row>
    <row r="321" ht="15.75" customHeight="1">
      <c r="H321" s="17"/>
      <c r="I321" s="17"/>
      <c r="J321" s="17"/>
    </row>
    <row r="322" ht="15.75" customHeight="1">
      <c r="H322" s="17"/>
      <c r="I322" s="17"/>
      <c r="J322" s="17"/>
    </row>
    <row r="323" ht="15.75" customHeight="1">
      <c r="H323" s="17"/>
      <c r="I323" s="17"/>
      <c r="J323" s="17"/>
    </row>
    <row r="324" ht="15.75" customHeight="1">
      <c r="H324" s="17"/>
      <c r="I324" s="17"/>
      <c r="J324" s="17"/>
    </row>
    <row r="325" ht="15.75" customHeight="1">
      <c r="H325" s="17"/>
      <c r="I325" s="17"/>
      <c r="J325" s="17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X$1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21.43"/>
    <col customWidth="1" min="3" max="3" width="9.71"/>
    <col customWidth="1" min="4" max="4" width="11.14"/>
    <col customWidth="1" min="5" max="5" width="13.71"/>
    <col customWidth="1" min="6" max="6" width="16.14"/>
    <col customWidth="1" min="7" max="7" width="15.14"/>
  </cols>
  <sheetData>
    <row r="1">
      <c r="A1" s="2" t="s">
        <v>304</v>
      </c>
      <c r="B1" s="2" t="s">
        <v>305</v>
      </c>
      <c r="C1" s="2" t="s">
        <v>306</v>
      </c>
      <c r="D1" s="2" t="s">
        <v>307</v>
      </c>
      <c r="E1" s="2" t="s">
        <v>308</v>
      </c>
      <c r="F1" s="2" t="s">
        <v>309</v>
      </c>
      <c r="G1" s="2" t="s">
        <v>310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" t="s">
        <v>232</v>
      </c>
      <c r="B2" s="4">
        <v>8.904223818706E12</v>
      </c>
      <c r="C2" s="4" t="s">
        <v>311</v>
      </c>
      <c r="D2" s="5">
        <f>VLOOKUP(B:B,'Company X- SKU Master'!$A$2:$B$67,2,False)</f>
        <v>127</v>
      </c>
      <c r="E2" s="4">
        <f t="shared" ref="E2:E401" si="1">C2*D2</f>
        <v>127</v>
      </c>
      <c r="F2" s="5">
        <f t="shared" ref="F2:F401" si="2">SUMIF(A:A,A2,E:E)</f>
        <v>1676</v>
      </c>
      <c r="G2" s="4">
        <f t="shared" ref="G2:G401" si="3">F2/1000</f>
        <v>1.676</v>
      </c>
    </row>
    <row r="3">
      <c r="A3" s="4" t="s">
        <v>232</v>
      </c>
      <c r="B3" s="4">
        <v>8.904223819093E12</v>
      </c>
      <c r="C3" s="4" t="s">
        <v>311</v>
      </c>
      <c r="D3" s="5">
        <f>VLOOKUP(B:B,'Company X- SKU Master'!$A$2:$B$67,2,False)</f>
        <v>150</v>
      </c>
      <c r="E3" s="4">
        <f t="shared" si="1"/>
        <v>150</v>
      </c>
      <c r="F3" s="5">
        <f t="shared" si="2"/>
        <v>1676</v>
      </c>
      <c r="G3" s="4">
        <f t="shared" si="3"/>
        <v>1.676</v>
      </c>
    </row>
    <row r="4">
      <c r="A4" s="4" t="s">
        <v>232</v>
      </c>
      <c r="B4" s="4">
        <v>8.904223819109E12</v>
      </c>
      <c r="C4" s="4" t="s">
        <v>311</v>
      </c>
      <c r="D4" s="5">
        <f>VLOOKUP(B:B,'Company X- SKU Master'!$A$2:$B$67,2,False)</f>
        <v>100</v>
      </c>
      <c r="E4" s="4">
        <f t="shared" si="1"/>
        <v>100</v>
      </c>
      <c r="F4" s="5">
        <f t="shared" si="2"/>
        <v>1676</v>
      </c>
      <c r="G4" s="4">
        <f t="shared" si="3"/>
        <v>1.676</v>
      </c>
    </row>
    <row r="5">
      <c r="A5" s="4" t="s">
        <v>232</v>
      </c>
      <c r="B5" s="4">
        <v>8.90422381843E12</v>
      </c>
      <c r="C5" s="4" t="s">
        <v>311</v>
      </c>
      <c r="D5" s="5">
        <f>VLOOKUP(B:B,'Company X- SKU Master'!$A$2:$B$67,2,False)</f>
        <v>165</v>
      </c>
      <c r="E5" s="4">
        <f t="shared" si="1"/>
        <v>165</v>
      </c>
      <c r="F5" s="5">
        <f t="shared" si="2"/>
        <v>1676</v>
      </c>
      <c r="G5" s="4">
        <f t="shared" si="3"/>
        <v>1.676</v>
      </c>
    </row>
    <row r="6">
      <c r="A6" s="4" t="s">
        <v>232</v>
      </c>
      <c r="B6" s="4">
        <v>8.904223819277E12</v>
      </c>
      <c r="C6" s="4" t="s">
        <v>311</v>
      </c>
      <c r="D6" s="5">
        <f>VLOOKUP(B:B,'Company X- SKU Master'!$A$2:$B$67,2,False)</f>
        <v>350</v>
      </c>
      <c r="E6" s="4">
        <f t="shared" si="1"/>
        <v>350</v>
      </c>
      <c r="F6" s="5">
        <f t="shared" si="2"/>
        <v>1676</v>
      </c>
      <c r="G6" s="4">
        <f t="shared" si="3"/>
        <v>1.676</v>
      </c>
    </row>
    <row r="7">
      <c r="A7" s="4" t="s">
        <v>232</v>
      </c>
      <c r="B7" s="4" t="s">
        <v>312</v>
      </c>
      <c r="C7" s="4" t="s">
        <v>311</v>
      </c>
      <c r="D7" s="5">
        <f>VLOOKUP(B:B,'Company X- SKU Master'!$A$2:$B$67,2,False)</f>
        <v>500</v>
      </c>
      <c r="E7" s="4">
        <f t="shared" si="1"/>
        <v>500</v>
      </c>
      <c r="F7" s="5">
        <f t="shared" si="2"/>
        <v>1676</v>
      </c>
      <c r="G7" s="4">
        <f t="shared" si="3"/>
        <v>1.676</v>
      </c>
    </row>
    <row r="8">
      <c r="A8" s="4" t="s">
        <v>232</v>
      </c>
      <c r="B8" s="4">
        <v>8.904223818638E12</v>
      </c>
      <c r="C8" s="4" t="s">
        <v>313</v>
      </c>
      <c r="D8" s="5">
        <f>VLOOKUP(B:B,'Company X- SKU Master'!$A$2:$B$67,2,False)</f>
        <v>137</v>
      </c>
      <c r="E8" s="4">
        <f t="shared" si="1"/>
        <v>274</v>
      </c>
      <c r="F8" s="5">
        <f t="shared" si="2"/>
        <v>1676</v>
      </c>
      <c r="G8" s="4">
        <f t="shared" si="3"/>
        <v>1.676</v>
      </c>
    </row>
    <row r="9">
      <c r="A9" s="4" t="s">
        <v>232</v>
      </c>
      <c r="B9" s="4" t="s">
        <v>314</v>
      </c>
      <c r="C9" s="4" t="s">
        <v>311</v>
      </c>
      <c r="D9" s="5">
        <f>VLOOKUP(B:B,'Company X- SKU Master'!$A$2:$B$67,2,False)</f>
        <v>10</v>
      </c>
      <c r="E9" s="4">
        <f t="shared" si="1"/>
        <v>10</v>
      </c>
      <c r="F9" s="5">
        <f t="shared" si="2"/>
        <v>1676</v>
      </c>
      <c r="G9" s="4">
        <f t="shared" si="3"/>
        <v>1.676</v>
      </c>
    </row>
    <row r="10">
      <c r="A10" s="4" t="s">
        <v>112</v>
      </c>
      <c r="B10" s="4">
        <v>8.904223819024E12</v>
      </c>
      <c r="C10" s="4" t="s">
        <v>315</v>
      </c>
      <c r="D10" s="5">
        <f>VLOOKUP(B:B,'Company X- SKU Master'!$A$2:$B$67,2,False)</f>
        <v>112</v>
      </c>
      <c r="E10" s="4">
        <f t="shared" si="1"/>
        <v>448</v>
      </c>
      <c r="F10" s="5">
        <f t="shared" si="2"/>
        <v>1557</v>
      </c>
      <c r="G10" s="4">
        <f t="shared" si="3"/>
        <v>1.557</v>
      </c>
    </row>
    <row r="11">
      <c r="A11" s="4" t="s">
        <v>112</v>
      </c>
      <c r="B11" s="4">
        <v>8.904223819291E12</v>
      </c>
      <c r="C11" s="4" t="s">
        <v>315</v>
      </c>
      <c r="D11" s="5">
        <f>VLOOKUP(B:B,'Company X- SKU Master'!$A$2:$B$67,2,False)</f>
        <v>112</v>
      </c>
      <c r="E11" s="4">
        <f t="shared" si="1"/>
        <v>448</v>
      </c>
      <c r="F11" s="5">
        <f t="shared" si="2"/>
        <v>1557</v>
      </c>
      <c r="G11" s="4">
        <f t="shared" si="3"/>
        <v>1.557</v>
      </c>
    </row>
    <row r="12">
      <c r="A12" s="4" t="s">
        <v>112</v>
      </c>
      <c r="B12" s="4">
        <v>8.904223818638E12</v>
      </c>
      <c r="C12" s="4" t="s">
        <v>316</v>
      </c>
      <c r="D12" s="5">
        <f>VLOOKUP(B:B,'Company X- SKU Master'!$A$2:$B$67,2,False)</f>
        <v>137</v>
      </c>
      <c r="E12" s="4">
        <f t="shared" si="1"/>
        <v>411</v>
      </c>
      <c r="F12" s="5">
        <f t="shared" si="2"/>
        <v>1557</v>
      </c>
      <c r="G12" s="4">
        <f t="shared" si="3"/>
        <v>1.557</v>
      </c>
    </row>
    <row r="13">
      <c r="A13" s="4" t="s">
        <v>112</v>
      </c>
      <c r="B13" s="4">
        <v>8.904223818669E12</v>
      </c>
      <c r="C13" s="4" t="s">
        <v>311</v>
      </c>
      <c r="D13" s="5">
        <f>VLOOKUP(B:B,'Company X- SKU Master'!$A$2:$B$67,2,False)</f>
        <v>240</v>
      </c>
      <c r="E13" s="4">
        <f t="shared" si="1"/>
        <v>240</v>
      </c>
      <c r="F13" s="5">
        <f t="shared" si="2"/>
        <v>1557</v>
      </c>
      <c r="G13" s="4">
        <f t="shared" si="3"/>
        <v>1.557</v>
      </c>
    </row>
    <row r="14">
      <c r="A14" s="4" t="s">
        <v>112</v>
      </c>
      <c r="B14" s="4" t="s">
        <v>314</v>
      </c>
      <c r="C14" s="4" t="s">
        <v>311</v>
      </c>
      <c r="D14" s="5">
        <f>VLOOKUP(B:B,'Company X- SKU Master'!$A$2:$B$67,2,False)</f>
        <v>10</v>
      </c>
      <c r="E14" s="4">
        <f t="shared" si="1"/>
        <v>10</v>
      </c>
      <c r="F14" s="5">
        <f t="shared" si="2"/>
        <v>1557</v>
      </c>
      <c r="G14" s="4">
        <f t="shared" si="3"/>
        <v>1.557</v>
      </c>
    </row>
    <row r="15">
      <c r="A15" s="4" t="s">
        <v>110</v>
      </c>
      <c r="B15" s="4">
        <v>8.904223819291E12</v>
      </c>
      <c r="C15" s="4" t="s">
        <v>313</v>
      </c>
      <c r="D15" s="5">
        <f>VLOOKUP(B:B,'Company X- SKU Master'!$A$2:$B$67,2,False)</f>
        <v>112</v>
      </c>
      <c r="E15" s="4">
        <f t="shared" si="1"/>
        <v>224</v>
      </c>
      <c r="F15" s="5">
        <f t="shared" si="2"/>
        <v>672</v>
      </c>
      <c r="G15" s="4">
        <f t="shared" si="3"/>
        <v>0.672</v>
      </c>
    </row>
    <row r="16">
      <c r="A16" s="4" t="s">
        <v>110</v>
      </c>
      <c r="B16" s="4">
        <v>8.904223819031E12</v>
      </c>
      <c r="C16" s="4" t="s">
        <v>313</v>
      </c>
      <c r="D16" s="5">
        <f>VLOOKUP(B:B,'Company X- SKU Master'!$A$2:$B$67,2,False)</f>
        <v>112</v>
      </c>
      <c r="E16" s="4">
        <f t="shared" si="1"/>
        <v>224</v>
      </c>
      <c r="F16" s="5">
        <f t="shared" si="2"/>
        <v>672</v>
      </c>
      <c r="G16" s="4">
        <f t="shared" si="3"/>
        <v>0.672</v>
      </c>
    </row>
    <row r="17">
      <c r="A17" s="4" t="s">
        <v>110</v>
      </c>
      <c r="B17" s="4">
        <v>8.904223819024E12</v>
      </c>
      <c r="C17" s="4" t="s">
        <v>313</v>
      </c>
      <c r="D17" s="5">
        <f>VLOOKUP(B:B,'Company X- SKU Master'!$A$2:$B$67,2,False)</f>
        <v>112</v>
      </c>
      <c r="E17" s="4">
        <f t="shared" si="1"/>
        <v>224</v>
      </c>
      <c r="F17" s="5">
        <f t="shared" si="2"/>
        <v>672</v>
      </c>
      <c r="G17" s="4">
        <f t="shared" si="3"/>
        <v>0.672</v>
      </c>
    </row>
    <row r="18">
      <c r="A18" s="4" t="s">
        <v>224</v>
      </c>
      <c r="B18" s="4">
        <v>8.904223819468E12</v>
      </c>
      <c r="C18" s="4" t="s">
        <v>313</v>
      </c>
      <c r="D18" s="5">
        <f>VLOOKUP(B:B,'Company X- SKU Master'!$A$2:$B$67,2,False)</f>
        <v>240</v>
      </c>
      <c r="E18" s="4">
        <f t="shared" si="1"/>
        <v>480</v>
      </c>
      <c r="F18" s="5">
        <f t="shared" si="2"/>
        <v>1376</v>
      </c>
      <c r="G18" s="4">
        <f t="shared" si="3"/>
        <v>1.376</v>
      </c>
    </row>
    <row r="19">
      <c r="A19" s="4" t="s">
        <v>224</v>
      </c>
      <c r="B19" s="4">
        <v>8.904223819291E12</v>
      </c>
      <c r="C19" s="4" t="s">
        <v>317</v>
      </c>
      <c r="D19" s="5">
        <f>VLOOKUP(B:B,'Company X- SKU Master'!$A$2:$B$67,2,False)</f>
        <v>112</v>
      </c>
      <c r="E19" s="4">
        <f t="shared" si="1"/>
        <v>896</v>
      </c>
      <c r="F19" s="5">
        <f t="shared" si="2"/>
        <v>1376</v>
      </c>
      <c r="G19" s="4">
        <f t="shared" si="3"/>
        <v>1.376</v>
      </c>
    </row>
    <row r="20">
      <c r="A20" s="4" t="s">
        <v>220</v>
      </c>
      <c r="B20" s="4">
        <v>8.90422381913E12</v>
      </c>
      <c r="C20" s="4" t="s">
        <v>311</v>
      </c>
      <c r="D20" s="5">
        <f>VLOOKUP(B:B,'Company X- SKU Master'!$A$2:$B$67,2,False)</f>
        <v>350</v>
      </c>
      <c r="E20" s="4">
        <f t="shared" si="1"/>
        <v>350</v>
      </c>
      <c r="F20" s="5">
        <f t="shared" si="2"/>
        <v>477</v>
      </c>
      <c r="G20" s="4">
        <f t="shared" si="3"/>
        <v>0.477</v>
      </c>
    </row>
    <row r="21" ht="15.75" customHeight="1">
      <c r="A21" s="4" t="s">
        <v>220</v>
      </c>
      <c r="B21" s="4">
        <v>8.904223818706E12</v>
      </c>
      <c r="C21" s="4" t="s">
        <v>311</v>
      </c>
      <c r="D21" s="5">
        <f>VLOOKUP(B:B,'Company X- SKU Master'!$A$2:$B$67,2,False)</f>
        <v>127</v>
      </c>
      <c r="E21" s="4">
        <f t="shared" si="1"/>
        <v>127</v>
      </c>
      <c r="F21" s="5">
        <f t="shared" si="2"/>
        <v>477</v>
      </c>
      <c r="G21" s="4">
        <f t="shared" si="3"/>
        <v>0.477</v>
      </c>
    </row>
    <row r="22" ht="15.75" customHeight="1">
      <c r="A22" s="4" t="s">
        <v>218</v>
      </c>
      <c r="B22" s="4">
        <v>8.904223818591E12</v>
      </c>
      <c r="C22" s="4" t="s">
        <v>313</v>
      </c>
      <c r="D22" s="5">
        <f>VLOOKUP(B:B,'Company X- SKU Master'!$A$2:$B$67,2,False)</f>
        <v>120</v>
      </c>
      <c r="E22" s="4">
        <f t="shared" si="1"/>
        <v>240</v>
      </c>
      <c r="F22" s="5">
        <f t="shared" si="2"/>
        <v>240</v>
      </c>
      <c r="G22" s="4">
        <f t="shared" si="3"/>
        <v>0.24</v>
      </c>
    </row>
    <row r="23" ht="15.75" customHeight="1">
      <c r="A23" s="4" t="s">
        <v>216</v>
      </c>
      <c r="B23" s="4">
        <v>8.90422381885E12</v>
      </c>
      <c r="C23" s="4" t="s">
        <v>311</v>
      </c>
      <c r="D23" s="5">
        <f>VLOOKUP(B:B,'Company X- SKU Master'!$A$2:$B$67,2,False)</f>
        <v>240</v>
      </c>
      <c r="E23" s="4">
        <f t="shared" si="1"/>
        <v>240</v>
      </c>
      <c r="F23" s="5">
        <f t="shared" si="2"/>
        <v>755</v>
      </c>
      <c r="G23" s="4">
        <f t="shared" si="3"/>
        <v>0.755</v>
      </c>
    </row>
    <row r="24" ht="15.75" customHeight="1">
      <c r="A24" s="4" t="s">
        <v>216</v>
      </c>
      <c r="B24" s="4">
        <v>8.90422381843E12</v>
      </c>
      <c r="C24" s="4" t="s">
        <v>311</v>
      </c>
      <c r="D24" s="5">
        <f>VLOOKUP(B:B,'Company X- SKU Master'!$A$2:$B$67,2,False)</f>
        <v>165</v>
      </c>
      <c r="E24" s="4">
        <f t="shared" si="1"/>
        <v>165</v>
      </c>
      <c r="F24" s="5">
        <f t="shared" si="2"/>
        <v>755</v>
      </c>
      <c r="G24" s="4">
        <f t="shared" si="3"/>
        <v>0.755</v>
      </c>
    </row>
    <row r="25" ht="15.75" customHeight="1">
      <c r="A25" s="4" t="s">
        <v>216</v>
      </c>
      <c r="B25" s="4">
        <v>8.90422381913E12</v>
      </c>
      <c r="C25" s="4" t="s">
        <v>311</v>
      </c>
      <c r="D25" s="5">
        <f>VLOOKUP(B:B,'Company X- SKU Master'!$A$2:$B$67,2,False)</f>
        <v>350</v>
      </c>
      <c r="E25" s="4">
        <f t="shared" si="1"/>
        <v>350</v>
      </c>
      <c r="F25" s="5">
        <f t="shared" si="2"/>
        <v>755</v>
      </c>
      <c r="G25" s="4">
        <f t="shared" si="3"/>
        <v>0.755</v>
      </c>
    </row>
    <row r="26" ht="15.75" customHeight="1">
      <c r="A26" s="4" t="s">
        <v>214</v>
      </c>
      <c r="B26" s="4">
        <v>8.904223819468E12</v>
      </c>
      <c r="C26" s="4" t="s">
        <v>311</v>
      </c>
      <c r="D26" s="5">
        <f>VLOOKUP(B:B,'Company X- SKU Master'!$A$2:$B$67,2,False)</f>
        <v>240</v>
      </c>
      <c r="E26" s="4">
        <f t="shared" si="1"/>
        <v>240</v>
      </c>
      <c r="F26" s="5">
        <f t="shared" si="2"/>
        <v>240</v>
      </c>
      <c r="G26" s="4">
        <f t="shared" si="3"/>
        <v>0.24</v>
      </c>
    </row>
    <row r="27" ht="15.75" customHeight="1">
      <c r="A27" s="4" t="s">
        <v>212</v>
      </c>
      <c r="B27" s="4">
        <v>8.90422381843E12</v>
      </c>
      <c r="C27" s="4" t="s">
        <v>311</v>
      </c>
      <c r="D27" s="5">
        <f>VLOOKUP(B:B,'Company X- SKU Master'!$A$2:$B$67,2,False)</f>
        <v>165</v>
      </c>
      <c r="E27" s="4">
        <f t="shared" si="1"/>
        <v>165</v>
      </c>
      <c r="F27" s="5">
        <f t="shared" si="2"/>
        <v>165</v>
      </c>
      <c r="G27" s="4">
        <f t="shared" si="3"/>
        <v>0.165</v>
      </c>
    </row>
    <row r="28" ht="15.75" customHeight="1">
      <c r="A28" s="4" t="s">
        <v>222</v>
      </c>
      <c r="B28" s="4">
        <v>8.90422381898E12</v>
      </c>
      <c r="C28" s="4" t="s">
        <v>311</v>
      </c>
      <c r="D28" s="5">
        <f>VLOOKUP(B:B,'Company X- SKU Master'!$A$2:$B$67,2,False)</f>
        <v>110</v>
      </c>
      <c r="E28" s="4">
        <f t="shared" si="1"/>
        <v>110</v>
      </c>
      <c r="F28" s="5">
        <f t="shared" si="2"/>
        <v>558</v>
      </c>
      <c r="G28" s="4">
        <f t="shared" si="3"/>
        <v>0.558</v>
      </c>
    </row>
    <row r="29" ht="15.75" customHeight="1">
      <c r="A29" s="4" t="s">
        <v>222</v>
      </c>
      <c r="B29" s="4">
        <v>8.904223819031E12</v>
      </c>
      <c r="C29" s="4" t="s">
        <v>313</v>
      </c>
      <c r="D29" s="5">
        <f>VLOOKUP(B:B,'Company X- SKU Master'!$A$2:$B$67,2,False)</f>
        <v>112</v>
      </c>
      <c r="E29" s="4">
        <f t="shared" si="1"/>
        <v>224</v>
      </c>
      <c r="F29" s="5">
        <f t="shared" si="2"/>
        <v>558</v>
      </c>
      <c r="G29" s="4">
        <f t="shared" si="3"/>
        <v>0.558</v>
      </c>
    </row>
    <row r="30" ht="15.75" customHeight="1">
      <c r="A30" s="4" t="s">
        <v>222</v>
      </c>
      <c r="B30" s="4">
        <v>8.904223819024E12</v>
      </c>
      <c r="C30" s="4" t="s">
        <v>313</v>
      </c>
      <c r="D30" s="5">
        <f>VLOOKUP(B:B,'Company X- SKU Master'!$A$2:$B$67,2,False)</f>
        <v>112</v>
      </c>
      <c r="E30" s="4">
        <f t="shared" si="1"/>
        <v>224</v>
      </c>
      <c r="F30" s="5">
        <f t="shared" si="2"/>
        <v>558</v>
      </c>
      <c r="G30" s="4">
        <f t="shared" si="3"/>
        <v>0.558</v>
      </c>
    </row>
    <row r="31" ht="15.75" customHeight="1">
      <c r="A31" s="4" t="s">
        <v>210</v>
      </c>
      <c r="B31" s="4">
        <v>8.904223818614E12</v>
      </c>
      <c r="C31" s="4" t="s">
        <v>311</v>
      </c>
      <c r="D31" s="5">
        <f>VLOOKUP(B:B,'Company X- SKU Master'!$A$2:$B$67,2,False)</f>
        <v>65</v>
      </c>
      <c r="E31" s="4">
        <f t="shared" si="1"/>
        <v>65</v>
      </c>
      <c r="F31" s="5">
        <f t="shared" si="2"/>
        <v>177</v>
      </c>
      <c r="G31" s="4">
        <f t="shared" si="3"/>
        <v>0.177</v>
      </c>
    </row>
    <row r="32" ht="15.75" customHeight="1">
      <c r="A32" s="4" t="s">
        <v>210</v>
      </c>
      <c r="B32" s="4">
        <v>8.904223819024E12</v>
      </c>
      <c r="C32" s="4" t="s">
        <v>311</v>
      </c>
      <c r="D32" s="5">
        <f>VLOOKUP(B:B,'Company X- SKU Master'!$A$2:$B$67,2,False)</f>
        <v>112</v>
      </c>
      <c r="E32" s="4">
        <f t="shared" si="1"/>
        <v>112</v>
      </c>
      <c r="F32" s="5">
        <f t="shared" si="2"/>
        <v>177</v>
      </c>
      <c r="G32" s="4">
        <f t="shared" si="3"/>
        <v>0.177</v>
      </c>
    </row>
    <row r="33" ht="15.75" customHeight="1">
      <c r="A33" s="4" t="s">
        <v>104</v>
      </c>
      <c r="B33" s="4">
        <v>8.904223819321E12</v>
      </c>
      <c r="C33" s="4" t="s">
        <v>311</v>
      </c>
      <c r="D33" s="5">
        <f>VLOOKUP(B:B,'Company X- SKU Master'!$A$2:$B$67,2,False)</f>
        <v>600</v>
      </c>
      <c r="E33" s="4">
        <f t="shared" si="1"/>
        <v>600</v>
      </c>
      <c r="F33" s="5">
        <f t="shared" si="2"/>
        <v>1200</v>
      </c>
      <c r="G33" s="4">
        <f t="shared" si="3"/>
        <v>1.2</v>
      </c>
    </row>
    <row r="34" ht="15.75" customHeight="1">
      <c r="A34" s="4" t="s">
        <v>104</v>
      </c>
      <c r="B34" s="4">
        <v>8.904223819338E12</v>
      </c>
      <c r="C34" s="4" t="s">
        <v>311</v>
      </c>
      <c r="D34" s="5">
        <f>VLOOKUP(B:B,'Company X- SKU Master'!$A$2:$B$67,2,False)</f>
        <v>600</v>
      </c>
      <c r="E34" s="4">
        <f t="shared" si="1"/>
        <v>600</v>
      </c>
      <c r="F34" s="5">
        <f t="shared" si="2"/>
        <v>1200</v>
      </c>
      <c r="G34" s="4">
        <f t="shared" si="3"/>
        <v>1.2</v>
      </c>
    </row>
    <row r="35" ht="15.75" customHeight="1">
      <c r="A35" s="4" t="s">
        <v>208</v>
      </c>
      <c r="B35" s="4">
        <v>8.904223818942E12</v>
      </c>
      <c r="C35" s="4" t="s">
        <v>313</v>
      </c>
      <c r="D35" s="5">
        <f>VLOOKUP(B:B,'Company X- SKU Master'!$A$2:$B$67,2,False)</f>
        <v>133</v>
      </c>
      <c r="E35" s="4">
        <f t="shared" si="1"/>
        <v>266</v>
      </c>
      <c r="F35" s="5">
        <f t="shared" si="2"/>
        <v>2098</v>
      </c>
      <c r="G35" s="4">
        <f t="shared" si="3"/>
        <v>2.098</v>
      </c>
    </row>
    <row r="36" ht="15.75" customHeight="1">
      <c r="A36" s="4" t="s">
        <v>208</v>
      </c>
      <c r="B36" s="4">
        <v>8.904223818683E12</v>
      </c>
      <c r="C36" s="4" t="s">
        <v>313</v>
      </c>
      <c r="D36" s="5">
        <f>VLOOKUP(B:B,'Company X- SKU Master'!$A$2:$B$67,2,False)</f>
        <v>121</v>
      </c>
      <c r="E36" s="4">
        <f t="shared" si="1"/>
        <v>242</v>
      </c>
      <c r="F36" s="5">
        <f t="shared" si="2"/>
        <v>2098</v>
      </c>
      <c r="G36" s="4">
        <f t="shared" si="3"/>
        <v>2.098</v>
      </c>
    </row>
    <row r="37" ht="15.75" customHeight="1">
      <c r="A37" s="4" t="s">
        <v>208</v>
      </c>
      <c r="B37" s="4">
        <v>8.904223819239E12</v>
      </c>
      <c r="C37" s="4" t="s">
        <v>311</v>
      </c>
      <c r="D37" s="5">
        <f>VLOOKUP(B:B,'Company X- SKU Master'!$A$2:$B$67,2,False)</f>
        <v>290</v>
      </c>
      <c r="E37" s="4">
        <f t="shared" si="1"/>
        <v>290</v>
      </c>
      <c r="F37" s="5">
        <f t="shared" si="2"/>
        <v>2098</v>
      </c>
      <c r="G37" s="4">
        <f t="shared" si="3"/>
        <v>2.098</v>
      </c>
    </row>
    <row r="38" ht="15.75" customHeight="1">
      <c r="A38" s="4" t="s">
        <v>208</v>
      </c>
      <c r="B38" s="4">
        <v>8.904223819246E12</v>
      </c>
      <c r="C38" s="4" t="s">
        <v>311</v>
      </c>
      <c r="D38" s="5">
        <f>VLOOKUP(B:B,'Company X- SKU Master'!$A$2:$B$67,2,False)</f>
        <v>290</v>
      </c>
      <c r="E38" s="4">
        <f t="shared" si="1"/>
        <v>290</v>
      </c>
      <c r="F38" s="5">
        <f t="shared" si="2"/>
        <v>2098</v>
      </c>
      <c r="G38" s="4">
        <f t="shared" si="3"/>
        <v>2.098</v>
      </c>
    </row>
    <row r="39" ht="15.75" customHeight="1">
      <c r="A39" s="4" t="s">
        <v>208</v>
      </c>
      <c r="B39" s="4">
        <v>8.904223819253E12</v>
      </c>
      <c r="C39" s="4" t="s">
        <v>311</v>
      </c>
      <c r="D39" s="5">
        <f>VLOOKUP(B:B,'Company X- SKU Master'!$A$2:$B$67,2,False)</f>
        <v>290</v>
      </c>
      <c r="E39" s="4">
        <f t="shared" si="1"/>
        <v>290</v>
      </c>
      <c r="F39" s="5">
        <f t="shared" si="2"/>
        <v>2098</v>
      </c>
      <c r="G39" s="4">
        <f t="shared" si="3"/>
        <v>2.098</v>
      </c>
    </row>
    <row r="40" ht="15.75" customHeight="1">
      <c r="A40" s="4" t="s">
        <v>208</v>
      </c>
      <c r="B40" s="4">
        <v>8.904223818669E12</v>
      </c>
      <c r="C40" s="4" t="s">
        <v>311</v>
      </c>
      <c r="D40" s="5">
        <f>VLOOKUP(B:B,'Company X- SKU Master'!$A$2:$B$67,2,False)</f>
        <v>240</v>
      </c>
      <c r="E40" s="4">
        <f t="shared" si="1"/>
        <v>240</v>
      </c>
      <c r="F40" s="5">
        <f t="shared" si="2"/>
        <v>2098</v>
      </c>
      <c r="G40" s="4">
        <f t="shared" si="3"/>
        <v>2.098</v>
      </c>
    </row>
    <row r="41" ht="15.75" customHeight="1">
      <c r="A41" s="4" t="s">
        <v>208</v>
      </c>
      <c r="B41" s="4">
        <v>8.904223819147E12</v>
      </c>
      <c r="C41" s="4" t="s">
        <v>311</v>
      </c>
      <c r="D41" s="5">
        <f>VLOOKUP(B:B,'Company X- SKU Master'!$A$2:$B$67,2,False)</f>
        <v>240</v>
      </c>
      <c r="E41" s="4">
        <f t="shared" si="1"/>
        <v>240</v>
      </c>
      <c r="F41" s="5">
        <f t="shared" si="2"/>
        <v>2098</v>
      </c>
      <c r="G41" s="4">
        <f t="shared" si="3"/>
        <v>2.098</v>
      </c>
    </row>
    <row r="42" ht="15.75" customHeight="1">
      <c r="A42" s="4" t="s">
        <v>208</v>
      </c>
      <c r="B42" s="4">
        <v>8.90422381885E12</v>
      </c>
      <c r="C42" s="4" t="s">
        <v>311</v>
      </c>
      <c r="D42" s="5">
        <f>VLOOKUP(B:B,'Company X- SKU Master'!$A$2:$B$67,2,False)</f>
        <v>240</v>
      </c>
      <c r="E42" s="4">
        <f t="shared" si="1"/>
        <v>240</v>
      </c>
      <c r="F42" s="5">
        <f t="shared" si="2"/>
        <v>2098</v>
      </c>
      <c r="G42" s="4">
        <f t="shared" si="3"/>
        <v>2.098</v>
      </c>
    </row>
    <row r="43" ht="15.75" customHeight="1">
      <c r="A43" s="4" t="s">
        <v>298</v>
      </c>
      <c r="B43" s="4">
        <v>8.904223815859E12</v>
      </c>
      <c r="C43" s="4" t="s">
        <v>311</v>
      </c>
      <c r="D43" s="5">
        <f>VLOOKUP(B:B,'Company X- SKU Master'!$A$2:$B$67,2,False)</f>
        <v>165</v>
      </c>
      <c r="E43" s="4">
        <f t="shared" si="1"/>
        <v>165</v>
      </c>
      <c r="F43" s="5">
        <f t="shared" si="2"/>
        <v>515</v>
      </c>
      <c r="G43" s="4">
        <f t="shared" si="3"/>
        <v>0.515</v>
      </c>
    </row>
    <row r="44" ht="15.75" customHeight="1">
      <c r="A44" s="4" t="s">
        <v>298</v>
      </c>
      <c r="B44" s="4">
        <v>8.904223817501E12</v>
      </c>
      <c r="C44" s="4" t="s">
        <v>311</v>
      </c>
      <c r="D44" s="5">
        <f>VLOOKUP(B:B,'Company X- SKU Master'!$A$2:$B$67,2,False)</f>
        <v>350</v>
      </c>
      <c r="E44" s="4">
        <f t="shared" si="1"/>
        <v>350</v>
      </c>
      <c r="F44" s="5">
        <f t="shared" si="2"/>
        <v>515</v>
      </c>
      <c r="G44" s="4">
        <f t="shared" si="3"/>
        <v>0.515</v>
      </c>
    </row>
    <row r="45" ht="15.75" customHeight="1">
      <c r="A45" s="4" t="s">
        <v>226</v>
      </c>
      <c r="B45" s="4">
        <v>8.904223817273E12</v>
      </c>
      <c r="C45" s="4" t="s">
        <v>311</v>
      </c>
      <c r="D45" s="5">
        <f>VLOOKUP(B:B,'Company X- SKU Master'!$A$2:$B$67,2,False)</f>
        <v>65</v>
      </c>
      <c r="E45" s="4">
        <f t="shared" si="1"/>
        <v>65</v>
      </c>
      <c r="F45" s="5">
        <f t="shared" si="2"/>
        <v>65</v>
      </c>
      <c r="G45" s="4">
        <f t="shared" si="3"/>
        <v>0.065</v>
      </c>
    </row>
    <row r="46" ht="15.75" customHeight="1">
      <c r="A46" s="4" t="s">
        <v>230</v>
      </c>
      <c r="B46" s="4">
        <v>8.904223818942E12</v>
      </c>
      <c r="C46" s="4" t="s">
        <v>311</v>
      </c>
      <c r="D46" s="5">
        <f>VLOOKUP(B:B,'Company X- SKU Master'!$A$2:$B$67,2,False)</f>
        <v>133</v>
      </c>
      <c r="E46" s="4">
        <f t="shared" si="1"/>
        <v>133</v>
      </c>
      <c r="F46" s="5">
        <f t="shared" si="2"/>
        <v>270</v>
      </c>
      <c r="G46" s="4">
        <f t="shared" si="3"/>
        <v>0.27</v>
      </c>
    </row>
    <row r="47" ht="15.75" customHeight="1">
      <c r="A47" s="4" t="s">
        <v>230</v>
      </c>
      <c r="B47" s="4">
        <v>8.904223818706E12</v>
      </c>
      <c r="C47" s="4" t="s">
        <v>311</v>
      </c>
      <c r="D47" s="5">
        <f>VLOOKUP(B:B,'Company X- SKU Master'!$A$2:$B$67,2,False)</f>
        <v>127</v>
      </c>
      <c r="E47" s="4">
        <f t="shared" si="1"/>
        <v>127</v>
      </c>
      <c r="F47" s="5">
        <f t="shared" si="2"/>
        <v>270</v>
      </c>
      <c r="G47" s="4">
        <f t="shared" si="3"/>
        <v>0.27</v>
      </c>
    </row>
    <row r="48" ht="15.75" customHeight="1">
      <c r="A48" s="4" t="s">
        <v>230</v>
      </c>
      <c r="B48" s="4" t="s">
        <v>314</v>
      </c>
      <c r="C48" s="4" t="s">
        <v>311</v>
      </c>
      <c r="D48" s="5">
        <f>VLOOKUP(B:B,'Company X- SKU Master'!$A$2:$B$67,2,False)</f>
        <v>10</v>
      </c>
      <c r="E48" s="4">
        <f t="shared" si="1"/>
        <v>10</v>
      </c>
      <c r="F48" s="5">
        <f t="shared" si="2"/>
        <v>270</v>
      </c>
      <c r="G48" s="4">
        <f t="shared" si="3"/>
        <v>0.27</v>
      </c>
    </row>
    <row r="49" ht="15.75" customHeight="1">
      <c r="A49" s="4" t="s">
        <v>101</v>
      </c>
      <c r="B49" s="4">
        <v>8.904223819147E12</v>
      </c>
      <c r="C49" s="4" t="s">
        <v>311</v>
      </c>
      <c r="D49" s="5">
        <f>VLOOKUP(B:B,'Company X- SKU Master'!$A$2:$B$67,2,False)</f>
        <v>240</v>
      </c>
      <c r="E49" s="4">
        <f t="shared" si="1"/>
        <v>240</v>
      </c>
      <c r="F49" s="5">
        <f t="shared" si="2"/>
        <v>841</v>
      </c>
      <c r="G49" s="4">
        <f t="shared" si="3"/>
        <v>0.841</v>
      </c>
    </row>
    <row r="50" ht="15.75" customHeight="1">
      <c r="A50" s="4" t="s">
        <v>101</v>
      </c>
      <c r="B50" s="4">
        <v>8.904223818935E12</v>
      </c>
      <c r="C50" s="4" t="s">
        <v>315</v>
      </c>
      <c r="D50" s="5">
        <f>VLOOKUP(B:B,'Company X- SKU Master'!$A$2:$B$67,2,False)</f>
        <v>120</v>
      </c>
      <c r="E50" s="4">
        <f t="shared" si="1"/>
        <v>480</v>
      </c>
      <c r="F50" s="5">
        <f t="shared" si="2"/>
        <v>841</v>
      </c>
      <c r="G50" s="4">
        <f t="shared" si="3"/>
        <v>0.841</v>
      </c>
    </row>
    <row r="51" ht="15.75" customHeight="1">
      <c r="A51" s="4" t="s">
        <v>101</v>
      </c>
      <c r="B51" s="4">
        <v>8.904223818683E12</v>
      </c>
      <c r="C51" s="4" t="s">
        <v>311</v>
      </c>
      <c r="D51" s="5">
        <f>VLOOKUP(B:B,'Company X- SKU Master'!$A$2:$B$67,2,False)</f>
        <v>121</v>
      </c>
      <c r="E51" s="4">
        <f t="shared" si="1"/>
        <v>121</v>
      </c>
      <c r="F51" s="5">
        <f t="shared" si="2"/>
        <v>841</v>
      </c>
      <c r="G51" s="4">
        <f t="shared" si="3"/>
        <v>0.841</v>
      </c>
    </row>
    <row r="52" ht="15.75" customHeight="1">
      <c r="A52" s="4" t="s">
        <v>99</v>
      </c>
      <c r="B52" s="4">
        <v>8.904223818478E12</v>
      </c>
      <c r="C52" s="4" t="s">
        <v>311</v>
      </c>
      <c r="D52" s="5">
        <f>VLOOKUP(B:B,'Company X- SKU Master'!$A$2:$B$67,2,False)</f>
        <v>350</v>
      </c>
      <c r="E52" s="4">
        <f t="shared" si="1"/>
        <v>350</v>
      </c>
      <c r="F52" s="5">
        <f t="shared" si="2"/>
        <v>700</v>
      </c>
      <c r="G52" s="4">
        <f t="shared" si="3"/>
        <v>0.7</v>
      </c>
    </row>
    <row r="53" ht="15.75" customHeight="1">
      <c r="A53" s="4" t="s">
        <v>99</v>
      </c>
      <c r="B53" s="4">
        <v>8.904223819284E12</v>
      </c>
      <c r="C53" s="4" t="s">
        <v>311</v>
      </c>
      <c r="D53" s="5">
        <f>VLOOKUP(B:B,'Company X- SKU Master'!$A$2:$B$67,2,False)</f>
        <v>350</v>
      </c>
      <c r="E53" s="4">
        <f t="shared" si="1"/>
        <v>350</v>
      </c>
      <c r="F53" s="5">
        <f t="shared" si="2"/>
        <v>700</v>
      </c>
      <c r="G53" s="4">
        <f t="shared" si="3"/>
        <v>0.7</v>
      </c>
    </row>
    <row r="54" ht="15.75" customHeight="1">
      <c r="A54" s="4" t="s">
        <v>107</v>
      </c>
      <c r="B54" s="4">
        <v>8.904223816214E12</v>
      </c>
      <c r="C54" s="4" t="s">
        <v>311</v>
      </c>
      <c r="D54" s="5">
        <f>VLOOKUP(B:B,'Company X- SKU Master'!$A$2:$B$67,2,False)</f>
        <v>120</v>
      </c>
      <c r="E54" s="4">
        <f t="shared" si="1"/>
        <v>120</v>
      </c>
      <c r="F54" s="5">
        <f t="shared" si="2"/>
        <v>1357</v>
      </c>
      <c r="G54" s="4">
        <f t="shared" si="3"/>
        <v>1.357</v>
      </c>
    </row>
    <row r="55" ht="15.75" customHeight="1">
      <c r="A55" s="4" t="s">
        <v>107</v>
      </c>
      <c r="B55" s="4">
        <v>8.904223818874E12</v>
      </c>
      <c r="C55" s="4" t="s">
        <v>311</v>
      </c>
      <c r="D55" s="5">
        <f>VLOOKUP(B:B,'Company X- SKU Master'!$A$2:$B$67,2,False)</f>
        <v>100</v>
      </c>
      <c r="E55" s="4">
        <f t="shared" si="1"/>
        <v>100</v>
      </c>
      <c r="F55" s="5">
        <f t="shared" si="2"/>
        <v>1357</v>
      </c>
      <c r="G55" s="4">
        <f t="shared" si="3"/>
        <v>1.357</v>
      </c>
    </row>
    <row r="56" ht="15.75" customHeight="1">
      <c r="A56" s="4" t="s">
        <v>107</v>
      </c>
      <c r="B56" s="4">
        <v>8.904223819512E12</v>
      </c>
      <c r="C56" s="4" t="s">
        <v>311</v>
      </c>
      <c r="D56" s="5">
        <f>VLOOKUP(B:B,'Company X- SKU Master'!$A$2:$B$67,2,False)</f>
        <v>210</v>
      </c>
      <c r="E56" s="4">
        <f t="shared" si="1"/>
        <v>210</v>
      </c>
      <c r="F56" s="5">
        <f t="shared" si="2"/>
        <v>1357</v>
      </c>
      <c r="G56" s="4">
        <f t="shared" si="3"/>
        <v>1.357</v>
      </c>
    </row>
    <row r="57" ht="15.75" customHeight="1">
      <c r="A57" s="4" t="s">
        <v>107</v>
      </c>
      <c r="B57" s="4">
        <v>8.904223818881E12</v>
      </c>
      <c r="C57" s="4" t="s">
        <v>311</v>
      </c>
      <c r="D57" s="5">
        <f>VLOOKUP(B:B,'Company X- SKU Master'!$A$2:$B$67,2,False)</f>
        <v>140</v>
      </c>
      <c r="E57" s="4">
        <f t="shared" si="1"/>
        <v>140</v>
      </c>
      <c r="F57" s="5">
        <f t="shared" si="2"/>
        <v>1357</v>
      </c>
      <c r="G57" s="4">
        <f t="shared" si="3"/>
        <v>1.357</v>
      </c>
    </row>
    <row r="58" ht="15.75" customHeight="1">
      <c r="A58" s="4" t="s">
        <v>107</v>
      </c>
      <c r="B58" s="4">
        <v>8.904223819291E12</v>
      </c>
      <c r="C58" s="4" t="s">
        <v>313</v>
      </c>
      <c r="D58" s="5">
        <f>VLOOKUP(B:B,'Company X- SKU Master'!$A$2:$B$67,2,False)</f>
        <v>112</v>
      </c>
      <c r="E58" s="4">
        <f t="shared" si="1"/>
        <v>224</v>
      </c>
      <c r="F58" s="5">
        <f t="shared" si="2"/>
        <v>1357</v>
      </c>
      <c r="G58" s="4">
        <f t="shared" si="3"/>
        <v>1.357</v>
      </c>
    </row>
    <row r="59" ht="15.75" customHeight="1">
      <c r="A59" s="4" t="s">
        <v>107</v>
      </c>
      <c r="B59" s="4">
        <v>8.904223819031E12</v>
      </c>
      <c r="C59" s="4" t="s">
        <v>313</v>
      </c>
      <c r="D59" s="5">
        <f>VLOOKUP(B:B,'Company X- SKU Master'!$A$2:$B$67,2,False)</f>
        <v>112</v>
      </c>
      <c r="E59" s="4">
        <f t="shared" si="1"/>
        <v>224</v>
      </c>
      <c r="F59" s="5">
        <f t="shared" si="2"/>
        <v>1357</v>
      </c>
      <c r="G59" s="4">
        <f t="shared" si="3"/>
        <v>1.357</v>
      </c>
    </row>
    <row r="60" ht="15.75" customHeight="1">
      <c r="A60" s="4" t="s">
        <v>107</v>
      </c>
      <c r="B60" s="4">
        <v>8.904223819024E12</v>
      </c>
      <c r="C60" s="4" t="s">
        <v>313</v>
      </c>
      <c r="D60" s="5">
        <f>VLOOKUP(B:B,'Company X- SKU Master'!$A$2:$B$67,2,False)</f>
        <v>112</v>
      </c>
      <c r="E60" s="4">
        <f t="shared" si="1"/>
        <v>224</v>
      </c>
      <c r="F60" s="5">
        <f t="shared" si="2"/>
        <v>1357</v>
      </c>
      <c r="G60" s="4">
        <f t="shared" si="3"/>
        <v>1.357</v>
      </c>
    </row>
    <row r="61" ht="15.75" customHeight="1">
      <c r="A61" s="4" t="s">
        <v>107</v>
      </c>
      <c r="B61" s="4">
        <v>8.904223818553E12</v>
      </c>
      <c r="C61" s="4" t="s">
        <v>311</v>
      </c>
      <c r="D61" s="5">
        <f>VLOOKUP(B:B,'Company X- SKU Master'!$A$2:$B$67,2,False)</f>
        <v>115</v>
      </c>
      <c r="E61" s="4">
        <f t="shared" si="1"/>
        <v>115</v>
      </c>
      <c r="F61" s="5">
        <f t="shared" si="2"/>
        <v>1357</v>
      </c>
      <c r="G61" s="4">
        <f t="shared" si="3"/>
        <v>1.357</v>
      </c>
    </row>
    <row r="62" ht="15.75" customHeight="1">
      <c r="A62" s="4" t="s">
        <v>206</v>
      </c>
      <c r="B62" s="4">
        <v>8.904223818706E12</v>
      </c>
      <c r="C62" s="4" t="s">
        <v>311</v>
      </c>
      <c r="D62" s="5">
        <f>VLOOKUP(B:B,'Company X- SKU Master'!$A$2:$B$67,2,False)</f>
        <v>127</v>
      </c>
      <c r="E62" s="4">
        <f t="shared" si="1"/>
        <v>127</v>
      </c>
      <c r="F62" s="5">
        <f t="shared" si="2"/>
        <v>500</v>
      </c>
      <c r="G62" s="4">
        <f t="shared" si="3"/>
        <v>0.5</v>
      </c>
    </row>
    <row r="63" ht="15.75" customHeight="1">
      <c r="A63" s="4" t="s">
        <v>206</v>
      </c>
      <c r="B63" s="4">
        <v>8.904223818942E12</v>
      </c>
      <c r="C63" s="4" t="s">
        <v>311</v>
      </c>
      <c r="D63" s="5">
        <f>VLOOKUP(B:B,'Company X- SKU Master'!$A$2:$B$67,2,False)</f>
        <v>133</v>
      </c>
      <c r="E63" s="4">
        <f t="shared" si="1"/>
        <v>133</v>
      </c>
      <c r="F63" s="5">
        <f t="shared" si="2"/>
        <v>500</v>
      </c>
      <c r="G63" s="4">
        <f t="shared" si="3"/>
        <v>0.5</v>
      </c>
    </row>
    <row r="64" ht="15.75" customHeight="1">
      <c r="A64" s="4" t="s">
        <v>206</v>
      </c>
      <c r="B64" s="4">
        <v>8.90422381885E12</v>
      </c>
      <c r="C64" s="4" t="s">
        <v>311</v>
      </c>
      <c r="D64" s="5">
        <f>VLOOKUP(B:B,'Company X- SKU Master'!$A$2:$B$67,2,False)</f>
        <v>240</v>
      </c>
      <c r="E64" s="4">
        <f t="shared" si="1"/>
        <v>240</v>
      </c>
      <c r="F64" s="5">
        <f t="shared" si="2"/>
        <v>500</v>
      </c>
      <c r="G64" s="4">
        <f t="shared" si="3"/>
        <v>0.5</v>
      </c>
    </row>
    <row r="65" ht="15.75" customHeight="1">
      <c r="A65" s="4" t="s">
        <v>97</v>
      </c>
      <c r="B65" s="4">
        <v>8.904223816214E12</v>
      </c>
      <c r="C65" s="4" t="s">
        <v>313</v>
      </c>
      <c r="D65" s="5">
        <f>VLOOKUP(B:B,'Company X- SKU Master'!$A$2:$B$67,2,False)</f>
        <v>120</v>
      </c>
      <c r="E65" s="4">
        <f t="shared" si="1"/>
        <v>240</v>
      </c>
      <c r="F65" s="5">
        <f t="shared" si="2"/>
        <v>920</v>
      </c>
      <c r="G65" s="4">
        <f t="shared" si="3"/>
        <v>0.92</v>
      </c>
    </row>
    <row r="66" ht="15.75" customHeight="1">
      <c r="A66" s="4" t="s">
        <v>97</v>
      </c>
      <c r="B66" s="4">
        <v>8.904223818874E12</v>
      </c>
      <c r="C66" s="4" t="s">
        <v>313</v>
      </c>
      <c r="D66" s="5">
        <f>VLOOKUP(B:B,'Company X- SKU Master'!$A$2:$B$67,2,False)</f>
        <v>100</v>
      </c>
      <c r="E66" s="4">
        <f t="shared" si="1"/>
        <v>200</v>
      </c>
      <c r="F66" s="5">
        <f t="shared" si="2"/>
        <v>920</v>
      </c>
      <c r="G66" s="4">
        <f t="shared" si="3"/>
        <v>0.92</v>
      </c>
    </row>
    <row r="67" ht="15.75" customHeight="1">
      <c r="A67" s="4" t="s">
        <v>97</v>
      </c>
      <c r="B67" s="4">
        <v>8.904223818935E12</v>
      </c>
      <c r="C67" s="4" t="s">
        <v>315</v>
      </c>
      <c r="D67" s="5">
        <f>VLOOKUP(B:B,'Company X- SKU Master'!$A$2:$B$67,2,False)</f>
        <v>120</v>
      </c>
      <c r="E67" s="4">
        <f t="shared" si="1"/>
        <v>480</v>
      </c>
      <c r="F67" s="5">
        <f t="shared" si="2"/>
        <v>920</v>
      </c>
      <c r="G67" s="4">
        <f t="shared" si="3"/>
        <v>0.92</v>
      </c>
    </row>
    <row r="68" ht="15.75" customHeight="1">
      <c r="A68" s="4" t="s">
        <v>204</v>
      </c>
      <c r="B68" s="4">
        <v>8.904223816665E12</v>
      </c>
      <c r="C68" s="4" t="s">
        <v>313</v>
      </c>
      <c r="D68" s="5">
        <f>VLOOKUP(B:B,'Company X- SKU Master'!$A$2:$B$67,2,False)</f>
        <v>102</v>
      </c>
      <c r="E68" s="4">
        <f t="shared" si="1"/>
        <v>204</v>
      </c>
      <c r="F68" s="5">
        <f t="shared" si="2"/>
        <v>554</v>
      </c>
      <c r="G68" s="4">
        <f t="shared" si="3"/>
        <v>0.554</v>
      </c>
    </row>
    <row r="69" ht="15.75" customHeight="1">
      <c r="A69" s="4" t="s">
        <v>204</v>
      </c>
      <c r="B69" s="4">
        <v>8.904223819277E12</v>
      </c>
      <c r="C69" s="4" t="s">
        <v>311</v>
      </c>
      <c r="D69" s="5">
        <f>VLOOKUP(B:B,'Company X- SKU Master'!$A$2:$B$67,2,False)</f>
        <v>350</v>
      </c>
      <c r="E69" s="4">
        <f t="shared" si="1"/>
        <v>350</v>
      </c>
      <c r="F69" s="5">
        <f t="shared" si="2"/>
        <v>554</v>
      </c>
      <c r="G69" s="4">
        <f t="shared" si="3"/>
        <v>0.554</v>
      </c>
    </row>
    <row r="70" ht="15.75" customHeight="1">
      <c r="A70" s="4" t="s">
        <v>202</v>
      </c>
      <c r="B70" s="4">
        <v>8.904223816214E12</v>
      </c>
      <c r="C70" s="4" t="s">
        <v>311</v>
      </c>
      <c r="D70" s="5">
        <f>VLOOKUP(B:B,'Company X- SKU Master'!$A$2:$B$67,2,False)</f>
        <v>120</v>
      </c>
      <c r="E70" s="4">
        <f t="shared" si="1"/>
        <v>120</v>
      </c>
      <c r="F70" s="5">
        <f t="shared" si="2"/>
        <v>220</v>
      </c>
      <c r="G70" s="4">
        <f t="shared" si="3"/>
        <v>0.22</v>
      </c>
    </row>
    <row r="71" ht="15.75" customHeight="1">
      <c r="A71" s="4" t="s">
        <v>202</v>
      </c>
      <c r="B71" s="4">
        <v>8.904223818874E12</v>
      </c>
      <c r="C71" s="4" t="s">
        <v>311</v>
      </c>
      <c r="D71" s="5">
        <f>VLOOKUP(B:B,'Company X- SKU Master'!$A$2:$B$67,2,False)</f>
        <v>100</v>
      </c>
      <c r="E71" s="4">
        <f t="shared" si="1"/>
        <v>100</v>
      </c>
      <c r="F71" s="5">
        <f t="shared" si="2"/>
        <v>220</v>
      </c>
      <c r="G71" s="4">
        <f t="shared" si="3"/>
        <v>0.22</v>
      </c>
    </row>
    <row r="72" ht="15.75" customHeight="1">
      <c r="A72" s="4" t="s">
        <v>200</v>
      </c>
      <c r="B72" s="4">
        <v>8.904223818706E12</v>
      </c>
      <c r="C72" s="4" t="s">
        <v>311</v>
      </c>
      <c r="D72" s="5">
        <f>VLOOKUP(B:B,'Company X- SKU Master'!$A$2:$B$67,2,False)</f>
        <v>127</v>
      </c>
      <c r="E72" s="4">
        <f t="shared" si="1"/>
        <v>127</v>
      </c>
      <c r="F72" s="5">
        <f t="shared" si="2"/>
        <v>127</v>
      </c>
      <c r="G72" s="4">
        <f t="shared" si="3"/>
        <v>0.127</v>
      </c>
    </row>
    <row r="73" ht="15.75" customHeight="1">
      <c r="A73" s="4" t="s">
        <v>196</v>
      </c>
      <c r="B73" s="4">
        <v>8.904223816214E12</v>
      </c>
      <c r="C73" s="4" t="s">
        <v>311</v>
      </c>
      <c r="D73" s="5">
        <f>VLOOKUP(B:B,'Company X- SKU Master'!$A$2:$B$67,2,False)</f>
        <v>120</v>
      </c>
      <c r="E73" s="4">
        <f t="shared" si="1"/>
        <v>120</v>
      </c>
      <c r="F73" s="5">
        <f t="shared" si="2"/>
        <v>720</v>
      </c>
      <c r="G73" s="4">
        <f t="shared" si="3"/>
        <v>0.72</v>
      </c>
    </row>
    <row r="74" ht="15.75" customHeight="1">
      <c r="A74" s="4" t="s">
        <v>196</v>
      </c>
      <c r="B74" s="4">
        <v>8.904223818874E12</v>
      </c>
      <c r="C74" s="4" t="s">
        <v>311</v>
      </c>
      <c r="D74" s="5">
        <f>VLOOKUP(B:B,'Company X- SKU Master'!$A$2:$B$67,2,False)</f>
        <v>100</v>
      </c>
      <c r="E74" s="4">
        <f t="shared" si="1"/>
        <v>100</v>
      </c>
      <c r="F74" s="5">
        <f t="shared" si="2"/>
        <v>720</v>
      </c>
      <c r="G74" s="4">
        <f t="shared" si="3"/>
        <v>0.72</v>
      </c>
    </row>
    <row r="75" ht="15.75" customHeight="1">
      <c r="A75" s="4" t="s">
        <v>196</v>
      </c>
      <c r="B75" s="4">
        <v>8.904223818706E12</v>
      </c>
      <c r="C75" s="4" t="s">
        <v>311</v>
      </c>
      <c r="D75" s="5">
        <f>VLOOKUP(B:B,'Company X- SKU Master'!$A$2:$B$67,2,False)</f>
        <v>127</v>
      </c>
      <c r="E75" s="4">
        <f t="shared" si="1"/>
        <v>127</v>
      </c>
      <c r="F75" s="5">
        <f t="shared" si="2"/>
        <v>720</v>
      </c>
      <c r="G75" s="4">
        <f t="shared" si="3"/>
        <v>0.72</v>
      </c>
    </row>
    <row r="76" ht="15.75" customHeight="1">
      <c r="A76" s="4" t="s">
        <v>196</v>
      </c>
      <c r="B76" s="4">
        <v>8.904223818942E12</v>
      </c>
      <c r="C76" s="4" t="s">
        <v>311</v>
      </c>
      <c r="D76" s="5">
        <f>VLOOKUP(B:B,'Company X- SKU Master'!$A$2:$B$67,2,False)</f>
        <v>133</v>
      </c>
      <c r="E76" s="4">
        <f t="shared" si="1"/>
        <v>133</v>
      </c>
      <c r="F76" s="5">
        <f t="shared" si="2"/>
        <v>720</v>
      </c>
      <c r="G76" s="4">
        <f t="shared" si="3"/>
        <v>0.72</v>
      </c>
    </row>
    <row r="77" ht="15.75" customHeight="1">
      <c r="A77" s="4" t="s">
        <v>196</v>
      </c>
      <c r="B77" s="4">
        <v>8.90422381885E12</v>
      </c>
      <c r="C77" s="4" t="s">
        <v>311</v>
      </c>
      <c r="D77" s="5">
        <f>VLOOKUP(B:B,'Company X- SKU Master'!$A$2:$B$67,2,False)</f>
        <v>240</v>
      </c>
      <c r="E77" s="4">
        <f t="shared" si="1"/>
        <v>240</v>
      </c>
      <c r="F77" s="5">
        <f t="shared" si="2"/>
        <v>720</v>
      </c>
      <c r="G77" s="4">
        <f t="shared" si="3"/>
        <v>0.72</v>
      </c>
    </row>
    <row r="78" ht="15.75" customHeight="1">
      <c r="A78" s="4" t="s">
        <v>294</v>
      </c>
      <c r="B78" s="4">
        <v>8.904223818706E12</v>
      </c>
      <c r="C78" s="4" t="s">
        <v>311</v>
      </c>
      <c r="D78" s="5">
        <f>VLOOKUP(B:B,'Company X- SKU Master'!$A$2:$B$67,2,False)</f>
        <v>127</v>
      </c>
      <c r="E78" s="4">
        <f t="shared" si="1"/>
        <v>127</v>
      </c>
      <c r="F78" s="5">
        <f t="shared" si="2"/>
        <v>500</v>
      </c>
      <c r="G78" s="4">
        <f t="shared" si="3"/>
        <v>0.5</v>
      </c>
    </row>
    <row r="79" ht="15.75" customHeight="1">
      <c r="A79" s="4" t="s">
        <v>294</v>
      </c>
      <c r="B79" s="4">
        <v>8.904223818942E12</v>
      </c>
      <c r="C79" s="4" t="s">
        <v>311</v>
      </c>
      <c r="D79" s="5">
        <f>VLOOKUP(B:B,'Company X- SKU Master'!$A$2:$B$67,2,False)</f>
        <v>133</v>
      </c>
      <c r="E79" s="4">
        <f t="shared" si="1"/>
        <v>133</v>
      </c>
      <c r="F79" s="5">
        <f t="shared" si="2"/>
        <v>500</v>
      </c>
      <c r="G79" s="4">
        <f t="shared" si="3"/>
        <v>0.5</v>
      </c>
    </row>
    <row r="80" ht="15.75" customHeight="1">
      <c r="A80" s="4" t="s">
        <v>294</v>
      </c>
      <c r="B80" s="4">
        <v>8.90422381885E12</v>
      </c>
      <c r="C80" s="4" t="s">
        <v>311</v>
      </c>
      <c r="D80" s="5">
        <f>VLOOKUP(B:B,'Company X- SKU Master'!$A$2:$B$67,2,False)</f>
        <v>240</v>
      </c>
      <c r="E80" s="4">
        <f t="shared" si="1"/>
        <v>240</v>
      </c>
      <c r="F80" s="5">
        <f t="shared" si="2"/>
        <v>500</v>
      </c>
      <c r="G80" s="4">
        <f t="shared" si="3"/>
        <v>0.5</v>
      </c>
    </row>
    <row r="81" ht="15.75" customHeight="1">
      <c r="A81" s="4" t="s">
        <v>194</v>
      </c>
      <c r="B81" s="4">
        <v>8.904223818478E12</v>
      </c>
      <c r="C81" s="4" t="s">
        <v>311</v>
      </c>
      <c r="D81" s="5">
        <f>VLOOKUP(B:B,'Company X- SKU Master'!$A$2:$B$67,2,False)</f>
        <v>350</v>
      </c>
      <c r="E81" s="4">
        <f t="shared" si="1"/>
        <v>350</v>
      </c>
      <c r="F81" s="5">
        <f t="shared" si="2"/>
        <v>2572</v>
      </c>
      <c r="G81" s="4">
        <f t="shared" si="3"/>
        <v>2.572</v>
      </c>
    </row>
    <row r="82" ht="15.75" customHeight="1">
      <c r="A82" s="4" t="s">
        <v>194</v>
      </c>
      <c r="B82" s="4">
        <v>8.90422381913E12</v>
      </c>
      <c r="C82" s="4" t="s">
        <v>311</v>
      </c>
      <c r="D82" s="5">
        <f>VLOOKUP(B:B,'Company X- SKU Master'!$A$2:$B$67,2,False)</f>
        <v>350</v>
      </c>
      <c r="E82" s="4">
        <f t="shared" si="1"/>
        <v>350</v>
      </c>
      <c r="F82" s="5">
        <f t="shared" si="2"/>
        <v>2572</v>
      </c>
      <c r="G82" s="4">
        <f t="shared" si="3"/>
        <v>2.572</v>
      </c>
    </row>
    <row r="83" ht="15.75" customHeight="1">
      <c r="A83" s="4" t="s">
        <v>194</v>
      </c>
      <c r="B83" s="4">
        <v>8.904223819277E12</v>
      </c>
      <c r="C83" s="4" t="s">
        <v>311</v>
      </c>
      <c r="D83" s="5">
        <f>VLOOKUP(B:B,'Company X- SKU Master'!$A$2:$B$67,2,False)</f>
        <v>350</v>
      </c>
      <c r="E83" s="4">
        <f t="shared" si="1"/>
        <v>350</v>
      </c>
      <c r="F83" s="5">
        <f t="shared" si="2"/>
        <v>2572</v>
      </c>
      <c r="G83" s="4">
        <f t="shared" si="3"/>
        <v>2.572</v>
      </c>
    </row>
    <row r="84" ht="15.75" customHeight="1">
      <c r="A84" s="4" t="s">
        <v>194</v>
      </c>
      <c r="B84" s="4">
        <v>8.904223819284E12</v>
      </c>
      <c r="C84" s="4" t="s">
        <v>311</v>
      </c>
      <c r="D84" s="5">
        <f>VLOOKUP(B:B,'Company X- SKU Master'!$A$2:$B$67,2,False)</f>
        <v>350</v>
      </c>
      <c r="E84" s="4">
        <f t="shared" si="1"/>
        <v>350</v>
      </c>
      <c r="F84" s="5">
        <f t="shared" si="2"/>
        <v>2572</v>
      </c>
      <c r="G84" s="4">
        <f t="shared" si="3"/>
        <v>2.572</v>
      </c>
    </row>
    <row r="85" ht="15.75" customHeight="1">
      <c r="A85" s="4" t="s">
        <v>194</v>
      </c>
      <c r="B85" s="4" t="s">
        <v>318</v>
      </c>
      <c r="C85" s="4" t="s">
        <v>311</v>
      </c>
      <c r="D85" s="5">
        <f>VLOOKUP(B:B,'Company X- SKU Master'!$A$2:$B$67,2,False)</f>
        <v>500</v>
      </c>
      <c r="E85" s="4">
        <f t="shared" si="1"/>
        <v>500</v>
      </c>
      <c r="F85" s="5">
        <f t="shared" si="2"/>
        <v>2572</v>
      </c>
      <c r="G85" s="4">
        <f t="shared" si="3"/>
        <v>2.572</v>
      </c>
    </row>
    <row r="86" ht="15.75" customHeight="1">
      <c r="A86" s="4" t="s">
        <v>194</v>
      </c>
      <c r="B86" s="4">
        <v>8.904223819291E12</v>
      </c>
      <c r="C86" s="4" t="s">
        <v>313</v>
      </c>
      <c r="D86" s="5">
        <f>VLOOKUP(B:B,'Company X- SKU Master'!$A$2:$B$67,2,False)</f>
        <v>112</v>
      </c>
      <c r="E86" s="4">
        <f t="shared" si="1"/>
        <v>224</v>
      </c>
      <c r="F86" s="5">
        <f t="shared" si="2"/>
        <v>2572</v>
      </c>
      <c r="G86" s="4">
        <f t="shared" si="3"/>
        <v>2.572</v>
      </c>
    </row>
    <row r="87" ht="15.75" customHeight="1">
      <c r="A87" s="4" t="s">
        <v>194</v>
      </c>
      <c r="B87" s="4">
        <v>8.904223819031E12</v>
      </c>
      <c r="C87" s="4" t="s">
        <v>313</v>
      </c>
      <c r="D87" s="5">
        <f>VLOOKUP(B:B,'Company X- SKU Master'!$A$2:$B$67,2,False)</f>
        <v>112</v>
      </c>
      <c r="E87" s="4">
        <f t="shared" si="1"/>
        <v>224</v>
      </c>
      <c r="F87" s="5">
        <f t="shared" si="2"/>
        <v>2572</v>
      </c>
      <c r="G87" s="4">
        <f t="shared" si="3"/>
        <v>2.572</v>
      </c>
    </row>
    <row r="88" ht="15.75" customHeight="1">
      <c r="A88" s="4" t="s">
        <v>194</v>
      </c>
      <c r="B88" s="4">
        <v>8.904223819024E12</v>
      </c>
      <c r="C88" s="4" t="s">
        <v>313</v>
      </c>
      <c r="D88" s="5">
        <f>VLOOKUP(B:B,'Company X- SKU Master'!$A$2:$B$67,2,False)</f>
        <v>112</v>
      </c>
      <c r="E88" s="4">
        <f t="shared" si="1"/>
        <v>224</v>
      </c>
      <c r="F88" s="5">
        <f t="shared" si="2"/>
        <v>2572</v>
      </c>
      <c r="G88" s="4">
        <f t="shared" si="3"/>
        <v>2.572</v>
      </c>
    </row>
    <row r="89" ht="15.75" customHeight="1">
      <c r="A89" s="4" t="s">
        <v>94</v>
      </c>
      <c r="B89" s="4">
        <v>8.90422381898E12</v>
      </c>
      <c r="C89" s="4" t="s">
        <v>311</v>
      </c>
      <c r="D89" s="5">
        <f>VLOOKUP(B:B,'Company X- SKU Master'!$A$2:$B$67,2,False)</f>
        <v>110</v>
      </c>
      <c r="E89" s="4">
        <f t="shared" si="1"/>
        <v>110</v>
      </c>
      <c r="F89" s="5">
        <f t="shared" si="2"/>
        <v>558</v>
      </c>
      <c r="G89" s="4">
        <f t="shared" si="3"/>
        <v>0.558</v>
      </c>
    </row>
    <row r="90" ht="15.75" customHeight="1">
      <c r="A90" s="4" t="s">
        <v>94</v>
      </c>
      <c r="B90" s="4">
        <v>8.904223819031E12</v>
      </c>
      <c r="C90" s="4" t="s">
        <v>315</v>
      </c>
      <c r="D90" s="5">
        <f>VLOOKUP(B:B,'Company X- SKU Master'!$A$2:$B$67,2,False)</f>
        <v>112</v>
      </c>
      <c r="E90" s="4">
        <f t="shared" si="1"/>
        <v>448</v>
      </c>
      <c r="F90" s="5">
        <f t="shared" si="2"/>
        <v>558</v>
      </c>
      <c r="G90" s="4">
        <f t="shared" si="3"/>
        <v>0.558</v>
      </c>
    </row>
    <row r="91" ht="15.75" customHeight="1">
      <c r="A91" s="4" t="s">
        <v>198</v>
      </c>
      <c r="B91" s="4">
        <v>8.904223819031E12</v>
      </c>
      <c r="C91" s="4" t="s">
        <v>315</v>
      </c>
      <c r="D91" s="5">
        <f>VLOOKUP(B:B,'Company X- SKU Master'!$A$2:$B$67,2,False)</f>
        <v>112</v>
      </c>
      <c r="E91" s="4">
        <f t="shared" si="1"/>
        <v>448</v>
      </c>
      <c r="F91" s="5">
        <f t="shared" si="2"/>
        <v>563</v>
      </c>
      <c r="G91" s="4">
        <f t="shared" si="3"/>
        <v>0.563</v>
      </c>
    </row>
    <row r="92" ht="15.75" customHeight="1">
      <c r="A92" s="4" t="s">
        <v>198</v>
      </c>
      <c r="B92" s="4">
        <v>8.904223819017E12</v>
      </c>
      <c r="C92" s="4" t="s">
        <v>311</v>
      </c>
      <c r="D92" s="5">
        <f>VLOOKUP(B:B,'Company X- SKU Master'!$A$2:$B$67,2,False)</f>
        <v>115</v>
      </c>
      <c r="E92" s="4">
        <f t="shared" si="1"/>
        <v>115</v>
      </c>
      <c r="F92" s="5">
        <f t="shared" si="2"/>
        <v>563</v>
      </c>
      <c r="G92" s="4">
        <f t="shared" si="3"/>
        <v>0.563</v>
      </c>
    </row>
    <row r="93" ht="15.75" customHeight="1">
      <c r="A93" s="4" t="s">
        <v>292</v>
      </c>
      <c r="B93" s="4">
        <v>8.904223818706E12</v>
      </c>
      <c r="C93" s="4" t="s">
        <v>311</v>
      </c>
      <c r="D93" s="5">
        <f>VLOOKUP(B:B,'Company X- SKU Master'!$A$2:$B$67,2,False)</f>
        <v>127</v>
      </c>
      <c r="E93" s="4">
        <f t="shared" si="1"/>
        <v>127</v>
      </c>
      <c r="F93" s="5">
        <f t="shared" si="2"/>
        <v>500</v>
      </c>
      <c r="G93" s="4">
        <f t="shared" si="3"/>
        <v>0.5</v>
      </c>
    </row>
    <row r="94" ht="15.75" customHeight="1">
      <c r="A94" s="4" t="s">
        <v>292</v>
      </c>
      <c r="B94" s="4">
        <v>8.904223818942E12</v>
      </c>
      <c r="C94" s="4" t="s">
        <v>311</v>
      </c>
      <c r="D94" s="5">
        <f>VLOOKUP(B:B,'Company X- SKU Master'!$A$2:$B$67,2,False)</f>
        <v>133</v>
      </c>
      <c r="E94" s="4">
        <f t="shared" si="1"/>
        <v>133</v>
      </c>
      <c r="F94" s="5">
        <f t="shared" si="2"/>
        <v>500</v>
      </c>
      <c r="G94" s="4">
        <f t="shared" si="3"/>
        <v>0.5</v>
      </c>
    </row>
    <row r="95" ht="15.75" customHeight="1">
      <c r="A95" s="4" t="s">
        <v>292</v>
      </c>
      <c r="B95" s="4">
        <v>8.90422381885E12</v>
      </c>
      <c r="C95" s="4" t="s">
        <v>311</v>
      </c>
      <c r="D95" s="5">
        <f>VLOOKUP(B:B,'Company X- SKU Master'!$A$2:$B$67,2,False)</f>
        <v>240</v>
      </c>
      <c r="E95" s="4">
        <f t="shared" si="1"/>
        <v>240</v>
      </c>
      <c r="F95" s="5">
        <f t="shared" si="2"/>
        <v>500</v>
      </c>
      <c r="G95" s="4">
        <f t="shared" si="3"/>
        <v>0.5</v>
      </c>
    </row>
    <row r="96" ht="15.75" customHeight="1">
      <c r="A96" s="4" t="s">
        <v>191</v>
      </c>
      <c r="B96" s="4">
        <v>8.904223818706E12</v>
      </c>
      <c r="C96" s="4" t="s">
        <v>311</v>
      </c>
      <c r="D96" s="5">
        <f>VLOOKUP(B:B,'Company X- SKU Master'!$A$2:$B$67,2,False)</f>
        <v>127</v>
      </c>
      <c r="E96" s="4">
        <f t="shared" si="1"/>
        <v>127</v>
      </c>
      <c r="F96" s="5">
        <f t="shared" si="2"/>
        <v>500</v>
      </c>
      <c r="G96" s="4">
        <f t="shared" si="3"/>
        <v>0.5</v>
      </c>
    </row>
    <row r="97" ht="15.75" customHeight="1">
      <c r="A97" s="4" t="s">
        <v>191</v>
      </c>
      <c r="B97" s="4">
        <v>8.904223818942E12</v>
      </c>
      <c r="C97" s="4" t="s">
        <v>311</v>
      </c>
      <c r="D97" s="5">
        <f>VLOOKUP(B:B,'Company X- SKU Master'!$A$2:$B$67,2,False)</f>
        <v>133</v>
      </c>
      <c r="E97" s="4">
        <f t="shared" si="1"/>
        <v>133</v>
      </c>
      <c r="F97" s="5">
        <f t="shared" si="2"/>
        <v>500</v>
      </c>
      <c r="G97" s="4">
        <f t="shared" si="3"/>
        <v>0.5</v>
      </c>
    </row>
    <row r="98" ht="15.75" customHeight="1">
      <c r="A98" s="4" t="s">
        <v>191</v>
      </c>
      <c r="B98" s="4">
        <v>8.90422381885E12</v>
      </c>
      <c r="C98" s="4" t="s">
        <v>311</v>
      </c>
      <c r="D98" s="5">
        <f>VLOOKUP(B:B,'Company X- SKU Master'!$A$2:$B$67,2,False)</f>
        <v>240</v>
      </c>
      <c r="E98" s="4">
        <f t="shared" si="1"/>
        <v>240</v>
      </c>
      <c r="F98" s="5">
        <f t="shared" si="2"/>
        <v>500</v>
      </c>
      <c r="G98" s="4">
        <f t="shared" si="3"/>
        <v>0.5</v>
      </c>
    </row>
    <row r="99" ht="15.75" customHeight="1">
      <c r="A99" s="4" t="s">
        <v>228</v>
      </c>
      <c r="B99" s="4">
        <v>8.904223816214E12</v>
      </c>
      <c r="C99" s="4" t="s">
        <v>311</v>
      </c>
      <c r="D99" s="5">
        <f>VLOOKUP(B:B,'Company X- SKU Master'!$A$2:$B$67,2,False)</f>
        <v>120</v>
      </c>
      <c r="E99" s="4">
        <f t="shared" si="1"/>
        <v>120</v>
      </c>
      <c r="F99" s="5">
        <f t="shared" si="2"/>
        <v>721</v>
      </c>
      <c r="G99" s="4">
        <f t="shared" si="3"/>
        <v>0.721</v>
      </c>
    </row>
    <row r="100" ht="15.75" customHeight="1">
      <c r="A100" s="4" t="s">
        <v>228</v>
      </c>
      <c r="B100" s="4">
        <v>8.904223818669E12</v>
      </c>
      <c r="C100" s="4" t="s">
        <v>313</v>
      </c>
      <c r="D100" s="5">
        <f>VLOOKUP(B:B,'Company X- SKU Master'!$A$2:$B$67,2,False)</f>
        <v>240</v>
      </c>
      <c r="E100" s="4">
        <f t="shared" si="1"/>
        <v>480</v>
      </c>
      <c r="F100" s="5">
        <f t="shared" si="2"/>
        <v>721</v>
      </c>
      <c r="G100" s="4">
        <f t="shared" si="3"/>
        <v>0.721</v>
      </c>
    </row>
    <row r="101" ht="15.75" customHeight="1">
      <c r="A101" s="4" t="s">
        <v>228</v>
      </c>
      <c r="B101" s="4">
        <v>8.904223818683E12</v>
      </c>
      <c r="C101" s="4" t="s">
        <v>311</v>
      </c>
      <c r="D101" s="5">
        <f>VLOOKUP(B:B,'Company X- SKU Master'!$A$2:$B$67,2,False)</f>
        <v>121</v>
      </c>
      <c r="E101" s="4">
        <f t="shared" si="1"/>
        <v>121</v>
      </c>
      <c r="F101" s="5">
        <f t="shared" si="2"/>
        <v>721</v>
      </c>
      <c r="G101" s="4">
        <f t="shared" si="3"/>
        <v>0.721</v>
      </c>
    </row>
    <row r="102" ht="15.75" customHeight="1">
      <c r="A102" s="4" t="s">
        <v>300</v>
      </c>
      <c r="B102" s="4">
        <v>8.904223818706E12</v>
      </c>
      <c r="C102" s="4" t="s">
        <v>311</v>
      </c>
      <c r="D102" s="5">
        <f>VLOOKUP(B:B,'Company X- SKU Master'!$A$2:$B$67,2,False)</f>
        <v>127</v>
      </c>
      <c r="E102" s="4">
        <f t="shared" si="1"/>
        <v>127</v>
      </c>
      <c r="F102" s="5">
        <f t="shared" si="2"/>
        <v>689</v>
      </c>
      <c r="G102" s="4">
        <f t="shared" si="3"/>
        <v>0.689</v>
      </c>
    </row>
    <row r="103" ht="15.75" customHeight="1">
      <c r="A103" s="4" t="s">
        <v>300</v>
      </c>
      <c r="B103" s="4">
        <v>8.904223818669E12</v>
      </c>
      <c r="C103" s="4" t="s">
        <v>311</v>
      </c>
      <c r="D103" s="5">
        <f>VLOOKUP(B:B,'Company X- SKU Master'!$A$2:$B$67,2,False)</f>
        <v>240</v>
      </c>
      <c r="E103" s="4">
        <f t="shared" si="1"/>
        <v>240</v>
      </c>
      <c r="F103" s="5">
        <f t="shared" si="2"/>
        <v>689</v>
      </c>
      <c r="G103" s="4">
        <f t="shared" si="3"/>
        <v>0.689</v>
      </c>
    </row>
    <row r="104" ht="15.75" customHeight="1">
      <c r="A104" s="4" t="s">
        <v>300</v>
      </c>
      <c r="B104" s="4">
        <v>8.904223819499E12</v>
      </c>
      <c r="C104" s="4" t="s">
        <v>311</v>
      </c>
      <c r="D104" s="5">
        <f>VLOOKUP(B:B,'Company X- SKU Master'!$A$2:$B$67,2,False)</f>
        <v>210</v>
      </c>
      <c r="E104" s="4">
        <f t="shared" si="1"/>
        <v>210</v>
      </c>
      <c r="F104" s="5">
        <f t="shared" si="2"/>
        <v>689</v>
      </c>
      <c r="G104" s="4">
        <f t="shared" si="3"/>
        <v>0.689</v>
      </c>
    </row>
    <row r="105" ht="15.75" customHeight="1">
      <c r="A105" s="4" t="s">
        <v>300</v>
      </c>
      <c r="B105" s="4">
        <v>8.904223819031E12</v>
      </c>
      <c r="C105" s="4" t="s">
        <v>311</v>
      </c>
      <c r="D105" s="5">
        <f>VLOOKUP(B:B,'Company X- SKU Master'!$A$2:$B$67,2,False)</f>
        <v>112</v>
      </c>
      <c r="E105" s="4">
        <f t="shared" si="1"/>
        <v>112</v>
      </c>
      <c r="F105" s="5">
        <f t="shared" si="2"/>
        <v>689</v>
      </c>
      <c r="G105" s="4">
        <f t="shared" si="3"/>
        <v>0.689</v>
      </c>
    </row>
    <row r="106" ht="15.75" customHeight="1">
      <c r="A106" s="4" t="s">
        <v>189</v>
      </c>
      <c r="B106" s="4">
        <v>8.904223818706E12</v>
      </c>
      <c r="C106" s="4" t="s">
        <v>311</v>
      </c>
      <c r="D106" s="5">
        <f>VLOOKUP(B:B,'Company X- SKU Master'!$A$2:$B$67,2,False)</f>
        <v>127</v>
      </c>
      <c r="E106" s="4">
        <f t="shared" si="1"/>
        <v>127</v>
      </c>
      <c r="F106" s="5">
        <f t="shared" si="2"/>
        <v>607</v>
      </c>
      <c r="G106" s="4">
        <f t="shared" si="3"/>
        <v>0.607</v>
      </c>
    </row>
    <row r="107" ht="15.75" customHeight="1">
      <c r="A107" s="4" t="s">
        <v>189</v>
      </c>
      <c r="B107" s="4">
        <v>8.90422381885E12</v>
      </c>
      <c r="C107" s="4" t="s">
        <v>311</v>
      </c>
      <c r="D107" s="5">
        <f>VLOOKUP(B:B,'Company X- SKU Master'!$A$2:$B$67,2,False)</f>
        <v>240</v>
      </c>
      <c r="E107" s="4">
        <f t="shared" si="1"/>
        <v>240</v>
      </c>
      <c r="F107" s="5">
        <f t="shared" si="2"/>
        <v>607</v>
      </c>
      <c r="G107" s="4">
        <f t="shared" si="3"/>
        <v>0.607</v>
      </c>
    </row>
    <row r="108" ht="15.75" customHeight="1">
      <c r="A108" s="4" t="s">
        <v>189</v>
      </c>
      <c r="B108" s="4">
        <v>8.904223819468E12</v>
      </c>
      <c r="C108" s="4" t="s">
        <v>311</v>
      </c>
      <c r="D108" s="5">
        <f>VLOOKUP(B:B,'Company X- SKU Master'!$A$2:$B$67,2,False)</f>
        <v>240</v>
      </c>
      <c r="E108" s="4">
        <f t="shared" si="1"/>
        <v>240</v>
      </c>
      <c r="F108" s="5">
        <f t="shared" si="2"/>
        <v>607</v>
      </c>
      <c r="G108" s="4">
        <f t="shared" si="3"/>
        <v>0.607</v>
      </c>
    </row>
    <row r="109" ht="15.75" customHeight="1">
      <c r="A109" s="4" t="s">
        <v>187</v>
      </c>
      <c r="B109" s="4">
        <v>8.904223815859E12</v>
      </c>
      <c r="C109" s="4" t="s">
        <v>311</v>
      </c>
      <c r="D109" s="5">
        <f>VLOOKUP(B:B,'Company X- SKU Master'!$A$2:$B$67,2,False)</f>
        <v>165</v>
      </c>
      <c r="E109" s="4">
        <f t="shared" si="1"/>
        <v>165</v>
      </c>
      <c r="F109" s="5">
        <f t="shared" si="2"/>
        <v>508</v>
      </c>
      <c r="G109" s="4">
        <f t="shared" si="3"/>
        <v>0.508</v>
      </c>
    </row>
    <row r="110" ht="15.75" customHeight="1">
      <c r="A110" s="4" t="s">
        <v>187</v>
      </c>
      <c r="B110" s="4">
        <v>8.904223818751E12</v>
      </c>
      <c r="C110" s="4" t="s">
        <v>311</v>
      </c>
      <c r="D110" s="5">
        <f>VLOOKUP(B:B,'Company X- SKU Master'!$A$2:$B$67,2,False)</f>
        <v>113</v>
      </c>
      <c r="E110" s="4">
        <f t="shared" si="1"/>
        <v>113</v>
      </c>
      <c r="F110" s="5">
        <f t="shared" si="2"/>
        <v>508</v>
      </c>
      <c r="G110" s="4">
        <f t="shared" si="3"/>
        <v>0.508</v>
      </c>
    </row>
    <row r="111" ht="15.75" customHeight="1">
      <c r="A111" s="4" t="s">
        <v>187</v>
      </c>
      <c r="B111" s="4">
        <v>8.904223815873E12</v>
      </c>
      <c r="C111" s="4" t="s">
        <v>311</v>
      </c>
      <c r="D111" s="5">
        <f>VLOOKUP(B:B,'Company X- SKU Master'!$A$2:$B$67,2,False)</f>
        <v>65</v>
      </c>
      <c r="E111" s="4">
        <f t="shared" si="1"/>
        <v>65</v>
      </c>
      <c r="F111" s="5">
        <f t="shared" si="2"/>
        <v>508</v>
      </c>
      <c r="G111" s="4">
        <f t="shared" si="3"/>
        <v>0.508</v>
      </c>
    </row>
    <row r="112" ht="15.75" customHeight="1">
      <c r="A112" s="4" t="s">
        <v>187</v>
      </c>
      <c r="B112" s="4">
        <v>8.904223815859E12</v>
      </c>
      <c r="C112" s="4" t="s">
        <v>311</v>
      </c>
      <c r="D112" s="5">
        <f>VLOOKUP(B:B,'Company X- SKU Master'!$A$2:$B$67,2,False)</f>
        <v>165</v>
      </c>
      <c r="E112" s="4">
        <f t="shared" si="1"/>
        <v>165</v>
      </c>
      <c r="F112" s="5">
        <f t="shared" si="2"/>
        <v>508</v>
      </c>
      <c r="G112" s="4">
        <f t="shared" si="3"/>
        <v>0.508</v>
      </c>
    </row>
    <row r="113" ht="15.75" customHeight="1">
      <c r="A113" s="4" t="s">
        <v>290</v>
      </c>
      <c r="B113" s="4">
        <v>8.904223819352E12</v>
      </c>
      <c r="C113" s="4" t="s">
        <v>311</v>
      </c>
      <c r="D113" s="5">
        <f>VLOOKUP(B:B,'Company X- SKU Master'!$A$2:$B$67,2,False)</f>
        <v>165</v>
      </c>
      <c r="E113" s="4">
        <f t="shared" si="1"/>
        <v>165</v>
      </c>
      <c r="F113" s="5">
        <f t="shared" si="2"/>
        <v>945</v>
      </c>
      <c r="G113" s="4">
        <f t="shared" si="3"/>
        <v>0.945</v>
      </c>
    </row>
    <row r="114" ht="15.75" customHeight="1">
      <c r="A114" s="4" t="s">
        <v>290</v>
      </c>
      <c r="B114" s="4">
        <v>8.904223819543E12</v>
      </c>
      <c r="C114" s="4" t="s">
        <v>311</v>
      </c>
      <c r="D114" s="5">
        <f>VLOOKUP(B:B,'Company X- SKU Master'!$A$2:$B$67,2,False)</f>
        <v>300</v>
      </c>
      <c r="E114" s="4">
        <f t="shared" si="1"/>
        <v>300</v>
      </c>
      <c r="F114" s="5">
        <f t="shared" si="2"/>
        <v>945</v>
      </c>
      <c r="G114" s="4">
        <f t="shared" si="3"/>
        <v>0.945</v>
      </c>
    </row>
    <row r="115" ht="15.75" customHeight="1">
      <c r="A115" s="4" t="s">
        <v>290</v>
      </c>
      <c r="B115" s="4">
        <v>8.904223819147E12</v>
      </c>
      <c r="C115" s="4" t="s">
        <v>311</v>
      </c>
      <c r="D115" s="5">
        <f>VLOOKUP(B:B,'Company X- SKU Master'!$A$2:$B$67,2,False)</f>
        <v>240</v>
      </c>
      <c r="E115" s="4">
        <f t="shared" si="1"/>
        <v>240</v>
      </c>
      <c r="F115" s="5">
        <f t="shared" si="2"/>
        <v>945</v>
      </c>
      <c r="G115" s="4">
        <f t="shared" si="3"/>
        <v>0.945</v>
      </c>
    </row>
    <row r="116" ht="15.75" customHeight="1">
      <c r="A116" s="4" t="s">
        <v>290</v>
      </c>
      <c r="B116" s="4">
        <v>8.904223819468E12</v>
      </c>
      <c r="C116" s="4" t="s">
        <v>311</v>
      </c>
      <c r="D116" s="5">
        <f>VLOOKUP(B:B,'Company X- SKU Master'!$A$2:$B$67,2,False)</f>
        <v>240</v>
      </c>
      <c r="E116" s="4">
        <f t="shared" si="1"/>
        <v>240</v>
      </c>
      <c r="F116" s="5">
        <f t="shared" si="2"/>
        <v>945</v>
      </c>
      <c r="G116" s="4">
        <f t="shared" si="3"/>
        <v>0.945</v>
      </c>
    </row>
    <row r="117" ht="15.75" customHeight="1">
      <c r="A117" s="4" t="s">
        <v>302</v>
      </c>
      <c r="B117" s="4">
        <v>8.904223816214E12</v>
      </c>
      <c r="C117" s="4" t="s">
        <v>311</v>
      </c>
      <c r="D117" s="5">
        <f>VLOOKUP(B:B,'Company X- SKU Master'!$A$2:$B$67,2,False)</f>
        <v>120</v>
      </c>
      <c r="E117" s="4">
        <f t="shared" si="1"/>
        <v>120</v>
      </c>
      <c r="F117" s="5">
        <f t="shared" si="2"/>
        <v>750</v>
      </c>
      <c r="G117" s="4">
        <f t="shared" si="3"/>
        <v>0.75</v>
      </c>
    </row>
    <row r="118" ht="15.75" customHeight="1">
      <c r="A118" s="4" t="s">
        <v>302</v>
      </c>
      <c r="B118" s="4">
        <v>8.904223819499E12</v>
      </c>
      <c r="C118" s="4" t="s">
        <v>311</v>
      </c>
      <c r="D118" s="5">
        <f>VLOOKUP(B:B,'Company X- SKU Master'!$A$2:$B$67,2,False)</f>
        <v>210</v>
      </c>
      <c r="E118" s="4">
        <f t="shared" si="1"/>
        <v>210</v>
      </c>
      <c r="F118" s="5">
        <f t="shared" si="2"/>
        <v>750</v>
      </c>
      <c r="G118" s="4">
        <f t="shared" si="3"/>
        <v>0.75</v>
      </c>
    </row>
    <row r="119" ht="15.75" customHeight="1">
      <c r="A119" s="4" t="s">
        <v>302</v>
      </c>
      <c r="B119" s="4">
        <v>8.904223819505E12</v>
      </c>
      <c r="C119" s="4" t="s">
        <v>311</v>
      </c>
      <c r="D119" s="5">
        <f>VLOOKUP(B:B,'Company X- SKU Master'!$A$2:$B$67,2,False)</f>
        <v>210</v>
      </c>
      <c r="E119" s="4">
        <f t="shared" si="1"/>
        <v>210</v>
      </c>
      <c r="F119" s="5">
        <f t="shared" si="2"/>
        <v>750</v>
      </c>
      <c r="G119" s="4">
        <f t="shared" si="3"/>
        <v>0.75</v>
      </c>
    </row>
    <row r="120" ht="15.75" customHeight="1">
      <c r="A120" s="4" t="s">
        <v>302</v>
      </c>
      <c r="B120" s="4">
        <v>8.904223819512E12</v>
      </c>
      <c r="C120" s="4" t="s">
        <v>311</v>
      </c>
      <c r="D120" s="5">
        <f>VLOOKUP(B:B,'Company X- SKU Master'!$A$2:$B$67,2,False)</f>
        <v>210</v>
      </c>
      <c r="E120" s="4">
        <f t="shared" si="1"/>
        <v>210</v>
      </c>
      <c r="F120" s="5">
        <f t="shared" si="2"/>
        <v>750</v>
      </c>
      <c r="G120" s="4">
        <f t="shared" si="3"/>
        <v>0.75</v>
      </c>
    </row>
    <row r="121" ht="15.75" customHeight="1">
      <c r="A121" s="4" t="s">
        <v>185</v>
      </c>
      <c r="B121" s="4">
        <v>8.904223819468E12</v>
      </c>
      <c r="C121" s="4" t="s">
        <v>311</v>
      </c>
      <c r="D121" s="5">
        <f>VLOOKUP(B:B,'Company X- SKU Master'!$A$2:$B$67,2,False)</f>
        <v>240</v>
      </c>
      <c r="E121" s="4">
        <f t="shared" si="1"/>
        <v>240</v>
      </c>
      <c r="F121" s="5">
        <f t="shared" si="2"/>
        <v>505</v>
      </c>
      <c r="G121" s="4">
        <f t="shared" si="3"/>
        <v>0.505</v>
      </c>
    </row>
    <row r="122" ht="15.75" customHeight="1">
      <c r="A122" s="4" t="s">
        <v>185</v>
      </c>
      <c r="B122" s="4">
        <v>8.904223819345E12</v>
      </c>
      <c r="C122" s="4" t="s">
        <v>311</v>
      </c>
      <c r="D122" s="5">
        <f>VLOOKUP(B:B,'Company X- SKU Master'!$A$2:$B$67,2,False)</f>
        <v>165</v>
      </c>
      <c r="E122" s="4">
        <f t="shared" si="1"/>
        <v>165</v>
      </c>
      <c r="F122" s="5">
        <f t="shared" si="2"/>
        <v>505</v>
      </c>
      <c r="G122" s="4">
        <f t="shared" si="3"/>
        <v>0.505</v>
      </c>
    </row>
    <row r="123" ht="15.75" customHeight="1">
      <c r="A123" s="4" t="s">
        <v>185</v>
      </c>
      <c r="B123" s="4">
        <v>8.904223818874E12</v>
      </c>
      <c r="C123" s="4" t="s">
        <v>311</v>
      </c>
      <c r="D123" s="5">
        <f>VLOOKUP(B:B,'Company X- SKU Master'!$A$2:$B$67,2,False)</f>
        <v>100</v>
      </c>
      <c r="E123" s="4">
        <f t="shared" si="1"/>
        <v>100</v>
      </c>
      <c r="F123" s="5">
        <f t="shared" si="2"/>
        <v>505</v>
      </c>
      <c r="G123" s="4">
        <f t="shared" si="3"/>
        <v>0.505</v>
      </c>
    </row>
    <row r="124" ht="15.75" customHeight="1">
      <c r="A124" s="4" t="s">
        <v>115</v>
      </c>
      <c r="B124" s="4">
        <v>8.904223816214E12</v>
      </c>
      <c r="C124" s="4" t="s">
        <v>311</v>
      </c>
      <c r="D124" s="5">
        <f>VLOOKUP(B:B,'Company X- SKU Master'!$A$2:$B$67,2,False)</f>
        <v>120</v>
      </c>
      <c r="E124" s="4">
        <f t="shared" si="1"/>
        <v>120</v>
      </c>
      <c r="F124" s="5">
        <f t="shared" si="2"/>
        <v>1032</v>
      </c>
      <c r="G124" s="4">
        <f t="shared" si="3"/>
        <v>1.032</v>
      </c>
    </row>
    <row r="125" ht="15.75" customHeight="1">
      <c r="A125" s="4" t="s">
        <v>115</v>
      </c>
      <c r="B125" s="4">
        <v>8.904223818874E12</v>
      </c>
      <c r="C125" s="4" t="s">
        <v>311</v>
      </c>
      <c r="D125" s="5">
        <f>VLOOKUP(B:B,'Company X- SKU Master'!$A$2:$B$67,2,False)</f>
        <v>100</v>
      </c>
      <c r="E125" s="4">
        <f t="shared" si="1"/>
        <v>100</v>
      </c>
      <c r="F125" s="5">
        <f t="shared" si="2"/>
        <v>1032</v>
      </c>
      <c r="G125" s="4">
        <f t="shared" si="3"/>
        <v>1.032</v>
      </c>
    </row>
    <row r="126" ht="15.75" customHeight="1">
      <c r="A126" s="4" t="s">
        <v>115</v>
      </c>
      <c r="B126" s="4">
        <v>8.904223818881E12</v>
      </c>
      <c r="C126" s="4" t="s">
        <v>311</v>
      </c>
      <c r="D126" s="5">
        <f>VLOOKUP(B:B,'Company X- SKU Master'!$A$2:$B$67,2,False)</f>
        <v>140</v>
      </c>
      <c r="E126" s="4">
        <f t="shared" si="1"/>
        <v>140</v>
      </c>
      <c r="F126" s="5">
        <f t="shared" si="2"/>
        <v>1032</v>
      </c>
      <c r="G126" s="4">
        <f t="shared" si="3"/>
        <v>1.032</v>
      </c>
    </row>
    <row r="127" ht="15.75" customHeight="1">
      <c r="A127" s="4" t="s">
        <v>115</v>
      </c>
      <c r="B127" s="4">
        <v>8.904223819291E12</v>
      </c>
      <c r="C127" s="4" t="s">
        <v>313</v>
      </c>
      <c r="D127" s="5">
        <f>VLOOKUP(B:B,'Company X- SKU Master'!$A$2:$B$67,2,False)</f>
        <v>112</v>
      </c>
      <c r="E127" s="4">
        <f t="shared" si="1"/>
        <v>224</v>
      </c>
      <c r="F127" s="5">
        <f t="shared" si="2"/>
        <v>1032</v>
      </c>
      <c r="G127" s="4">
        <f t="shared" si="3"/>
        <v>1.032</v>
      </c>
    </row>
    <row r="128" ht="15.75" customHeight="1">
      <c r="A128" s="4" t="s">
        <v>115</v>
      </c>
      <c r="B128" s="4">
        <v>8.904223819031E12</v>
      </c>
      <c r="C128" s="4" t="s">
        <v>313</v>
      </c>
      <c r="D128" s="5">
        <f>VLOOKUP(B:B,'Company X- SKU Master'!$A$2:$B$67,2,False)</f>
        <v>112</v>
      </c>
      <c r="E128" s="4">
        <f t="shared" si="1"/>
        <v>224</v>
      </c>
      <c r="F128" s="5">
        <f t="shared" si="2"/>
        <v>1032</v>
      </c>
      <c r="G128" s="4">
        <f t="shared" si="3"/>
        <v>1.032</v>
      </c>
    </row>
    <row r="129" ht="15.75" customHeight="1">
      <c r="A129" s="4" t="s">
        <v>115</v>
      </c>
      <c r="B129" s="4">
        <v>8.904223819024E12</v>
      </c>
      <c r="C129" s="4" t="s">
        <v>313</v>
      </c>
      <c r="D129" s="5">
        <f>VLOOKUP(B:B,'Company X- SKU Master'!$A$2:$B$67,2,False)</f>
        <v>112</v>
      </c>
      <c r="E129" s="4">
        <f t="shared" si="1"/>
        <v>224</v>
      </c>
      <c r="F129" s="5">
        <f t="shared" si="2"/>
        <v>1032</v>
      </c>
      <c r="G129" s="4">
        <f t="shared" si="3"/>
        <v>1.032</v>
      </c>
    </row>
    <row r="130" ht="15.75" customHeight="1">
      <c r="A130" s="4" t="s">
        <v>183</v>
      </c>
      <c r="B130" s="4">
        <v>8.904223818706E12</v>
      </c>
      <c r="C130" s="4" t="s">
        <v>311</v>
      </c>
      <c r="D130" s="5">
        <f>VLOOKUP(B:B,'Company X- SKU Master'!$A$2:$B$67,2,False)</f>
        <v>127</v>
      </c>
      <c r="E130" s="4">
        <f t="shared" si="1"/>
        <v>127</v>
      </c>
      <c r="F130" s="5">
        <f t="shared" si="2"/>
        <v>607</v>
      </c>
      <c r="G130" s="4">
        <f t="shared" si="3"/>
        <v>0.607</v>
      </c>
    </row>
    <row r="131" ht="15.75" customHeight="1">
      <c r="A131" s="4" t="s">
        <v>183</v>
      </c>
      <c r="B131" s="4">
        <v>8.90422381885E12</v>
      </c>
      <c r="C131" s="4" t="s">
        <v>311</v>
      </c>
      <c r="D131" s="5">
        <f>VLOOKUP(B:B,'Company X- SKU Master'!$A$2:$B$67,2,False)</f>
        <v>240</v>
      </c>
      <c r="E131" s="4">
        <f t="shared" si="1"/>
        <v>240</v>
      </c>
      <c r="F131" s="5">
        <f t="shared" si="2"/>
        <v>607</v>
      </c>
      <c r="G131" s="4">
        <f t="shared" si="3"/>
        <v>0.607</v>
      </c>
    </row>
    <row r="132" ht="15.75" customHeight="1">
      <c r="A132" s="4" t="s">
        <v>183</v>
      </c>
      <c r="B132" s="4">
        <v>8.904223819468E12</v>
      </c>
      <c r="C132" s="4" t="s">
        <v>311</v>
      </c>
      <c r="D132" s="5">
        <f>VLOOKUP(B:B,'Company X- SKU Master'!$A$2:$B$67,2,False)</f>
        <v>240</v>
      </c>
      <c r="E132" s="4">
        <f t="shared" si="1"/>
        <v>240</v>
      </c>
      <c r="F132" s="5">
        <f t="shared" si="2"/>
        <v>607</v>
      </c>
      <c r="G132" s="4">
        <f t="shared" si="3"/>
        <v>0.607</v>
      </c>
    </row>
    <row r="133" ht="15.75" customHeight="1">
      <c r="A133" s="4" t="s">
        <v>288</v>
      </c>
      <c r="B133" s="4">
        <v>8.904223818706E12</v>
      </c>
      <c r="C133" s="4" t="s">
        <v>311</v>
      </c>
      <c r="D133" s="5">
        <f>VLOOKUP(B:B,'Company X- SKU Master'!$A$2:$B$67,2,False)</f>
        <v>127</v>
      </c>
      <c r="E133" s="4">
        <f t="shared" si="1"/>
        <v>127</v>
      </c>
      <c r="F133" s="5">
        <f t="shared" si="2"/>
        <v>500</v>
      </c>
      <c r="G133" s="4">
        <f t="shared" si="3"/>
        <v>0.5</v>
      </c>
    </row>
    <row r="134" ht="15.75" customHeight="1">
      <c r="A134" s="4" t="s">
        <v>288</v>
      </c>
      <c r="B134" s="4">
        <v>8.904223818942E12</v>
      </c>
      <c r="C134" s="4" t="s">
        <v>311</v>
      </c>
      <c r="D134" s="5">
        <f>VLOOKUP(B:B,'Company X- SKU Master'!$A$2:$B$67,2,False)</f>
        <v>133</v>
      </c>
      <c r="E134" s="4">
        <f t="shared" si="1"/>
        <v>133</v>
      </c>
      <c r="F134" s="5">
        <f t="shared" si="2"/>
        <v>500</v>
      </c>
      <c r="G134" s="4">
        <f t="shared" si="3"/>
        <v>0.5</v>
      </c>
    </row>
    <row r="135" ht="15.75" customHeight="1">
      <c r="A135" s="4" t="s">
        <v>288</v>
      </c>
      <c r="B135" s="4">
        <v>8.90422381885E12</v>
      </c>
      <c r="C135" s="4" t="s">
        <v>311</v>
      </c>
      <c r="D135" s="5">
        <f>VLOOKUP(B:B,'Company X- SKU Master'!$A$2:$B$67,2,False)</f>
        <v>240</v>
      </c>
      <c r="E135" s="4">
        <f t="shared" si="1"/>
        <v>240</v>
      </c>
      <c r="F135" s="5">
        <f t="shared" si="2"/>
        <v>500</v>
      </c>
      <c r="G135" s="4">
        <f t="shared" si="3"/>
        <v>0.5</v>
      </c>
    </row>
    <row r="136" ht="15.75" customHeight="1">
      <c r="A136" s="4" t="s">
        <v>286</v>
      </c>
      <c r="B136" s="4">
        <v>8.904223818706E12</v>
      </c>
      <c r="C136" s="4" t="s">
        <v>311</v>
      </c>
      <c r="D136" s="5">
        <f>VLOOKUP(B:B,'Company X- SKU Master'!$A$2:$B$67,2,False)</f>
        <v>127</v>
      </c>
      <c r="E136" s="4">
        <f t="shared" si="1"/>
        <v>127</v>
      </c>
      <c r="F136" s="5">
        <f t="shared" si="2"/>
        <v>488</v>
      </c>
      <c r="G136" s="4">
        <f t="shared" si="3"/>
        <v>0.488</v>
      </c>
    </row>
    <row r="137" ht="15.75" customHeight="1">
      <c r="A137" s="4" t="s">
        <v>286</v>
      </c>
      <c r="B137" s="4">
        <v>8.904223818683E12</v>
      </c>
      <c r="C137" s="4" t="s">
        <v>311</v>
      </c>
      <c r="D137" s="5">
        <f>VLOOKUP(B:B,'Company X- SKU Master'!$A$2:$B$67,2,False)</f>
        <v>121</v>
      </c>
      <c r="E137" s="4">
        <f t="shared" si="1"/>
        <v>121</v>
      </c>
      <c r="F137" s="5">
        <f t="shared" si="2"/>
        <v>488</v>
      </c>
      <c r="G137" s="4">
        <f t="shared" si="3"/>
        <v>0.488</v>
      </c>
    </row>
    <row r="138" ht="15.75" customHeight="1">
      <c r="A138" s="4" t="s">
        <v>286</v>
      </c>
      <c r="B138" s="4">
        <v>8.90422381885E12</v>
      </c>
      <c r="C138" s="4" t="s">
        <v>311</v>
      </c>
      <c r="D138" s="5">
        <f>VLOOKUP(B:B,'Company X- SKU Master'!$A$2:$B$67,2,False)</f>
        <v>240</v>
      </c>
      <c r="E138" s="4">
        <f t="shared" si="1"/>
        <v>240</v>
      </c>
      <c r="F138" s="5">
        <f t="shared" si="2"/>
        <v>488</v>
      </c>
      <c r="G138" s="4">
        <f t="shared" si="3"/>
        <v>0.488</v>
      </c>
    </row>
    <row r="139" ht="15.75" customHeight="1">
      <c r="A139" s="4" t="s">
        <v>284</v>
      </c>
      <c r="B139" s="4">
        <v>8.904223818706E12</v>
      </c>
      <c r="C139" s="4" t="s">
        <v>311</v>
      </c>
      <c r="D139" s="5">
        <f>VLOOKUP(B:B,'Company X- SKU Master'!$A$2:$B$67,2,False)</f>
        <v>127</v>
      </c>
      <c r="E139" s="4">
        <f t="shared" si="1"/>
        <v>127</v>
      </c>
      <c r="F139" s="5">
        <f t="shared" si="2"/>
        <v>607</v>
      </c>
      <c r="G139" s="4">
        <f t="shared" si="3"/>
        <v>0.607</v>
      </c>
    </row>
    <row r="140" ht="15.75" customHeight="1">
      <c r="A140" s="4" t="s">
        <v>284</v>
      </c>
      <c r="B140" s="4">
        <v>8.90422381885E12</v>
      </c>
      <c r="C140" s="4" t="s">
        <v>311</v>
      </c>
      <c r="D140" s="5">
        <f>VLOOKUP(B:B,'Company X- SKU Master'!$A$2:$B$67,2,False)</f>
        <v>240</v>
      </c>
      <c r="E140" s="4">
        <f t="shared" si="1"/>
        <v>240</v>
      </c>
      <c r="F140" s="5">
        <f t="shared" si="2"/>
        <v>607</v>
      </c>
      <c r="G140" s="4">
        <f t="shared" si="3"/>
        <v>0.607</v>
      </c>
    </row>
    <row r="141" ht="15.75" customHeight="1">
      <c r="A141" s="4" t="s">
        <v>284</v>
      </c>
      <c r="B141" s="4">
        <v>8.904223819468E12</v>
      </c>
      <c r="C141" s="4" t="s">
        <v>311</v>
      </c>
      <c r="D141" s="5">
        <f>VLOOKUP(B:B,'Company X- SKU Master'!$A$2:$B$67,2,False)</f>
        <v>240</v>
      </c>
      <c r="E141" s="4">
        <f t="shared" si="1"/>
        <v>240</v>
      </c>
      <c r="F141" s="5">
        <f t="shared" si="2"/>
        <v>607</v>
      </c>
      <c r="G141" s="4">
        <f t="shared" si="3"/>
        <v>0.607</v>
      </c>
    </row>
    <row r="142" ht="15.75" customHeight="1">
      <c r="A142" s="4" t="s">
        <v>282</v>
      </c>
      <c r="B142" s="4">
        <v>8.904223819468E12</v>
      </c>
      <c r="C142" s="4" t="s">
        <v>311</v>
      </c>
      <c r="D142" s="5">
        <f>VLOOKUP(B:B,'Company X- SKU Master'!$A$2:$B$67,2,False)</f>
        <v>240</v>
      </c>
      <c r="E142" s="4">
        <f t="shared" si="1"/>
        <v>240</v>
      </c>
      <c r="F142" s="5">
        <f t="shared" si="2"/>
        <v>986</v>
      </c>
      <c r="G142" s="4">
        <f t="shared" si="3"/>
        <v>0.986</v>
      </c>
    </row>
    <row r="143" ht="15.75" customHeight="1">
      <c r="A143" s="4" t="s">
        <v>282</v>
      </c>
      <c r="B143" s="4">
        <v>8.904223818454E12</v>
      </c>
      <c r="C143" s="4" t="s">
        <v>311</v>
      </c>
      <c r="D143" s="5">
        <f>VLOOKUP(B:B,'Company X- SKU Master'!$A$2:$B$67,2,False)</f>
        <v>232</v>
      </c>
      <c r="E143" s="4">
        <f t="shared" si="1"/>
        <v>232</v>
      </c>
      <c r="F143" s="5">
        <f t="shared" si="2"/>
        <v>986</v>
      </c>
      <c r="G143" s="4">
        <f t="shared" si="3"/>
        <v>0.986</v>
      </c>
    </row>
    <row r="144" ht="15.75" customHeight="1">
      <c r="A144" s="4" t="s">
        <v>282</v>
      </c>
      <c r="B144" s="4">
        <v>8.904223818669E12</v>
      </c>
      <c r="C144" s="4" t="s">
        <v>311</v>
      </c>
      <c r="D144" s="5">
        <f>VLOOKUP(B:B,'Company X- SKU Master'!$A$2:$B$67,2,False)</f>
        <v>240</v>
      </c>
      <c r="E144" s="4">
        <f t="shared" si="1"/>
        <v>240</v>
      </c>
      <c r="F144" s="5">
        <f t="shared" si="2"/>
        <v>986</v>
      </c>
      <c r="G144" s="4">
        <f t="shared" si="3"/>
        <v>0.986</v>
      </c>
    </row>
    <row r="145" ht="15.75" customHeight="1">
      <c r="A145" s="4" t="s">
        <v>282</v>
      </c>
      <c r="B145" s="4">
        <v>8.904223818638E12</v>
      </c>
      <c r="C145" s="4" t="s">
        <v>313</v>
      </c>
      <c r="D145" s="5">
        <f>VLOOKUP(B:B,'Company X- SKU Master'!$A$2:$B$67,2,False)</f>
        <v>137</v>
      </c>
      <c r="E145" s="4">
        <f t="shared" si="1"/>
        <v>274</v>
      </c>
      <c r="F145" s="5">
        <f t="shared" si="2"/>
        <v>986</v>
      </c>
      <c r="G145" s="4">
        <f t="shared" si="3"/>
        <v>0.986</v>
      </c>
    </row>
    <row r="146" ht="15.75" customHeight="1">
      <c r="A146" s="4" t="s">
        <v>280</v>
      </c>
      <c r="B146" s="4">
        <v>8.904223818706E12</v>
      </c>
      <c r="C146" s="4" t="s">
        <v>311</v>
      </c>
      <c r="D146" s="5">
        <f>VLOOKUP(B:B,'Company X- SKU Master'!$A$2:$B$67,2,False)</f>
        <v>127</v>
      </c>
      <c r="E146" s="4">
        <f t="shared" si="1"/>
        <v>127</v>
      </c>
      <c r="F146" s="5">
        <f t="shared" si="2"/>
        <v>500</v>
      </c>
      <c r="G146" s="4">
        <f t="shared" si="3"/>
        <v>0.5</v>
      </c>
    </row>
    <row r="147" ht="15.75" customHeight="1">
      <c r="A147" s="4" t="s">
        <v>280</v>
      </c>
      <c r="B147" s="4">
        <v>8.904223818942E12</v>
      </c>
      <c r="C147" s="4" t="s">
        <v>311</v>
      </c>
      <c r="D147" s="5">
        <f>VLOOKUP(B:B,'Company X- SKU Master'!$A$2:$B$67,2,False)</f>
        <v>133</v>
      </c>
      <c r="E147" s="4">
        <f t="shared" si="1"/>
        <v>133</v>
      </c>
      <c r="F147" s="5">
        <f t="shared" si="2"/>
        <v>500</v>
      </c>
      <c r="G147" s="4">
        <f t="shared" si="3"/>
        <v>0.5</v>
      </c>
    </row>
    <row r="148" ht="15.75" customHeight="1">
      <c r="A148" s="4" t="s">
        <v>280</v>
      </c>
      <c r="B148" s="4">
        <v>8.90422381885E12</v>
      </c>
      <c r="C148" s="4" t="s">
        <v>311</v>
      </c>
      <c r="D148" s="5">
        <f>VLOOKUP(B:B,'Company X- SKU Master'!$A$2:$B$67,2,False)</f>
        <v>240</v>
      </c>
      <c r="E148" s="4">
        <f t="shared" si="1"/>
        <v>240</v>
      </c>
      <c r="F148" s="5">
        <f t="shared" si="2"/>
        <v>500</v>
      </c>
      <c r="G148" s="4">
        <f t="shared" si="3"/>
        <v>0.5</v>
      </c>
    </row>
    <row r="149" ht="15.75" customHeight="1">
      <c r="A149" s="4" t="s">
        <v>278</v>
      </c>
      <c r="B149" s="4">
        <v>8.904223818706E12</v>
      </c>
      <c r="C149" s="4" t="s">
        <v>311</v>
      </c>
      <c r="D149" s="5">
        <f>VLOOKUP(B:B,'Company X- SKU Master'!$A$2:$B$67,2,False)</f>
        <v>127</v>
      </c>
      <c r="E149" s="4">
        <f t="shared" si="1"/>
        <v>127</v>
      </c>
      <c r="F149" s="5">
        <f t="shared" si="2"/>
        <v>500</v>
      </c>
      <c r="G149" s="4">
        <f t="shared" si="3"/>
        <v>0.5</v>
      </c>
    </row>
    <row r="150" ht="15.75" customHeight="1">
      <c r="A150" s="4" t="s">
        <v>278</v>
      </c>
      <c r="B150" s="4">
        <v>8.904223818942E12</v>
      </c>
      <c r="C150" s="4" t="s">
        <v>311</v>
      </c>
      <c r="D150" s="5">
        <f>VLOOKUP(B:B,'Company X- SKU Master'!$A$2:$B$67,2,False)</f>
        <v>133</v>
      </c>
      <c r="E150" s="4">
        <f t="shared" si="1"/>
        <v>133</v>
      </c>
      <c r="F150" s="5">
        <f t="shared" si="2"/>
        <v>500</v>
      </c>
      <c r="G150" s="4">
        <f t="shared" si="3"/>
        <v>0.5</v>
      </c>
    </row>
    <row r="151" ht="15.75" customHeight="1">
      <c r="A151" s="4" t="s">
        <v>278</v>
      </c>
      <c r="B151" s="4">
        <v>8.90422381885E12</v>
      </c>
      <c r="C151" s="4" t="s">
        <v>311</v>
      </c>
      <c r="D151" s="5">
        <f>VLOOKUP(B:B,'Company X- SKU Master'!$A$2:$B$67,2,False)</f>
        <v>240</v>
      </c>
      <c r="E151" s="4">
        <f t="shared" si="1"/>
        <v>240</v>
      </c>
      <c r="F151" s="5">
        <f t="shared" si="2"/>
        <v>500</v>
      </c>
      <c r="G151" s="4">
        <f t="shared" si="3"/>
        <v>0.5</v>
      </c>
    </row>
    <row r="152" ht="15.75" customHeight="1">
      <c r="A152" s="4" t="s">
        <v>181</v>
      </c>
      <c r="B152" s="4">
        <v>8.90422381885E12</v>
      </c>
      <c r="C152" s="4" t="s">
        <v>311</v>
      </c>
      <c r="D152" s="5">
        <f>VLOOKUP(B:B,'Company X- SKU Master'!$A$2:$B$67,2,False)</f>
        <v>240</v>
      </c>
      <c r="E152" s="4">
        <f t="shared" si="1"/>
        <v>240</v>
      </c>
      <c r="F152" s="5">
        <f t="shared" si="2"/>
        <v>601</v>
      </c>
      <c r="G152" s="4">
        <f t="shared" si="3"/>
        <v>0.601</v>
      </c>
    </row>
    <row r="153" ht="15.75" customHeight="1">
      <c r="A153" s="4" t="s">
        <v>181</v>
      </c>
      <c r="B153" s="4">
        <v>8.904223818683E12</v>
      </c>
      <c r="C153" s="4" t="s">
        <v>311</v>
      </c>
      <c r="D153" s="5">
        <f>VLOOKUP(B:B,'Company X- SKU Master'!$A$2:$B$67,2,False)</f>
        <v>121</v>
      </c>
      <c r="E153" s="4">
        <f t="shared" si="1"/>
        <v>121</v>
      </c>
      <c r="F153" s="5">
        <f t="shared" si="2"/>
        <v>601</v>
      </c>
      <c r="G153" s="4">
        <f t="shared" si="3"/>
        <v>0.601</v>
      </c>
    </row>
    <row r="154" ht="15.75" customHeight="1">
      <c r="A154" s="4" t="s">
        <v>181</v>
      </c>
      <c r="B154" s="4">
        <v>8.904223819468E12</v>
      </c>
      <c r="C154" s="4" t="s">
        <v>311</v>
      </c>
      <c r="D154" s="5">
        <f>VLOOKUP(B:B,'Company X- SKU Master'!$A$2:$B$67,2,False)</f>
        <v>240</v>
      </c>
      <c r="E154" s="4">
        <f t="shared" si="1"/>
        <v>240</v>
      </c>
      <c r="F154" s="5">
        <f t="shared" si="2"/>
        <v>601</v>
      </c>
      <c r="G154" s="4">
        <f t="shared" si="3"/>
        <v>0.601</v>
      </c>
    </row>
    <row r="155" ht="15.75" customHeight="1">
      <c r="A155" s="4" t="s">
        <v>276</v>
      </c>
      <c r="B155" s="4">
        <v>8.90422381885E12</v>
      </c>
      <c r="C155" s="4" t="s">
        <v>311</v>
      </c>
      <c r="D155" s="5">
        <f>VLOOKUP(B:B,'Company X- SKU Master'!$A$2:$B$67,2,False)</f>
        <v>240</v>
      </c>
      <c r="E155" s="4">
        <f t="shared" si="1"/>
        <v>240</v>
      </c>
      <c r="F155" s="5">
        <f t="shared" si="2"/>
        <v>361</v>
      </c>
      <c r="G155" s="4">
        <f t="shared" si="3"/>
        <v>0.361</v>
      </c>
    </row>
    <row r="156" ht="15.75" customHeight="1">
      <c r="A156" s="4" t="s">
        <v>276</v>
      </c>
      <c r="B156" s="4">
        <v>8.904223818683E12</v>
      </c>
      <c r="C156" s="4" t="s">
        <v>311</v>
      </c>
      <c r="D156" s="5">
        <f>VLOOKUP(B:B,'Company X- SKU Master'!$A$2:$B$67,2,False)</f>
        <v>121</v>
      </c>
      <c r="E156" s="4">
        <f t="shared" si="1"/>
        <v>121</v>
      </c>
      <c r="F156" s="5">
        <f t="shared" si="2"/>
        <v>361</v>
      </c>
      <c r="G156" s="4">
        <f t="shared" si="3"/>
        <v>0.361</v>
      </c>
    </row>
    <row r="157" ht="15.75" customHeight="1">
      <c r="A157" s="4" t="s">
        <v>117</v>
      </c>
      <c r="B157" s="4">
        <v>8.904223819499E12</v>
      </c>
      <c r="C157" s="4" t="s">
        <v>311</v>
      </c>
      <c r="D157" s="5">
        <f>VLOOKUP(B:B,'Company X- SKU Master'!$A$2:$B$67,2,False)</f>
        <v>210</v>
      </c>
      <c r="E157" s="4">
        <f t="shared" si="1"/>
        <v>210</v>
      </c>
      <c r="F157" s="5">
        <f t="shared" si="2"/>
        <v>630</v>
      </c>
      <c r="G157" s="4">
        <f t="shared" si="3"/>
        <v>0.63</v>
      </c>
    </row>
    <row r="158" ht="15.75" customHeight="1">
      <c r="A158" s="4" t="s">
        <v>117</v>
      </c>
      <c r="B158" s="4">
        <v>8.904223819505E12</v>
      </c>
      <c r="C158" s="4" t="s">
        <v>311</v>
      </c>
      <c r="D158" s="5">
        <f>VLOOKUP(B:B,'Company X- SKU Master'!$A$2:$B$67,2,False)</f>
        <v>210</v>
      </c>
      <c r="E158" s="4">
        <f t="shared" si="1"/>
        <v>210</v>
      </c>
      <c r="F158" s="5">
        <f t="shared" si="2"/>
        <v>630</v>
      </c>
      <c r="G158" s="4">
        <f t="shared" si="3"/>
        <v>0.63</v>
      </c>
    </row>
    <row r="159" ht="15.75" customHeight="1">
      <c r="A159" s="4" t="s">
        <v>117</v>
      </c>
      <c r="B159" s="4">
        <v>8.904223819512E12</v>
      </c>
      <c r="C159" s="4" t="s">
        <v>311</v>
      </c>
      <c r="D159" s="5">
        <f>VLOOKUP(B:B,'Company X- SKU Master'!$A$2:$B$67,2,False)</f>
        <v>210</v>
      </c>
      <c r="E159" s="4">
        <f t="shared" si="1"/>
        <v>210</v>
      </c>
      <c r="F159" s="5">
        <f t="shared" si="2"/>
        <v>630</v>
      </c>
      <c r="G159" s="4">
        <f t="shared" si="3"/>
        <v>0.63</v>
      </c>
    </row>
    <row r="160" ht="15.75" customHeight="1">
      <c r="A160" s="4" t="s">
        <v>168</v>
      </c>
      <c r="B160" s="4">
        <v>8.904223819277E12</v>
      </c>
      <c r="C160" s="4" t="s">
        <v>311</v>
      </c>
      <c r="D160" s="5">
        <f>VLOOKUP(B:B,'Company X- SKU Master'!$A$2:$B$67,2,False)</f>
        <v>350</v>
      </c>
      <c r="E160" s="4">
        <f t="shared" si="1"/>
        <v>350</v>
      </c>
      <c r="F160" s="5">
        <f t="shared" si="2"/>
        <v>3080</v>
      </c>
      <c r="G160" s="4">
        <f t="shared" si="3"/>
        <v>3.08</v>
      </c>
    </row>
    <row r="161" ht="15.75" customHeight="1">
      <c r="A161" s="4" t="s">
        <v>168</v>
      </c>
      <c r="B161" s="4">
        <v>8.904223818478E12</v>
      </c>
      <c r="C161" s="4" t="s">
        <v>311</v>
      </c>
      <c r="D161" s="5">
        <f>VLOOKUP(B:B,'Company X- SKU Master'!$A$2:$B$67,2,False)</f>
        <v>350</v>
      </c>
      <c r="E161" s="4">
        <f t="shared" si="1"/>
        <v>350</v>
      </c>
      <c r="F161" s="5">
        <f t="shared" si="2"/>
        <v>3080</v>
      </c>
      <c r="G161" s="4">
        <f t="shared" si="3"/>
        <v>3.08</v>
      </c>
    </row>
    <row r="162" ht="15.75" customHeight="1">
      <c r="A162" s="4" t="s">
        <v>168</v>
      </c>
      <c r="B162" s="4">
        <v>8.904223819284E12</v>
      </c>
      <c r="C162" s="4" t="s">
        <v>311</v>
      </c>
      <c r="D162" s="5">
        <f>VLOOKUP(B:B,'Company X- SKU Master'!$A$2:$B$67,2,False)</f>
        <v>350</v>
      </c>
      <c r="E162" s="4">
        <f t="shared" si="1"/>
        <v>350</v>
      </c>
      <c r="F162" s="5">
        <f t="shared" si="2"/>
        <v>3080</v>
      </c>
      <c r="G162" s="4">
        <f t="shared" si="3"/>
        <v>3.08</v>
      </c>
    </row>
    <row r="163" ht="15.75" customHeight="1">
      <c r="A163" s="4" t="s">
        <v>168</v>
      </c>
      <c r="B163" s="4">
        <v>8.90422381913E12</v>
      </c>
      <c r="C163" s="4" t="s">
        <v>311</v>
      </c>
      <c r="D163" s="5">
        <f>VLOOKUP(B:B,'Company X- SKU Master'!$A$2:$B$67,2,False)</f>
        <v>350</v>
      </c>
      <c r="E163" s="4">
        <f t="shared" si="1"/>
        <v>350</v>
      </c>
      <c r="F163" s="5">
        <f t="shared" si="2"/>
        <v>3080</v>
      </c>
      <c r="G163" s="4">
        <f t="shared" si="3"/>
        <v>3.08</v>
      </c>
    </row>
    <row r="164" ht="15.75" customHeight="1">
      <c r="A164" s="4" t="s">
        <v>168</v>
      </c>
      <c r="B164" s="4">
        <v>8.904223819031E12</v>
      </c>
      <c r="C164" s="4" t="s">
        <v>313</v>
      </c>
      <c r="D164" s="5">
        <f>VLOOKUP(B:B,'Company X- SKU Master'!$A$2:$B$67,2,False)</f>
        <v>112</v>
      </c>
      <c r="E164" s="4">
        <f t="shared" si="1"/>
        <v>224</v>
      </c>
      <c r="F164" s="5">
        <f t="shared" si="2"/>
        <v>3080</v>
      </c>
      <c r="G164" s="4">
        <f t="shared" si="3"/>
        <v>3.08</v>
      </c>
    </row>
    <row r="165" ht="15.75" customHeight="1">
      <c r="A165" s="4" t="s">
        <v>168</v>
      </c>
      <c r="B165" s="4">
        <v>8.904223819024E12</v>
      </c>
      <c r="C165" s="4" t="s">
        <v>313</v>
      </c>
      <c r="D165" s="5">
        <f>VLOOKUP(B:B,'Company X- SKU Master'!$A$2:$B$67,2,False)</f>
        <v>112</v>
      </c>
      <c r="E165" s="4">
        <f t="shared" si="1"/>
        <v>224</v>
      </c>
      <c r="F165" s="5">
        <f t="shared" si="2"/>
        <v>3080</v>
      </c>
      <c r="G165" s="4">
        <f t="shared" si="3"/>
        <v>3.08</v>
      </c>
    </row>
    <row r="166" ht="15.75" customHeight="1">
      <c r="A166" s="4" t="s">
        <v>168</v>
      </c>
      <c r="B166" s="4">
        <v>8.904223816214E12</v>
      </c>
      <c r="C166" s="4" t="s">
        <v>311</v>
      </c>
      <c r="D166" s="5">
        <f>VLOOKUP(B:B,'Company X- SKU Master'!$A$2:$B$67,2,False)</f>
        <v>120</v>
      </c>
      <c r="E166" s="4">
        <f t="shared" si="1"/>
        <v>120</v>
      </c>
      <c r="F166" s="5">
        <f t="shared" si="2"/>
        <v>3080</v>
      </c>
      <c r="G166" s="4">
        <f t="shared" si="3"/>
        <v>3.08</v>
      </c>
    </row>
    <row r="167" ht="15.75" customHeight="1">
      <c r="A167" s="4" t="s">
        <v>168</v>
      </c>
      <c r="B167" s="4">
        <v>8.904223818874E12</v>
      </c>
      <c r="C167" s="4" t="s">
        <v>311</v>
      </c>
      <c r="D167" s="5">
        <f>VLOOKUP(B:B,'Company X- SKU Master'!$A$2:$B$67,2,False)</f>
        <v>100</v>
      </c>
      <c r="E167" s="4">
        <f t="shared" si="1"/>
        <v>100</v>
      </c>
      <c r="F167" s="5">
        <f t="shared" si="2"/>
        <v>3080</v>
      </c>
      <c r="G167" s="4">
        <f t="shared" si="3"/>
        <v>3.08</v>
      </c>
    </row>
    <row r="168" ht="15.75" customHeight="1">
      <c r="A168" s="4" t="s">
        <v>168</v>
      </c>
      <c r="B168" s="4">
        <v>8.904223818881E12</v>
      </c>
      <c r="C168" s="4" t="s">
        <v>311</v>
      </c>
      <c r="D168" s="5">
        <f>VLOOKUP(B:B,'Company X- SKU Master'!$A$2:$B$67,2,False)</f>
        <v>140</v>
      </c>
      <c r="E168" s="4">
        <f t="shared" si="1"/>
        <v>140</v>
      </c>
      <c r="F168" s="5">
        <f t="shared" si="2"/>
        <v>3080</v>
      </c>
      <c r="G168" s="4">
        <f t="shared" si="3"/>
        <v>3.08</v>
      </c>
    </row>
    <row r="169" ht="15.75" customHeight="1">
      <c r="A169" s="4" t="s">
        <v>168</v>
      </c>
      <c r="B169" s="4">
        <v>8.904223818898E12</v>
      </c>
      <c r="C169" s="4" t="s">
        <v>311</v>
      </c>
      <c r="D169" s="5">
        <f>VLOOKUP(B:B,'Company X- SKU Master'!$A$2:$B$67,2,False)</f>
        <v>140</v>
      </c>
      <c r="E169" s="4">
        <f t="shared" si="1"/>
        <v>140</v>
      </c>
      <c r="F169" s="5">
        <f t="shared" si="2"/>
        <v>3080</v>
      </c>
      <c r="G169" s="4">
        <f t="shared" si="3"/>
        <v>3.08</v>
      </c>
    </row>
    <row r="170" ht="15.75" customHeight="1">
      <c r="A170" s="4" t="s">
        <v>168</v>
      </c>
      <c r="B170" s="4">
        <v>8.904223818706E12</v>
      </c>
      <c r="C170" s="4" t="s">
        <v>311</v>
      </c>
      <c r="D170" s="5">
        <f>VLOOKUP(B:B,'Company X- SKU Master'!$A$2:$B$67,2,False)</f>
        <v>127</v>
      </c>
      <c r="E170" s="4">
        <f t="shared" si="1"/>
        <v>127</v>
      </c>
      <c r="F170" s="5">
        <f t="shared" si="2"/>
        <v>3080</v>
      </c>
      <c r="G170" s="4">
        <f t="shared" si="3"/>
        <v>3.08</v>
      </c>
    </row>
    <row r="171" ht="15.75" customHeight="1">
      <c r="A171" s="4" t="s">
        <v>168</v>
      </c>
      <c r="B171" s="4">
        <v>8.904223818942E12</v>
      </c>
      <c r="C171" s="4" t="s">
        <v>311</v>
      </c>
      <c r="D171" s="5">
        <f>VLOOKUP(B:B,'Company X- SKU Master'!$A$2:$B$67,2,False)</f>
        <v>133</v>
      </c>
      <c r="E171" s="4">
        <f t="shared" si="1"/>
        <v>133</v>
      </c>
      <c r="F171" s="5">
        <f t="shared" si="2"/>
        <v>3080</v>
      </c>
      <c r="G171" s="4">
        <f t="shared" si="3"/>
        <v>3.08</v>
      </c>
    </row>
    <row r="172" ht="15.75" customHeight="1">
      <c r="A172" s="4" t="s">
        <v>168</v>
      </c>
      <c r="B172" s="4">
        <v>8.90422381885E12</v>
      </c>
      <c r="C172" s="4" t="s">
        <v>311</v>
      </c>
      <c r="D172" s="5">
        <f>VLOOKUP(B:B,'Company X- SKU Master'!$A$2:$B$67,2,False)</f>
        <v>240</v>
      </c>
      <c r="E172" s="4">
        <f t="shared" si="1"/>
        <v>240</v>
      </c>
      <c r="F172" s="5">
        <f t="shared" si="2"/>
        <v>3080</v>
      </c>
      <c r="G172" s="4">
        <f t="shared" si="3"/>
        <v>3.08</v>
      </c>
    </row>
    <row r="173" ht="15.75" customHeight="1">
      <c r="A173" s="4" t="s">
        <v>168</v>
      </c>
      <c r="B173" s="4">
        <v>8.904223818454E12</v>
      </c>
      <c r="C173" s="4" t="s">
        <v>311</v>
      </c>
      <c r="D173" s="5">
        <f>VLOOKUP(B:B,'Company X- SKU Master'!$A$2:$B$67,2,False)</f>
        <v>232</v>
      </c>
      <c r="E173" s="4">
        <f t="shared" si="1"/>
        <v>232</v>
      </c>
      <c r="F173" s="5">
        <f t="shared" si="2"/>
        <v>3080</v>
      </c>
      <c r="G173" s="4">
        <f t="shared" si="3"/>
        <v>3.08</v>
      </c>
    </row>
    <row r="174" ht="15.75" customHeight="1">
      <c r="A174" s="4" t="s">
        <v>166</v>
      </c>
      <c r="B174" s="4">
        <v>8.904223819284E12</v>
      </c>
      <c r="C174" s="4" t="s">
        <v>311</v>
      </c>
      <c r="D174" s="5">
        <f>VLOOKUP(B:B,'Company X- SKU Master'!$A$2:$B$67,2,False)</f>
        <v>350</v>
      </c>
      <c r="E174" s="4">
        <f t="shared" si="1"/>
        <v>350</v>
      </c>
      <c r="F174" s="5">
        <f t="shared" si="2"/>
        <v>1517</v>
      </c>
      <c r="G174" s="4">
        <f t="shared" si="3"/>
        <v>1.517</v>
      </c>
    </row>
    <row r="175" ht="15.75" customHeight="1">
      <c r="A175" s="4" t="s">
        <v>166</v>
      </c>
      <c r="B175" s="4">
        <v>8.904223819352E12</v>
      </c>
      <c r="C175" s="4" t="s">
        <v>311</v>
      </c>
      <c r="D175" s="5">
        <f>VLOOKUP(B:B,'Company X- SKU Master'!$A$2:$B$67,2,False)</f>
        <v>165</v>
      </c>
      <c r="E175" s="4">
        <f t="shared" si="1"/>
        <v>165</v>
      </c>
      <c r="F175" s="5">
        <f t="shared" si="2"/>
        <v>1517</v>
      </c>
      <c r="G175" s="4">
        <f t="shared" si="3"/>
        <v>1.517</v>
      </c>
    </row>
    <row r="176" ht="15.75" customHeight="1">
      <c r="A176" s="4" t="s">
        <v>166</v>
      </c>
      <c r="B176" s="4">
        <v>8.904223818935E12</v>
      </c>
      <c r="C176" s="4" t="s">
        <v>311</v>
      </c>
      <c r="D176" s="5">
        <f>VLOOKUP(B:B,'Company X- SKU Master'!$A$2:$B$67,2,False)</f>
        <v>120</v>
      </c>
      <c r="E176" s="4">
        <f t="shared" si="1"/>
        <v>120</v>
      </c>
      <c r="F176" s="5">
        <f t="shared" si="2"/>
        <v>1517</v>
      </c>
      <c r="G176" s="4">
        <f t="shared" si="3"/>
        <v>1.517</v>
      </c>
    </row>
    <row r="177" ht="15.75" customHeight="1">
      <c r="A177" s="4" t="s">
        <v>166</v>
      </c>
      <c r="B177" s="4">
        <v>8.904223816214E12</v>
      </c>
      <c r="C177" s="4" t="s">
        <v>311</v>
      </c>
      <c r="D177" s="5">
        <f>VLOOKUP(B:B,'Company X- SKU Master'!$A$2:$B$67,2,False)</f>
        <v>120</v>
      </c>
      <c r="E177" s="4">
        <f t="shared" si="1"/>
        <v>120</v>
      </c>
      <c r="F177" s="5">
        <f t="shared" si="2"/>
        <v>1517</v>
      </c>
      <c r="G177" s="4">
        <f t="shared" si="3"/>
        <v>1.517</v>
      </c>
    </row>
    <row r="178" ht="15.75" customHeight="1">
      <c r="A178" s="4" t="s">
        <v>166</v>
      </c>
      <c r="B178" s="4">
        <v>8.904223818454E12</v>
      </c>
      <c r="C178" s="4" t="s">
        <v>311</v>
      </c>
      <c r="D178" s="5">
        <f>VLOOKUP(B:B,'Company X- SKU Master'!$A$2:$B$67,2,False)</f>
        <v>232</v>
      </c>
      <c r="E178" s="4">
        <f t="shared" si="1"/>
        <v>232</v>
      </c>
      <c r="F178" s="5">
        <f t="shared" si="2"/>
        <v>1517</v>
      </c>
      <c r="G178" s="4">
        <f t="shared" si="3"/>
        <v>1.517</v>
      </c>
    </row>
    <row r="179" ht="15.75" customHeight="1">
      <c r="A179" s="4" t="s">
        <v>166</v>
      </c>
      <c r="B179" s="4" t="s">
        <v>319</v>
      </c>
      <c r="C179" s="4" t="s">
        <v>311</v>
      </c>
      <c r="D179" s="5">
        <f>VLOOKUP(B:B,'Company X- SKU Master'!$A$2:$B$67,2,False)</f>
        <v>500</v>
      </c>
      <c r="E179" s="4">
        <f t="shared" si="1"/>
        <v>500</v>
      </c>
      <c r="F179" s="5">
        <f t="shared" si="2"/>
        <v>1517</v>
      </c>
      <c r="G179" s="4">
        <f t="shared" si="3"/>
        <v>1.517</v>
      </c>
    </row>
    <row r="180" ht="15.75" customHeight="1">
      <c r="A180" s="4" t="s">
        <v>166</v>
      </c>
      <c r="B180" s="4">
        <v>8.904223819116E12</v>
      </c>
      <c r="C180" s="4" t="s">
        <v>311</v>
      </c>
      <c r="D180" s="5">
        <f>VLOOKUP(B:B,'Company X- SKU Master'!$A$2:$B$67,2,False)</f>
        <v>30</v>
      </c>
      <c r="E180" s="4">
        <f t="shared" si="1"/>
        <v>30</v>
      </c>
      <c r="F180" s="5">
        <f t="shared" si="2"/>
        <v>1517</v>
      </c>
      <c r="G180" s="4">
        <f t="shared" si="3"/>
        <v>1.517</v>
      </c>
    </row>
    <row r="181" ht="15.75" customHeight="1">
      <c r="A181" s="4" t="s">
        <v>164</v>
      </c>
      <c r="B181" s="4">
        <v>8.904223818706E12</v>
      </c>
      <c r="C181" s="4" t="s">
        <v>311</v>
      </c>
      <c r="D181" s="5">
        <f>VLOOKUP(B:B,'Company X- SKU Master'!$A$2:$B$67,2,False)</f>
        <v>127</v>
      </c>
      <c r="E181" s="4">
        <f t="shared" si="1"/>
        <v>127</v>
      </c>
      <c r="F181" s="5">
        <f t="shared" si="2"/>
        <v>1505</v>
      </c>
      <c r="G181" s="4">
        <f t="shared" si="3"/>
        <v>1.505</v>
      </c>
    </row>
    <row r="182" ht="15.75" customHeight="1">
      <c r="A182" s="4" t="s">
        <v>164</v>
      </c>
      <c r="B182" s="4">
        <v>8.904223819024E12</v>
      </c>
      <c r="C182" s="4" t="s">
        <v>317</v>
      </c>
      <c r="D182" s="5">
        <f>VLOOKUP(B:B,'Company X- SKU Master'!$A$2:$B$67,2,False)</f>
        <v>112</v>
      </c>
      <c r="E182" s="4">
        <f t="shared" si="1"/>
        <v>896</v>
      </c>
      <c r="F182" s="5">
        <f t="shared" si="2"/>
        <v>1505</v>
      </c>
      <c r="G182" s="4">
        <f t="shared" si="3"/>
        <v>1.505</v>
      </c>
    </row>
    <row r="183" ht="15.75" customHeight="1">
      <c r="A183" s="4" t="s">
        <v>164</v>
      </c>
      <c r="B183" s="4">
        <v>8.904223818683E12</v>
      </c>
      <c r="C183" s="4" t="s">
        <v>313</v>
      </c>
      <c r="D183" s="5">
        <f>VLOOKUP(B:B,'Company X- SKU Master'!$A$2:$B$67,2,False)</f>
        <v>121</v>
      </c>
      <c r="E183" s="4">
        <f t="shared" si="1"/>
        <v>242</v>
      </c>
      <c r="F183" s="5">
        <f t="shared" si="2"/>
        <v>1505</v>
      </c>
      <c r="G183" s="4">
        <f t="shared" si="3"/>
        <v>1.505</v>
      </c>
    </row>
    <row r="184" ht="15.75" customHeight="1">
      <c r="A184" s="4" t="s">
        <v>164</v>
      </c>
      <c r="B184" s="4">
        <v>8.90422381885E12</v>
      </c>
      <c r="C184" s="4" t="s">
        <v>311</v>
      </c>
      <c r="D184" s="5">
        <f>VLOOKUP(B:B,'Company X- SKU Master'!$A$2:$B$67,2,False)</f>
        <v>240</v>
      </c>
      <c r="E184" s="4">
        <f t="shared" si="1"/>
        <v>240</v>
      </c>
      <c r="F184" s="5">
        <f t="shared" si="2"/>
        <v>1505</v>
      </c>
      <c r="G184" s="4">
        <f t="shared" si="3"/>
        <v>1.505</v>
      </c>
    </row>
    <row r="185" ht="15.75" customHeight="1">
      <c r="A185" s="4" t="s">
        <v>296</v>
      </c>
      <c r="B185" s="4">
        <v>8.904223818706E12</v>
      </c>
      <c r="C185" s="4" t="s">
        <v>311</v>
      </c>
      <c r="D185" s="5">
        <f>VLOOKUP(B:B,'Company X- SKU Master'!$A$2:$B$67,2,False)</f>
        <v>127</v>
      </c>
      <c r="E185" s="4">
        <f t="shared" si="1"/>
        <v>127</v>
      </c>
      <c r="F185" s="5">
        <f t="shared" si="2"/>
        <v>607</v>
      </c>
      <c r="G185" s="4">
        <f t="shared" si="3"/>
        <v>0.607</v>
      </c>
    </row>
    <row r="186" ht="15.75" customHeight="1">
      <c r="A186" s="4" t="s">
        <v>296</v>
      </c>
      <c r="B186" s="4">
        <v>8.90422381885E12</v>
      </c>
      <c r="C186" s="4" t="s">
        <v>311</v>
      </c>
      <c r="D186" s="5">
        <f>VLOOKUP(B:B,'Company X- SKU Master'!$A$2:$B$67,2,False)</f>
        <v>240</v>
      </c>
      <c r="E186" s="4">
        <f t="shared" si="1"/>
        <v>240</v>
      </c>
      <c r="F186" s="5">
        <f t="shared" si="2"/>
        <v>607</v>
      </c>
      <c r="G186" s="4">
        <f t="shared" si="3"/>
        <v>0.607</v>
      </c>
    </row>
    <row r="187" ht="15.75" customHeight="1">
      <c r="A187" s="4" t="s">
        <v>296</v>
      </c>
      <c r="B187" s="4">
        <v>8.904223819468E12</v>
      </c>
      <c r="C187" s="4" t="s">
        <v>311</v>
      </c>
      <c r="D187" s="5">
        <f>VLOOKUP(B:B,'Company X- SKU Master'!$A$2:$B$67,2,False)</f>
        <v>240</v>
      </c>
      <c r="E187" s="4">
        <f t="shared" si="1"/>
        <v>240</v>
      </c>
      <c r="F187" s="5">
        <f t="shared" si="2"/>
        <v>607</v>
      </c>
      <c r="G187" s="4">
        <f t="shared" si="3"/>
        <v>0.607</v>
      </c>
    </row>
    <row r="188" ht="15.75" customHeight="1">
      <c r="A188" s="4" t="s">
        <v>274</v>
      </c>
      <c r="B188" s="4">
        <v>8.904223818706E12</v>
      </c>
      <c r="C188" s="4" t="s">
        <v>311</v>
      </c>
      <c r="D188" s="5">
        <f>VLOOKUP(B:B,'Company X- SKU Master'!$A$2:$B$67,2,False)</f>
        <v>127</v>
      </c>
      <c r="E188" s="4">
        <f t="shared" si="1"/>
        <v>127</v>
      </c>
      <c r="F188" s="5">
        <f t="shared" si="2"/>
        <v>500</v>
      </c>
      <c r="G188" s="4">
        <f t="shared" si="3"/>
        <v>0.5</v>
      </c>
    </row>
    <row r="189" ht="15.75" customHeight="1">
      <c r="A189" s="4" t="s">
        <v>274</v>
      </c>
      <c r="B189" s="4">
        <v>8.904223818942E12</v>
      </c>
      <c r="C189" s="4" t="s">
        <v>311</v>
      </c>
      <c r="D189" s="5">
        <f>VLOOKUP(B:B,'Company X- SKU Master'!$A$2:$B$67,2,False)</f>
        <v>133</v>
      </c>
      <c r="E189" s="4">
        <f t="shared" si="1"/>
        <v>133</v>
      </c>
      <c r="F189" s="5">
        <f t="shared" si="2"/>
        <v>500</v>
      </c>
      <c r="G189" s="4">
        <f t="shared" si="3"/>
        <v>0.5</v>
      </c>
    </row>
    <row r="190" ht="15.75" customHeight="1">
      <c r="A190" s="4" t="s">
        <v>274</v>
      </c>
      <c r="B190" s="4">
        <v>8.90422381885E12</v>
      </c>
      <c r="C190" s="4" t="s">
        <v>311</v>
      </c>
      <c r="D190" s="5">
        <f>VLOOKUP(B:B,'Company X- SKU Master'!$A$2:$B$67,2,False)</f>
        <v>240</v>
      </c>
      <c r="E190" s="4">
        <f t="shared" si="1"/>
        <v>240</v>
      </c>
      <c r="F190" s="5">
        <f t="shared" si="2"/>
        <v>500</v>
      </c>
      <c r="G190" s="4">
        <f t="shared" si="3"/>
        <v>0.5</v>
      </c>
    </row>
    <row r="191" ht="15.75" customHeight="1">
      <c r="A191" s="4" t="s">
        <v>272</v>
      </c>
      <c r="B191" s="4">
        <v>8.904223818706E12</v>
      </c>
      <c r="C191" s="4" t="s">
        <v>311</v>
      </c>
      <c r="D191" s="5">
        <f>VLOOKUP(B:B,'Company X- SKU Master'!$A$2:$B$67,2,False)</f>
        <v>127</v>
      </c>
      <c r="E191" s="4">
        <f t="shared" si="1"/>
        <v>127</v>
      </c>
      <c r="F191" s="5">
        <f t="shared" si="2"/>
        <v>500</v>
      </c>
      <c r="G191" s="4">
        <f t="shared" si="3"/>
        <v>0.5</v>
      </c>
    </row>
    <row r="192" ht="15.75" customHeight="1">
      <c r="A192" s="4" t="s">
        <v>272</v>
      </c>
      <c r="B192" s="4">
        <v>8.904223818942E12</v>
      </c>
      <c r="C192" s="4" t="s">
        <v>311</v>
      </c>
      <c r="D192" s="5">
        <f>VLOOKUP(B:B,'Company X- SKU Master'!$A$2:$B$67,2,False)</f>
        <v>133</v>
      </c>
      <c r="E192" s="4">
        <f t="shared" si="1"/>
        <v>133</v>
      </c>
      <c r="F192" s="5">
        <f t="shared" si="2"/>
        <v>500</v>
      </c>
      <c r="G192" s="4">
        <f t="shared" si="3"/>
        <v>0.5</v>
      </c>
    </row>
    <row r="193" ht="15.75" customHeight="1">
      <c r="A193" s="4" t="s">
        <v>272</v>
      </c>
      <c r="B193" s="4">
        <v>8.90422381885E12</v>
      </c>
      <c r="C193" s="4" t="s">
        <v>311</v>
      </c>
      <c r="D193" s="5">
        <f>VLOOKUP(B:B,'Company X- SKU Master'!$A$2:$B$67,2,False)</f>
        <v>240</v>
      </c>
      <c r="E193" s="4">
        <f t="shared" si="1"/>
        <v>240</v>
      </c>
      <c r="F193" s="5">
        <f t="shared" si="2"/>
        <v>500</v>
      </c>
      <c r="G193" s="4">
        <f t="shared" si="3"/>
        <v>0.5</v>
      </c>
    </row>
    <row r="194" ht="15.75" customHeight="1">
      <c r="A194" s="4" t="s">
        <v>270</v>
      </c>
      <c r="B194" s="4">
        <v>8.904223818706E12</v>
      </c>
      <c r="C194" s="4" t="s">
        <v>311</v>
      </c>
      <c r="D194" s="5">
        <f>VLOOKUP(B:B,'Company X- SKU Master'!$A$2:$B$67,2,False)</f>
        <v>127</v>
      </c>
      <c r="E194" s="4">
        <f t="shared" si="1"/>
        <v>127</v>
      </c>
      <c r="F194" s="5">
        <f t="shared" si="2"/>
        <v>500</v>
      </c>
      <c r="G194" s="4">
        <f t="shared" si="3"/>
        <v>0.5</v>
      </c>
    </row>
    <row r="195" ht="15.75" customHeight="1">
      <c r="A195" s="4" t="s">
        <v>270</v>
      </c>
      <c r="B195" s="4">
        <v>8.904223818942E12</v>
      </c>
      <c r="C195" s="4" t="s">
        <v>311</v>
      </c>
      <c r="D195" s="5">
        <f>VLOOKUP(B:B,'Company X- SKU Master'!$A$2:$B$67,2,False)</f>
        <v>133</v>
      </c>
      <c r="E195" s="4">
        <f t="shared" si="1"/>
        <v>133</v>
      </c>
      <c r="F195" s="5">
        <f t="shared" si="2"/>
        <v>500</v>
      </c>
      <c r="G195" s="4">
        <f t="shared" si="3"/>
        <v>0.5</v>
      </c>
    </row>
    <row r="196" ht="15.75" customHeight="1">
      <c r="A196" s="4" t="s">
        <v>270</v>
      </c>
      <c r="B196" s="4">
        <v>8.90422381885E12</v>
      </c>
      <c r="C196" s="4" t="s">
        <v>311</v>
      </c>
      <c r="D196" s="5">
        <f>VLOOKUP(B:B,'Company X- SKU Master'!$A$2:$B$67,2,False)</f>
        <v>240</v>
      </c>
      <c r="E196" s="4">
        <f t="shared" si="1"/>
        <v>240</v>
      </c>
      <c r="F196" s="5">
        <f t="shared" si="2"/>
        <v>500</v>
      </c>
      <c r="G196" s="4">
        <f t="shared" si="3"/>
        <v>0.5</v>
      </c>
    </row>
    <row r="197" ht="15.75" customHeight="1">
      <c r="A197" s="4" t="s">
        <v>268</v>
      </c>
      <c r="B197" s="4">
        <v>8.904223818706E12</v>
      </c>
      <c r="C197" s="4" t="s">
        <v>311</v>
      </c>
      <c r="D197" s="5">
        <f>VLOOKUP(B:B,'Company X- SKU Master'!$A$2:$B$67,2,False)</f>
        <v>127</v>
      </c>
      <c r="E197" s="4">
        <f t="shared" si="1"/>
        <v>127</v>
      </c>
      <c r="F197" s="5">
        <f t="shared" si="2"/>
        <v>500</v>
      </c>
      <c r="G197" s="4">
        <f t="shared" si="3"/>
        <v>0.5</v>
      </c>
    </row>
    <row r="198" ht="15.75" customHeight="1">
      <c r="A198" s="4" t="s">
        <v>268</v>
      </c>
      <c r="B198" s="4">
        <v>8.904223818942E12</v>
      </c>
      <c r="C198" s="4" t="s">
        <v>311</v>
      </c>
      <c r="D198" s="5">
        <f>VLOOKUP(B:B,'Company X- SKU Master'!$A$2:$B$67,2,False)</f>
        <v>133</v>
      </c>
      <c r="E198" s="4">
        <f t="shared" si="1"/>
        <v>133</v>
      </c>
      <c r="F198" s="5">
        <f t="shared" si="2"/>
        <v>500</v>
      </c>
      <c r="G198" s="4">
        <f t="shared" si="3"/>
        <v>0.5</v>
      </c>
    </row>
    <row r="199" ht="15.75" customHeight="1">
      <c r="A199" s="4" t="s">
        <v>268</v>
      </c>
      <c r="B199" s="4">
        <v>8.90422381885E12</v>
      </c>
      <c r="C199" s="4" t="s">
        <v>311</v>
      </c>
      <c r="D199" s="5">
        <f>VLOOKUP(B:B,'Company X- SKU Master'!$A$2:$B$67,2,False)</f>
        <v>240</v>
      </c>
      <c r="E199" s="4">
        <f t="shared" si="1"/>
        <v>240</v>
      </c>
      <c r="F199" s="5">
        <f t="shared" si="2"/>
        <v>500</v>
      </c>
      <c r="G199" s="4">
        <f t="shared" si="3"/>
        <v>0.5</v>
      </c>
    </row>
    <row r="200" ht="15.75" customHeight="1">
      <c r="A200" s="4" t="s">
        <v>266</v>
      </c>
      <c r="B200" s="4">
        <v>8.904223819338E12</v>
      </c>
      <c r="C200" s="4" t="s">
        <v>311</v>
      </c>
      <c r="D200" s="5">
        <f>VLOOKUP(B:B,'Company X- SKU Master'!$A$2:$B$67,2,False)</f>
        <v>600</v>
      </c>
      <c r="E200" s="4">
        <f t="shared" si="1"/>
        <v>600</v>
      </c>
      <c r="F200" s="5">
        <f t="shared" si="2"/>
        <v>600</v>
      </c>
      <c r="G200" s="4">
        <f t="shared" si="3"/>
        <v>0.6</v>
      </c>
    </row>
    <row r="201" ht="15.75" customHeight="1">
      <c r="A201" s="4" t="s">
        <v>179</v>
      </c>
      <c r="B201" s="4">
        <v>8.904223817273E12</v>
      </c>
      <c r="C201" s="4" t="s">
        <v>313</v>
      </c>
      <c r="D201" s="5">
        <f>VLOOKUP(B:B,'Company X- SKU Master'!$A$2:$B$67,2,False)</f>
        <v>65</v>
      </c>
      <c r="E201" s="4">
        <f t="shared" si="1"/>
        <v>130</v>
      </c>
      <c r="F201" s="5">
        <f t="shared" si="2"/>
        <v>731</v>
      </c>
      <c r="G201" s="4">
        <f t="shared" si="3"/>
        <v>0.731</v>
      </c>
    </row>
    <row r="202" ht="15.75" customHeight="1">
      <c r="A202" s="4" t="s">
        <v>179</v>
      </c>
      <c r="B202" s="4">
        <v>8.904223815866E12</v>
      </c>
      <c r="C202" s="4" t="s">
        <v>313</v>
      </c>
      <c r="D202" s="5">
        <f>VLOOKUP(B:B,'Company X- SKU Master'!$A$2:$B$67,2,False)</f>
        <v>113</v>
      </c>
      <c r="E202" s="4">
        <f t="shared" si="1"/>
        <v>226</v>
      </c>
      <c r="F202" s="5">
        <f t="shared" si="2"/>
        <v>731</v>
      </c>
      <c r="G202" s="4">
        <f t="shared" si="3"/>
        <v>0.731</v>
      </c>
    </row>
    <row r="203" ht="15.75" customHeight="1">
      <c r="A203" s="4" t="s">
        <v>179</v>
      </c>
      <c r="B203" s="4">
        <v>8.904223815859E12</v>
      </c>
      <c r="C203" s="4" t="s">
        <v>311</v>
      </c>
      <c r="D203" s="5">
        <f>VLOOKUP(B:B,'Company X- SKU Master'!$A$2:$B$67,2,False)</f>
        <v>165</v>
      </c>
      <c r="E203" s="4">
        <f t="shared" si="1"/>
        <v>165</v>
      </c>
      <c r="F203" s="5">
        <f t="shared" si="2"/>
        <v>731</v>
      </c>
      <c r="G203" s="4">
        <f t="shared" si="3"/>
        <v>0.731</v>
      </c>
    </row>
    <row r="204" ht="15.75" customHeight="1">
      <c r="A204" s="4" t="s">
        <v>179</v>
      </c>
      <c r="B204" s="4">
        <v>8.904223815682E12</v>
      </c>
      <c r="C204" s="4" t="s">
        <v>311</v>
      </c>
      <c r="D204" s="5">
        <f>VLOOKUP(B:B,'Company X- SKU Master'!$A$2:$B$67,2,False)</f>
        <v>210</v>
      </c>
      <c r="E204" s="4">
        <f t="shared" si="1"/>
        <v>210</v>
      </c>
      <c r="F204" s="5">
        <f t="shared" si="2"/>
        <v>731</v>
      </c>
      <c r="G204" s="4">
        <f t="shared" si="3"/>
        <v>0.731</v>
      </c>
    </row>
    <row r="205" ht="15.75" customHeight="1">
      <c r="A205" s="4" t="s">
        <v>264</v>
      </c>
      <c r="B205" s="4">
        <v>8.904223816214E12</v>
      </c>
      <c r="C205" s="4" t="s">
        <v>311</v>
      </c>
      <c r="D205" s="5">
        <f>VLOOKUP(B:B,'Company X- SKU Master'!$A$2:$B$67,2,False)</f>
        <v>120</v>
      </c>
      <c r="E205" s="4">
        <f t="shared" si="1"/>
        <v>120</v>
      </c>
      <c r="F205" s="5">
        <f t="shared" si="2"/>
        <v>220</v>
      </c>
      <c r="G205" s="4">
        <f t="shared" si="3"/>
        <v>0.22</v>
      </c>
    </row>
    <row r="206" ht="15.75" customHeight="1">
      <c r="A206" s="4" t="s">
        <v>264</v>
      </c>
      <c r="B206" s="4">
        <v>8.904223818874E12</v>
      </c>
      <c r="C206" s="4" t="s">
        <v>311</v>
      </c>
      <c r="D206" s="5">
        <f>VLOOKUP(B:B,'Company X- SKU Master'!$A$2:$B$67,2,False)</f>
        <v>100</v>
      </c>
      <c r="E206" s="4">
        <f t="shared" si="1"/>
        <v>100</v>
      </c>
      <c r="F206" s="5">
        <f t="shared" si="2"/>
        <v>220</v>
      </c>
      <c r="G206" s="4">
        <f t="shared" si="3"/>
        <v>0.22</v>
      </c>
    </row>
    <row r="207" ht="15.75" customHeight="1">
      <c r="A207" s="4" t="s">
        <v>262</v>
      </c>
      <c r="B207" s="4">
        <v>8.904223818706E12</v>
      </c>
      <c r="C207" s="4" t="s">
        <v>311</v>
      </c>
      <c r="D207" s="5">
        <f>VLOOKUP(B:B,'Company X- SKU Master'!$A$2:$B$67,2,False)</f>
        <v>127</v>
      </c>
      <c r="E207" s="4">
        <f t="shared" si="1"/>
        <v>127</v>
      </c>
      <c r="F207" s="5">
        <f t="shared" si="2"/>
        <v>500</v>
      </c>
      <c r="G207" s="4">
        <f t="shared" si="3"/>
        <v>0.5</v>
      </c>
    </row>
    <row r="208" ht="15.75" customHeight="1">
      <c r="A208" s="4" t="s">
        <v>262</v>
      </c>
      <c r="B208" s="4">
        <v>8.904223818942E12</v>
      </c>
      <c r="C208" s="4" t="s">
        <v>311</v>
      </c>
      <c r="D208" s="5">
        <f>VLOOKUP(B:B,'Company X- SKU Master'!$A$2:$B$67,2,False)</f>
        <v>133</v>
      </c>
      <c r="E208" s="4">
        <f t="shared" si="1"/>
        <v>133</v>
      </c>
      <c r="F208" s="5">
        <f t="shared" si="2"/>
        <v>500</v>
      </c>
      <c r="G208" s="4">
        <f t="shared" si="3"/>
        <v>0.5</v>
      </c>
    </row>
    <row r="209" ht="15.75" customHeight="1">
      <c r="A209" s="4" t="s">
        <v>262</v>
      </c>
      <c r="B209" s="4">
        <v>8.90422381885E12</v>
      </c>
      <c r="C209" s="4" t="s">
        <v>311</v>
      </c>
      <c r="D209" s="5">
        <f>VLOOKUP(B:B,'Company X- SKU Master'!$A$2:$B$67,2,False)</f>
        <v>240</v>
      </c>
      <c r="E209" s="4">
        <f t="shared" si="1"/>
        <v>240</v>
      </c>
      <c r="F209" s="5">
        <f t="shared" si="2"/>
        <v>500</v>
      </c>
      <c r="G209" s="4">
        <f t="shared" si="3"/>
        <v>0.5</v>
      </c>
    </row>
    <row r="210" ht="15.75" customHeight="1">
      <c r="A210" s="4" t="s">
        <v>89</v>
      </c>
      <c r="B210" s="4">
        <v>8.904223818614E12</v>
      </c>
      <c r="C210" s="4" t="s">
        <v>311</v>
      </c>
      <c r="D210" s="5">
        <f>VLOOKUP(B:B,'Company X- SKU Master'!$A$2:$B$67,2,False)</f>
        <v>65</v>
      </c>
      <c r="E210" s="4">
        <f t="shared" si="1"/>
        <v>65</v>
      </c>
      <c r="F210" s="5">
        <f t="shared" si="2"/>
        <v>1183</v>
      </c>
      <c r="G210" s="4">
        <f t="shared" si="3"/>
        <v>1.183</v>
      </c>
    </row>
    <row r="211" ht="15.75" customHeight="1">
      <c r="A211" s="4" t="s">
        <v>89</v>
      </c>
      <c r="B211" s="4">
        <v>8.904223815866E12</v>
      </c>
      <c r="C211" s="4" t="s">
        <v>311</v>
      </c>
      <c r="D211" s="5">
        <f>VLOOKUP(B:B,'Company X- SKU Master'!$A$2:$B$67,2,False)</f>
        <v>113</v>
      </c>
      <c r="E211" s="4">
        <f t="shared" si="1"/>
        <v>113</v>
      </c>
      <c r="F211" s="5">
        <f t="shared" si="2"/>
        <v>1183</v>
      </c>
      <c r="G211" s="4">
        <f t="shared" si="3"/>
        <v>1.183</v>
      </c>
    </row>
    <row r="212" ht="15.75" customHeight="1">
      <c r="A212" s="4" t="s">
        <v>89</v>
      </c>
      <c r="B212" s="4">
        <v>8.904223815859E12</v>
      </c>
      <c r="C212" s="4" t="s">
        <v>311</v>
      </c>
      <c r="D212" s="5">
        <f>VLOOKUP(B:B,'Company X- SKU Master'!$A$2:$B$67,2,False)</f>
        <v>165</v>
      </c>
      <c r="E212" s="4">
        <f t="shared" si="1"/>
        <v>165</v>
      </c>
      <c r="F212" s="5">
        <f t="shared" si="2"/>
        <v>1183</v>
      </c>
      <c r="G212" s="4">
        <f t="shared" si="3"/>
        <v>1.183</v>
      </c>
    </row>
    <row r="213" ht="15.75" customHeight="1">
      <c r="A213" s="4" t="s">
        <v>89</v>
      </c>
      <c r="B213" s="4">
        <v>8.904223817334E12</v>
      </c>
      <c r="C213" s="4" t="s">
        <v>311</v>
      </c>
      <c r="D213" s="5">
        <f>VLOOKUP(B:B,'Company X- SKU Master'!$A$2:$B$67,2,False)</f>
        <v>170</v>
      </c>
      <c r="E213" s="4">
        <f t="shared" si="1"/>
        <v>170</v>
      </c>
      <c r="F213" s="5">
        <f t="shared" si="2"/>
        <v>1183</v>
      </c>
      <c r="G213" s="4">
        <f t="shared" si="3"/>
        <v>1.183</v>
      </c>
    </row>
    <row r="214" ht="15.75" customHeight="1">
      <c r="A214" s="4" t="s">
        <v>89</v>
      </c>
      <c r="B214" s="4" t="s">
        <v>320</v>
      </c>
      <c r="C214" s="4" t="s">
        <v>311</v>
      </c>
      <c r="D214" s="5">
        <f>VLOOKUP(B:B,'Company X- SKU Master'!$A$2:$B$67,2,False)</f>
        <v>500</v>
      </c>
      <c r="E214" s="4">
        <f t="shared" si="1"/>
        <v>500</v>
      </c>
      <c r="F214" s="5">
        <f t="shared" si="2"/>
        <v>1183</v>
      </c>
      <c r="G214" s="4">
        <f t="shared" si="3"/>
        <v>1.183</v>
      </c>
    </row>
    <row r="215" ht="15.75" customHeight="1">
      <c r="A215" s="4" t="s">
        <v>89</v>
      </c>
      <c r="B215" s="4">
        <v>8.904223819369E12</v>
      </c>
      <c r="C215" s="4" t="s">
        <v>311</v>
      </c>
      <c r="D215" s="5">
        <f>VLOOKUP(B:B,'Company X- SKU Master'!$A$2:$B$67,2,False)</f>
        <v>170</v>
      </c>
      <c r="E215" s="4">
        <f t="shared" si="1"/>
        <v>170</v>
      </c>
      <c r="F215" s="5">
        <f t="shared" si="2"/>
        <v>1183</v>
      </c>
      <c r="G215" s="4">
        <f t="shared" si="3"/>
        <v>1.183</v>
      </c>
    </row>
    <row r="216" ht="15.75" customHeight="1">
      <c r="A216" s="4" t="s">
        <v>260</v>
      </c>
      <c r="B216" s="4">
        <v>8.904223818706E12</v>
      </c>
      <c r="C216" s="4" t="s">
        <v>311</v>
      </c>
      <c r="D216" s="5">
        <f>VLOOKUP(B:B,'Company X- SKU Master'!$A$2:$B$67,2,False)</f>
        <v>127</v>
      </c>
      <c r="E216" s="4">
        <f t="shared" si="1"/>
        <v>127</v>
      </c>
      <c r="F216" s="5">
        <f t="shared" si="2"/>
        <v>500</v>
      </c>
      <c r="G216" s="4">
        <f t="shared" si="3"/>
        <v>0.5</v>
      </c>
    </row>
    <row r="217" ht="15.75" customHeight="1">
      <c r="A217" s="4" t="s">
        <v>260</v>
      </c>
      <c r="B217" s="4">
        <v>8.904223818942E12</v>
      </c>
      <c r="C217" s="4" t="s">
        <v>311</v>
      </c>
      <c r="D217" s="5">
        <f>VLOOKUP(B:B,'Company X- SKU Master'!$A$2:$B$67,2,False)</f>
        <v>133</v>
      </c>
      <c r="E217" s="4">
        <f t="shared" si="1"/>
        <v>133</v>
      </c>
      <c r="F217" s="5">
        <f t="shared" si="2"/>
        <v>500</v>
      </c>
      <c r="G217" s="4">
        <f t="shared" si="3"/>
        <v>0.5</v>
      </c>
    </row>
    <row r="218" ht="15.75" customHeight="1">
      <c r="A218" s="4" t="s">
        <v>260</v>
      </c>
      <c r="B218" s="4">
        <v>8.90422381885E12</v>
      </c>
      <c r="C218" s="4" t="s">
        <v>311</v>
      </c>
      <c r="D218" s="5">
        <f>VLOOKUP(B:B,'Company X- SKU Master'!$A$2:$B$67,2,False)</f>
        <v>240</v>
      </c>
      <c r="E218" s="4">
        <f t="shared" si="1"/>
        <v>240</v>
      </c>
      <c r="F218" s="5">
        <f t="shared" si="2"/>
        <v>500</v>
      </c>
      <c r="G218" s="4">
        <f t="shared" si="3"/>
        <v>0.5</v>
      </c>
    </row>
    <row r="219" ht="15.75" customHeight="1">
      <c r="A219" s="4" t="s">
        <v>87</v>
      </c>
      <c r="B219" s="4">
        <v>8.904223819468E12</v>
      </c>
      <c r="C219" s="4" t="s">
        <v>313</v>
      </c>
      <c r="D219" s="5">
        <f>VLOOKUP(B:B,'Company X- SKU Master'!$A$2:$B$67,2,False)</f>
        <v>240</v>
      </c>
      <c r="E219" s="4">
        <f t="shared" si="1"/>
        <v>480</v>
      </c>
      <c r="F219" s="5">
        <f t="shared" si="2"/>
        <v>734</v>
      </c>
      <c r="G219" s="4">
        <f t="shared" si="3"/>
        <v>0.734</v>
      </c>
    </row>
    <row r="220" ht="15.75" customHeight="1">
      <c r="A220" s="4" t="s">
        <v>87</v>
      </c>
      <c r="B220" s="4">
        <v>8.904223818706E12</v>
      </c>
      <c r="C220" s="4" t="s">
        <v>313</v>
      </c>
      <c r="D220" s="5">
        <f>VLOOKUP(B:B,'Company X- SKU Master'!$A$2:$B$67,2,False)</f>
        <v>127</v>
      </c>
      <c r="E220" s="4">
        <f t="shared" si="1"/>
        <v>254</v>
      </c>
      <c r="F220" s="5">
        <f t="shared" si="2"/>
        <v>734</v>
      </c>
      <c r="G220" s="4">
        <f t="shared" si="3"/>
        <v>0.734</v>
      </c>
    </row>
    <row r="221" ht="15.75" customHeight="1">
      <c r="A221" s="4" t="s">
        <v>85</v>
      </c>
      <c r="B221" s="4">
        <v>8.904223818706E12</v>
      </c>
      <c r="C221" s="4" t="s">
        <v>311</v>
      </c>
      <c r="D221" s="5">
        <f>VLOOKUP(B:B,'Company X- SKU Master'!$A$2:$B$67,2,False)</f>
        <v>127</v>
      </c>
      <c r="E221" s="4">
        <f t="shared" si="1"/>
        <v>127</v>
      </c>
      <c r="F221" s="5">
        <f t="shared" si="2"/>
        <v>607</v>
      </c>
      <c r="G221" s="4">
        <f t="shared" si="3"/>
        <v>0.607</v>
      </c>
    </row>
    <row r="222" ht="15.75" customHeight="1">
      <c r="A222" s="4" t="s">
        <v>85</v>
      </c>
      <c r="B222" s="4">
        <v>8.90422381885E12</v>
      </c>
      <c r="C222" s="4" t="s">
        <v>311</v>
      </c>
      <c r="D222" s="5">
        <f>VLOOKUP(B:B,'Company X- SKU Master'!$A$2:$B$67,2,False)</f>
        <v>240</v>
      </c>
      <c r="E222" s="4">
        <f t="shared" si="1"/>
        <v>240</v>
      </c>
      <c r="F222" s="5">
        <f t="shared" si="2"/>
        <v>607</v>
      </c>
      <c r="G222" s="4">
        <f t="shared" si="3"/>
        <v>0.607</v>
      </c>
    </row>
    <row r="223" ht="15.75" customHeight="1">
      <c r="A223" s="4" t="s">
        <v>85</v>
      </c>
      <c r="B223" s="4">
        <v>8.904223819468E12</v>
      </c>
      <c r="C223" s="4" t="s">
        <v>311</v>
      </c>
      <c r="D223" s="5">
        <f>VLOOKUP(B:B,'Company X- SKU Master'!$A$2:$B$67,2,False)</f>
        <v>240</v>
      </c>
      <c r="E223" s="4">
        <f t="shared" si="1"/>
        <v>240</v>
      </c>
      <c r="F223" s="5">
        <f t="shared" si="2"/>
        <v>607</v>
      </c>
      <c r="G223" s="4">
        <f t="shared" si="3"/>
        <v>0.607</v>
      </c>
    </row>
    <row r="224" ht="15.75" customHeight="1">
      <c r="A224" s="4" t="s">
        <v>258</v>
      </c>
      <c r="B224" s="4">
        <v>8.904223818706E12</v>
      </c>
      <c r="C224" s="4" t="s">
        <v>311</v>
      </c>
      <c r="D224" s="5">
        <f>VLOOKUP(B:B,'Company X- SKU Master'!$A$2:$B$67,2,False)</f>
        <v>127</v>
      </c>
      <c r="E224" s="4">
        <f t="shared" si="1"/>
        <v>127</v>
      </c>
      <c r="F224" s="5">
        <f t="shared" si="2"/>
        <v>500</v>
      </c>
      <c r="G224" s="4">
        <f t="shared" si="3"/>
        <v>0.5</v>
      </c>
    </row>
    <row r="225" ht="15.75" customHeight="1">
      <c r="A225" s="4" t="s">
        <v>258</v>
      </c>
      <c r="B225" s="4">
        <v>8.904223818942E12</v>
      </c>
      <c r="C225" s="4" t="s">
        <v>311</v>
      </c>
      <c r="D225" s="5">
        <f>VLOOKUP(B:B,'Company X- SKU Master'!$A$2:$B$67,2,False)</f>
        <v>133</v>
      </c>
      <c r="E225" s="4">
        <f t="shared" si="1"/>
        <v>133</v>
      </c>
      <c r="F225" s="5">
        <f t="shared" si="2"/>
        <v>500</v>
      </c>
      <c r="G225" s="4">
        <f t="shared" si="3"/>
        <v>0.5</v>
      </c>
    </row>
    <row r="226" ht="15.75" customHeight="1">
      <c r="A226" s="4" t="s">
        <v>258</v>
      </c>
      <c r="B226" s="4">
        <v>8.90422381885E12</v>
      </c>
      <c r="C226" s="4" t="s">
        <v>311</v>
      </c>
      <c r="D226" s="5">
        <f>VLOOKUP(B:B,'Company X- SKU Master'!$A$2:$B$67,2,False)</f>
        <v>240</v>
      </c>
      <c r="E226" s="4">
        <f t="shared" si="1"/>
        <v>240</v>
      </c>
      <c r="F226" s="5">
        <f t="shared" si="2"/>
        <v>500</v>
      </c>
      <c r="G226" s="4">
        <f t="shared" si="3"/>
        <v>0.5</v>
      </c>
    </row>
    <row r="227" ht="15.75" customHeight="1">
      <c r="A227" s="4" t="s">
        <v>81</v>
      </c>
      <c r="B227" s="4">
        <v>8.904223819161E12</v>
      </c>
      <c r="C227" s="4" t="s">
        <v>311</v>
      </c>
      <c r="D227" s="5">
        <f>VLOOKUP(B:B,'Company X- SKU Master'!$A$2:$B$67,2,False)</f>
        <v>115</v>
      </c>
      <c r="E227" s="4">
        <f t="shared" si="1"/>
        <v>115</v>
      </c>
      <c r="F227" s="5">
        <f t="shared" si="2"/>
        <v>245</v>
      </c>
      <c r="G227" s="4">
        <f t="shared" si="3"/>
        <v>0.245</v>
      </c>
    </row>
    <row r="228" ht="15.75" customHeight="1">
      <c r="A228" s="4" t="s">
        <v>81</v>
      </c>
      <c r="B228" s="4">
        <v>8.90422381926E12</v>
      </c>
      <c r="C228" s="4" t="s">
        <v>311</v>
      </c>
      <c r="D228" s="5">
        <f>VLOOKUP(B:B,'Company X- SKU Master'!$A$2:$B$67,2,False)</f>
        <v>130</v>
      </c>
      <c r="E228" s="4">
        <f t="shared" si="1"/>
        <v>130</v>
      </c>
      <c r="F228" s="5">
        <f t="shared" si="2"/>
        <v>245</v>
      </c>
      <c r="G228" s="4">
        <f t="shared" si="3"/>
        <v>0.245</v>
      </c>
    </row>
    <row r="229" ht="15.75" customHeight="1">
      <c r="A229" s="4" t="s">
        <v>177</v>
      </c>
      <c r="B229" s="4">
        <v>8.904223818683E12</v>
      </c>
      <c r="C229" s="4" t="s">
        <v>311</v>
      </c>
      <c r="D229" s="5">
        <f>VLOOKUP(B:B,'Company X- SKU Master'!$A$2:$B$67,2,False)</f>
        <v>121</v>
      </c>
      <c r="E229" s="4">
        <f t="shared" si="1"/>
        <v>121</v>
      </c>
      <c r="F229" s="5">
        <f t="shared" si="2"/>
        <v>601</v>
      </c>
      <c r="G229" s="4">
        <f t="shared" si="3"/>
        <v>0.601</v>
      </c>
    </row>
    <row r="230" ht="15.75" customHeight="1">
      <c r="A230" s="4" t="s">
        <v>177</v>
      </c>
      <c r="B230" s="4">
        <v>8.904223819468E12</v>
      </c>
      <c r="C230" s="4" t="s">
        <v>311</v>
      </c>
      <c r="D230" s="5">
        <f>VLOOKUP(B:B,'Company X- SKU Master'!$A$2:$B$67,2,False)</f>
        <v>240</v>
      </c>
      <c r="E230" s="4">
        <f t="shared" si="1"/>
        <v>240</v>
      </c>
      <c r="F230" s="5">
        <f t="shared" si="2"/>
        <v>601</v>
      </c>
      <c r="G230" s="4">
        <f t="shared" si="3"/>
        <v>0.601</v>
      </c>
    </row>
    <row r="231" ht="15.75" customHeight="1">
      <c r="A231" s="4" t="s">
        <v>177</v>
      </c>
      <c r="B231" s="4">
        <v>8.90422381885E12</v>
      </c>
      <c r="C231" s="4" t="s">
        <v>311</v>
      </c>
      <c r="D231" s="5">
        <f>VLOOKUP(B:B,'Company X- SKU Master'!$A$2:$B$67,2,False)</f>
        <v>240</v>
      </c>
      <c r="E231" s="4">
        <f t="shared" si="1"/>
        <v>240</v>
      </c>
      <c r="F231" s="5">
        <f t="shared" si="2"/>
        <v>601</v>
      </c>
      <c r="G231" s="4">
        <f t="shared" si="3"/>
        <v>0.601</v>
      </c>
    </row>
    <row r="232" ht="15.75" customHeight="1">
      <c r="A232" s="4" t="s">
        <v>79</v>
      </c>
      <c r="B232" s="4">
        <v>8.904223818706E12</v>
      </c>
      <c r="C232" s="4" t="s">
        <v>311</v>
      </c>
      <c r="D232" s="5">
        <f>VLOOKUP(B:B,'Company X- SKU Master'!$A$2:$B$67,2,False)</f>
        <v>127</v>
      </c>
      <c r="E232" s="4">
        <f t="shared" si="1"/>
        <v>127</v>
      </c>
      <c r="F232" s="5">
        <f t="shared" si="2"/>
        <v>607</v>
      </c>
      <c r="G232" s="4">
        <f t="shared" si="3"/>
        <v>0.607</v>
      </c>
    </row>
    <row r="233" ht="15.75" customHeight="1">
      <c r="A233" s="4" t="s">
        <v>79</v>
      </c>
      <c r="B233" s="4">
        <v>8.90422381885E12</v>
      </c>
      <c r="C233" s="4" t="s">
        <v>311</v>
      </c>
      <c r="D233" s="5">
        <f>VLOOKUP(B:B,'Company X- SKU Master'!$A$2:$B$67,2,False)</f>
        <v>240</v>
      </c>
      <c r="E233" s="4">
        <f t="shared" si="1"/>
        <v>240</v>
      </c>
      <c r="F233" s="5">
        <f t="shared" si="2"/>
        <v>607</v>
      </c>
      <c r="G233" s="4">
        <f t="shared" si="3"/>
        <v>0.607</v>
      </c>
    </row>
    <row r="234" ht="15.75" customHeight="1">
      <c r="A234" s="4" t="s">
        <v>79</v>
      </c>
      <c r="B234" s="4">
        <v>8.904223819468E12</v>
      </c>
      <c r="C234" s="4" t="s">
        <v>311</v>
      </c>
      <c r="D234" s="5">
        <f>VLOOKUP(B:B,'Company X- SKU Master'!$A$2:$B$67,2,False)</f>
        <v>240</v>
      </c>
      <c r="E234" s="4">
        <f t="shared" si="1"/>
        <v>240</v>
      </c>
      <c r="F234" s="5">
        <f t="shared" si="2"/>
        <v>607</v>
      </c>
      <c r="G234" s="4">
        <f t="shared" si="3"/>
        <v>0.607</v>
      </c>
    </row>
    <row r="235" ht="15.75" customHeight="1">
      <c r="A235" s="4" t="s">
        <v>76</v>
      </c>
      <c r="B235" s="4">
        <v>8.904223815859E12</v>
      </c>
      <c r="C235" s="4" t="s">
        <v>311</v>
      </c>
      <c r="D235" s="5">
        <f>VLOOKUP(B:B,'Company X- SKU Master'!$A$2:$B$67,2,False)</f>
        <v>165</v>
      </c>
      <c r="E235" s="4">
        <f t="shared" si="1"/>
        <v>165</v>
      </c>
      <c r="F235" s="5">
        <f t="shared" si="2"/>
        <v>343</v>
      </c>
      <c r="G235" s="4">
        <f t="shared" si="3"/>
        <v>0.343</v>
      </c>
    </row>
    <row r="236" ht="15.75" customHeight="1">
      <c r="A236" s="4" t="s">
        <v>76</v>
      </c>
      <c r="B236" s="4">
        <v>8.904223817273E12</v>
      </c>
      <c r="C236" s="4" t="s">
        <v>311</v>
      </c>
      <c r="D236" s="5">
        <f>VLOOKUP(B:B,'Company X- SKU Master'!$A$2:$B$67,2,False)</f>
        <v>65</v>
      </c>
      <c r="E236" s="4">
        <f t="shared" si="1"/>
        <v>65</v>
      </c>
      <c r="F236" s="5">
        <f t="shared" si="2"/>
        <v>343</v>
      </c>
      <c r="G236" s="4">
        <f t="shared" si="3"/>
        <v>0.343</v>
      </c>
    </row>
    <row r="237" ht="15.75" customHeight="1">
      <c r="A237" s="4" t="s">
        <v>76</v>
      </c>
      <c r="B237" s="4">
        <v>8.904223818751E12</v>
      </c>
      <c r="C237" s="4" t="s">
        <v>311</v>
      </c>
      <c r="D237" s="5">
        <f>VLOOKUP(B:B,'Company X- SKU Master'!$A$2:$B$67,2,False)</f>
        <v>113</v>
      </c>
      <c r="E237" s="4">
        <f t="shared" si="1"/>
        <v>113</v>
      </c>
      <c r="F237" s="5">
        <f t="shared" si="2"/>
        <v>343</v>
      </c>
      <c r="G237" s="4">
        <f t="shared" si="3"/>
        <v>0.343</v>
      </c>
    </row>
    <row r="238" ht="15.75" customHeight="1">
      <c r="A238" s="4" t="s">
        <v>74</v>
      </c>
      <c r="B238" s="4">
        <v>8.904223819291E12</v>
      </c>
      <c r="C238" s="4" t="s">
        <v>313</v>
      </c>
      <c r="D238" s="5">
        <f>VLOOKUP(B:B,'Company X- SKU Master'!$A$2:$B$67,2,False)</f>
        <v>112</v>
      </c>
      <c r="E238" s="4">
        <f t="shared" si="1"/>
        <v>224</v>
      </c>
      <c r="F238" s="5">
        <f t="shared" si="2"/>
        <v>1157</v>
      </c>
      <c r="G238" s="4">
        <f t="shared" si="3"/>
        <v>1.157</v>
      </c>
    </row>
    <row r="239" ht="15.75" customHeight="1">
      <c r="A239" s="4" t="s">
        <v>74</v>
      </c>
      <c r="B239" s="4">
        <v>8.904223819031E12</v>
      </c>
      <c r="C239" s="4" t="s">
        <v>313</v>
      </c>
      <c r="D239" s="5">
        <f>VLOOKUP(B:B,'Company X- SKU Master'!$A$2:$B$67,2,False)</f>
        <v>112</v>
      </c>
      <c r="E239" s="4">
        <f t="shared" si="1"/>
        <v>224</v>
      </c>
      <c r="F239" s="5">
        <f t="shared" si="2"/>
        <v>1157</v>
      </c>
      <c r="G239" s="4">
        <f t="shared" si="3"/>
        <v>1.157</v>
      </c>
    </row>
    <row r="240" ht="15.75" customHeight="1">
      <c r="A240" s="4" t="s">
        <v>74</v>
      </c>
      <c r="B240" s="4">
        <v>8.904223819024E12</v>
      </c>
      <c r="C240" s="4" t="s">
        <v>313</v>
      </c>
      <c r="D240" s="5">
        <f>VLOOKUP(B:B,'Company X- SKU Master'!$A$2:$B$67,2,False)</f>
        <v>112</v>
      </c>
      <c r="E240" s="4">
        <f t="shared" si="1"/>
        <v>224</v>
      </c>
      <c r="F240" s="5">
        <f t="shared" si="2"/>
        <v>1157</v>
      </c>
      <c r="G240" s="4">
        <f t="shared" si="3"/>
        <v>1.157</v>
      </c>
    </row>
    <row r="241" ht="15.75" customHeight="1">
      <c r="A241" s="4" t="s">
        <v>74</v>
      </c>
      <c r="B241" s="4">
        <v>8.904223819161E12</v>
      </c>
      <c r="C241" s="4" t="s">
        <v>311</v>
      </c>
      <c r="D241" s="5">
        <f>VLOOKUP(B:B,'Company X- SKU Master'!$A$2:$B$67,2,False)</f>
        <v>115</v>
      </c>
      <c r="E241" s="4">
        <f t="shared" si="1"/>
        <v>115</v>
      </c>
      <c r="F241" s="5">
        <f t="shared" si="2"/>
        <v>1157</v>
      </c>
      <c r="G241" s="4">
        <f t="shared" si="3"/>
        <v>1.157</v>
      </c>
    </row>
    <row r="242" ht="15.75" customHeight="1">
      <c r="A242" s="4" t="s">
        <v>74</v>
      </c>
      <c r="B242" s="4">
        <v>8.90422381926E12</v>
      </c>
      <c r="C242" s="4" t="s">
        <v>311</v>
      </c>
      <c r="D242" s="5">
        <f>VLOOKUP(B:B,'Company X- SKU Master'!$A$2:$B$67,2,False)</f>
        <v>130</v>
      </c>
      <c r="E242" s="4">
        <f t="shared" si="1"/>
        <v>130</v>
      </c>
      <c r="F242" s="5">
        <f t="shared" si="2"/>
        <v>1157</v>
      </c>
      <c r="G242" s="4">
        <f t="shared" si="3"/>
        <v>1.157</v>
      </c>
    </row>
    <row r="243" ht="15.75" customHeight="1">
      <c r="A243" s="4" t="s">
        <v>74</v>
      </c>
      <c r="B243" s="4">
        <v>8.904223819468E12</v>
      </c>
      <c r="C243" s="4" t="s">
        <v>311</v>
      </c>
      <c r="D243" s="5">
        <f>VLOOKUP(B:B,'Company X- SKU Master'!$A$2:$B$67,2,False)</f>
        <v>240</v>
      </c>
      <c r="E243" s="4">
        <f t="shared" si="1"/>
        <v>240</v>
      </c>
      <c r="F243" s="5">
        <f t="shared" si="2"/>
        <v>1157</v>
      </c>
      <c r="G243" s="4">
        <f t="shared" si="3"/>
        <v>1.157</v>
      </c>
    </row>
    <row r="244" ht="15.75" customHeight="1">
      <c r="A244" s="4" t="s">
        <v>175</v>
      </c>
      <c r="B244" s="4">
        <v>8.904223818706E12</v>
      </c>
      <c r="C244" s="4" t="s">
        <v>311</v>
      </c>
      <c r="D244" s="5">
        <f>VLOOKUP(B:B,'Company X- SKU Master'!$A$2:$B$67,2,False)</f>
        <v>127</v>
      </c>
      <c r="E244" s="4">
        <f t="shared" si="1"/>
        <v>127</v>
      </c>
      <c r="F244" s="5">
        <f t="shared" si="2"/>
        <v>500</v>
      </c>
      <c r="G244" s="4">
        <f t="shared" si="3"/>
        <v>0.5</v>
      </c>
    </row>
    <row r="245" ht="15.75" customHeight="1">
      <c r="A245" s="4" t="s">
        <v>175</v>
      </c>
      <c r="B245" s="4">
        <v>8.904223818942E12</v>
      </c>
      <c r="C245" s="4" t="s">
        <v>311</v>
      </c>
      <c r="D245" s="5">
        <f>VLOOKUP(B:B,'Company X- SKU Master'!$A$2:$B$67,2,False)</f>
        <v>133</v>
      </c>
      <c r="E245" s="4">
        <f t="shared" si="1"/>
        <v>133</v>
      </c>
      <c r="F245" s="5">
        <f t="shared" si="2"/>
        <v>500</v>
      </c>
      <c r="G245" s="4">
        <f t="shared" si="3"/>
        <v>0.5</v>
      </c>
    </row>
    <row r="246" ht="15.75" customHeight="1">
      <c r="A246" s="4" t="s">
        <v>175</v>
      </c>
      <c r="B246" s="4">
        <v>8.90422381885E12</v>
      </c>
      <c r="C246" s="4" t="s">
        <v>311</v>
      </c>
      <c r="D246" s="5">
        <f>VLOOKUP(B:B,'Company X- SKU Master'!$A$2:$B$67,2,False)</f>
        <v>240</v>
      </c>
      <c r="E246" s="4">
        <f t="shared" si="1"/>
        <v>240</v>
      </c>
      <c r="F246" s="5">
        <f t="shared" si="2"/>
        <v>500</v>
      </c>
      <c r="G246" s="4">
        <f t="shared" si="3"/>
        <v>0.5</v>
      </c>
    </row>
    <row r="247" ht="15.75" customHeight="1">
      <c r="A247" s="4" t="s">
        <v>91</v>
      </c>
      <c r="B247" s="4">
        <v>8.904223819468E12</v>
      </c>
      <c r="C247" s="4" t="s">
        <v>311</v>
      </c>
      <c r="D247" s="5">
        <f>VLOOKUP(B:B,'Company X- SKU Master'!$A$2:$B$67,2,False)</f>
        <v>240</v>
      </c>
      <c r="E247" s="4">
        <f t="shared" si="1"/>
        <v>240</v>
      </c>
      <c r="F247" s="5">
        <f t="shared" si="2"/>
        <v>721</v>
      </c>
      <c r="G247" s="4">
        <f t="shared" si="3"/>
        <v>0.721</v>
      </c>
    </row>
    <row r="248" ht="15.75" customHeight="1">
      <c r="A248" s="4" t="s">
        <v>91</v>
      </c>
      <c r="B248" s="4">
        <v>8.904223818669E12</v>
      </c>
      <c r="C248" s="4" t="s">
        <v>311</v>
      </c>
      <c r="D248" s="5">
        <f>VLOOKUP(B:B,'Company X- SKU Master'!$A$2:$B$67,2,False)</f>
        <v>240</v>
      </c>
      <c r="E248" s="4">
        <f t="shared" si="1"/>
        <v>240</v>
      </c>
      <c r="F248" s="5">
        <f t="shared" si="2"/>
        <v>721</v>
      </c>
      <c r="G248" s="4">
        <f t="shared" si="3"/>
        <v>0.721</v>
      </c>
    </row>
    <row r="249" ht="15.75" customHeight="1">
      <c r="A249" s="4" t="s">
        <v>91</v>
      </c>
      <c r="B249" s="4">
        <v>8.904223818683E12</v>
      </c>
      <c r="C249" s="4" t="s">
        <v>311</v>
      </c>
      <c r="D249" s="5">
        <f>VLOOKUP(B:B,'Company X- SKU Master'!$A$2:$B$67,2,False)</f>
        <v>121</v>
      </c>
      <c r="E249" s="4">
        <f t="shared" si="1"/>
        <v>121</v>
      </c>
      <c r="F249" s="5">
        <f t="shared" si="2"/>
        <v>721</v>
      </c>
      <c r="G249" s="4">
        <f t="shared" si="3"/>
        <v>0.721</v>
      </c>
    </row>
    <row r="250" ht="15.75" customHeight="1">
      <c r="A250" s="4" t="s">
        <v>91</v>
      </c>
      <c r="B250" s="4">
        <v>8.904223818713E12</v>
      </c>
      <c r="C250" s="4" t="s">
        <v>311</v>
      </c>
      <c r="D250" s="5">
        <f>VLOOKUP(B:B,'Company X- SKU Master'!$A$2:$B$67,2,False)</f>
        <v>120</v>
      </c>
      <c r="E250" s="4">
        <f t="shared" si="1"/>
        <v>120</v>
      </c>
      <c r="F250" s="5">
        <f t="shared" si="2"/>
        <v>721</v>
      </c>
      <c r="G250" s="4">
        <f t="shared" si="3"/>
        <v>0.721</v>
      </c>
    </row>
    <row r="251" ht="15.75" customHeight="1">
      <c r="A251" s="4" t="s">
        <v>251</v>
      </c>
      <c r="B251" s="4">
        <v>8.904223819321E12</v>
      </c>
      <c r="C251" s="4" t="s">
        <v>311</v>
      </c>
      <c r="D251" s="5">
        <f>VLOOKUP(B:B,'Company X- SKU Master'!$A$2:$B$67,2,False)</f>
        <v>600</v>
      </c>
      <c r="E251" s="4">
        <f t="shared" si="1"/>
        <v>600</v>
      </c>
      <c r="F251" s="5">
        <f t="shared" si="2"/>
        <v>765</v>
      </c>
      <c r="G251" s="4">
        <f t="shared" si="3"/>
        <v>0.765</v>
      </c>
    </row>
    <row r="252" ht="15.75" customHeight="1">
      <c r="A252" s="4" t="s">
        <v>251</v>
      </c>
      <c r="B252" s="4">
        <v>8.90422381843E12</v>
      </c>
      <c r="C252" s="4" t="s">
        <v>311</v>
      </c>
      <c r="D252" s="5">
        <f>VLOOKUP(B:B,'Company X- SKU Master'!$A$2:$B$67,2,False)</f>
        <v>165</v>
      </c>
      <c r="E252" s="4">
        <f t="shared" si="1"/>
        <v>165</v>
      </c>
      <c r="F252" s="5">
        <f t="shared" si="2"/>
        <v>765</v>
      </c>
      <c r="G252" s="4">
        <f t="shared" si="3"/>
        <v>0.765</v>
      </c>
    </row>
    <row r="253" ht="15.75" customHeight="1">
      <c r="A253" s="4" t="s">
        <v>70</v>
      </c>
      <c r="B253" s="4">
        <v>8.904223818669E12</v>
      </c>
      <c r="C253" s="4" t="s">
        <v>311</v>
      </c>
      <c r="D253" s="5">
        <f>VLOOKUP(B:B,'Company X- SKU Master'!$A$2:$B$67,2,False)</f>
        <v>240</v>
      </c>
      <c r="E253" s="4">
        <f t="shared" si="1"/>
        <v>240</v>
      </c>
      <c r="F253" s="5">
        <f t="shared" si="2"/>
        <v>930</v>
      </c>
      <c r="G253" s="4">
        <f t="shared" si="3"/>
        <v>0.93</v>
      </c>
    </row>
    <row r="254" ht="15.75" customHeight="1">
      <c r="A254" s="4" t="s">
        <v>70</v>
      </c>
      <c r="B254" s="4">
        <v>8.904223819147E12</v>
      </c>
      <c r="C254" s="4" t="s">
        <v>311</v>
      </c>
      <c r="D254" s="5">
        <f>VLOOKUP(B:B,'Company X- SKU Master'!$A$2:$B$67,2,False)</f>
        <v>240</v>
      </c>
      <c r="E254" s="4">
        <f t="shared" si="1"/>
        <v>240</v>
      </c>
      <c r="F254" s="5">
        <f t="shared" si="2"/>
        <v>930</v>
      </c>
      <c r="G254" s="4">
        <f t="shared" si="3"/>
        <v>0.93</v>
      </c>
    </row>
    <row r="255" ht="15.75" customHeight="1">
      <c r="A255" s="4" t="s">
        <v>70</v>
      </c>
      <c r="B255" s="4">
        <v>8.90422381885E12</v>
      </c>
      <c r="C255" s="4" t="s">
        <v>311</v>
      </c>
      <c r="D255" s="5">
        <f>VLOOKUP(B:B,'Company X- SKU Master'!$A$2:$B$67,2,False)</f>
        <v>240</v>
      </c>
      <c r="E255" s="4">
        <f t="shared" si="1"/>
        <v>240</v>
      </c>
      <c r="F255" s="5">
        <f t="shared" si="2"/>
        <v>930</v>
      </c>
      <c r="G255" s="4">
        <f t="shared" si="3"/>
        <v>0.93</v>
      </c>
    </row>
    <row r="256" ht="15.75" customHeight="1">
      <c r="A256" s="4" t="s">
        <v>70</v>
      </c>
      <c r="B256" s="4">
        <v>8.904223819505E12</v>
      </c>
      <c r="C256" s="4" t="s">
        <v>311</v>
      </c>
      <c r="D256" s="5">
        <f>VLOOKUP(B:B,'Company X- SKU Master'!$A$2:$B$67,2,False)</f>
        <v>210</v>
      </c>
      <c r="E256" s="4">
        <f t="shared" si="1"/>
        <v>210</v>
      </c>
      <c r="F256" s="5">
        <f t="shared" si="2"/>
        <v>930</v>
      </c>
      <c r="G256" s="4">
        <f t="shared" si="3"/>
        <v>0.93</v>
      </c>
    </row>
    <row r="257" ht="15.75" customHeight="1">
      <c r="A257" s="4" t="s">
        <v>68</v>
      </c>
      <c r="B257" s="4">
        <v>8.904223818706E12</v>
      </c>
      <c r="C257" s="4" t="s">
        <v>311</v>
      </c>
      <c r="D257" s="5">
        <f>VLOOKUP(B:B,'Company X- SKU Master'!$A$2:$B$67,2,False)</f>
        <v>127</v>
      </c>
      <c r="E257" s="4">
        <f t="shared" si="1"/>
        <v>127</v>
      </c>
      <c r="F257" s="5">
        <f t="shared" si="2"/>
        <v>1080</v>
      </c>
      <c r="G257" s="4">
        <f t="shared" si="3"/>
        <v>1.08</v>
      </c>
    </row>
    <row r="258" ht="15.75" customHeight="1">
      <c r="A258" s="4" t="s">
        <v>68</v>
      </c>
      <c r="B258" s="4">
        <v>8.904223818942E12</v>
      </c>
      <c r="C258" s="4" t="s">
        <v>311</v>
      </c>
      <c r="D258" s="5">
        <f>VLOOKUP(B:B,'Company X- SKU Master'!$A$2:$B$67,2,False)</f>
        <v>133</v>
      </c>
      <c r="E258" s="4">
        <f t="shared" si="1"/>
        <v>133</v>
      </c>
      <c r="F258" s="5">
        <f t="shared" si="2"/>
        <v>1080</v>
      </c>
      <c r="G258" s="4">
        <f t="shared" si="3"/>
        <v>1.08</v>
      </c>
    </row>
    <row r="259" ht="15.75" customHeight="1">
      <c r="A259" s="4" t="s">
        <v>68</v>
      </c>
      <c r="B259" s="4">
        <v>8.90422381885E12</v>
      </c>
      <c r="C259" s="4" t="s">
        <v>311</v>
      </c>
      <c r="D259" s="5">
        <f>VLOOKUP(B:B,'Company X- SKU Master'!$A$2:$B$67,2,False)</f>
        <v>240</v>
      </c>
      <c r="E259" s="4">
        <f t="shared" si="1"/>
        <v>240</v>
      </c>
      <c r="F259" s="5">
        <f t="shared" si="2"/>
        <v>1080</v>
      </c>
      <c r="G259" s="4">
        <f t="shared" si="3"/>
        <v>1.08</v>
      </c>
    </row>
    <row r="260" ht="15.75" customHeight="1">
      <c r="A260" s="4" t="s">
        <v>68</v>
      </c>
      <c r="B260" s="4">
        <v>8.904223819246E12</v>
      </c>
      <c r="C260" s="4" t="s">
        <v>313</v>
      </c>
      <c r="D260" s="5">
        <f>VLOOKUP(B:B,'Company X- SKU Master'!$A$2:$B$67,2,False)</f>
        <v>290</v>
      </c>
      <c r="E260" s="4">
        <f t="shared" si="1"/>
        <v>580</v>
      </c>
      <c r="F260" s="5">
        <f t="shared" si="2"/>
        <v>1080</v>
      </c>
      <c r="G260" s="4">
        <f t="shared" si="3"/>
        <v>1.08</v>
      </c>
    </row>
    <row r="261" ht="15.75" customHeight="1">
      <c r="A261" s="4" t="s">
        <v>66</v>
      </c>
      <c r="B261" s="4">
        <v>8.904223818706E12</v>
      </c>
      <c r="C261" s="4" t="s">
        <v>311</v>
      </c>
      <c r="D261" s="5">
        <f>VLOOKUP(B:B,'Company X- SKU Master'!$A$2:$B$67,2,False)</f>
        <v>127</v>
      </c>
      <c r="E261" s="4">
        <f t="shared" si="1"/>
        <v>127</v>
      </c>
      <c r="F261" s="5">
        <f t="shared" si="2"/>
        <v>607</v>
      </c>
      <c r="G261" s="4">
        <f t="shared" si="3"/>
        <v>0.607</v>
      </c>
    </row>
    <row r="262" ht="15.75" customHeight="1">
      <c r="A262" s="4" t="s">
        <v>66</v>
      </c>
      <c r="B262" s="4">
        <v>8.90422381885E12</v>
      </c>
      <c r="C262" s="4" t="s">
        <v>311</v>
      </c>
      <c r="D262" s="5">
        <f>VLOOKUP(B:B,'Company X- SKU Master'!$A$2:$B$67,2,False)</f>
        <v>240</v>
      </c>
      <c r="E262" s="4">
        <f t="shared" si="1"/>
        <v>240</v>
      </c>
      <c r="F262" s="5">
        <f t="shared" si="2"/>
        <v>607</v>
      </c>
      <c r="G262" s="4">
        <f t="shared" si="3"/>
        <v>0.607</v>
      </c>
    </row>
    <row r="263" ht="15.75" customHeight="1">
      <c r="A263" s="4" t="s">
        <v>66</v>
      </c>
      <c r="B263" s="4">
        <v>8.904223819468E12</v>
      </c>
      <c r="C263" s="4" t="s">
        <v>311</v>
      </c>
      <c r="D263" s="5">
        <f>VLOOKUP(B:B,'Company X- SKU Master'!$A$2:$B$67,2,False)</f>
        <v>240</v>
      </c>
      <c r="E263" s="4">
        <f t="shared" si="1"/>
        <v>240</v>
      </c>
      <c r="F263" s="5">
        <f t="shared" si="2"/>
        <v>607</v>
      </c>
      <c r="G263" s="4">
        <f t="shared" si="3"/>
        <v>0.607</v>
      </c>
    </row>
    <row r="264" ht="15.75" customHeight="1">
      <c r="A264" s="4" t="s">
        <v>72</v>
      </c>
      <c r="B264" s="4">
        <v>8.904223819468E12</v>
      </c>
      <c r="C264" s="4" t="s">
        <v>311</v>
      </c>
      <c r="D264" s="5">
        <f>VLOOKUP(B:B,'Company X- SKU Master'!$A$2:$B$67,2,False)</f>
        <v>240</v>
      </c>
      <c r="E264" s="4">
        <f t="shared" si="1"/>
        <v>240</v>
      </c>
      <c r="F264" s="5">
        <f t="shared" si="2"/>
        <v>240</v>
      </c>
      <c r="G264" s="4">
        <f t="shared" si="3"/>
        <v>0.24</v>
      </c>
    </row>
    <row r="265" ht="15.75" customHeight="1">
      <c r="A265" s="4" t="s">
        <v>249</v>
      </c>
      <c r="B265" s="4">
        <v>8.904223818706E12</v>
      </c>
      <c r="C265" s="4" t="s">
        <v>311</v>
      </c>
      <c r="D265" s="5">
        <f>VLOOKUP(B:B,'Company X- SKU Master'!$A$2:$B$67,2,False)</f>
        <v>127</v>
      </c>
      <c r="E265" s="4">
        <f t="shared" si="1"/>
        <v>127</v>
      </c>
      <c r="F265" s="5">
        <f t="shared" si="2"/>
        <v>500</v>
      </c>
      <c r="G265" s="4">
        <f t="shared" si="3"/>
        <v>0.5</v>
      </c>
    </row>
    <row r="266" ht="15.75" customHeight="1">
      <c r="A266" s="4" t="s">
        <v>249</v>
      </c>
      <c r="B266" s="4">
        <v>8.904223818942E12</v>
      </c>
      <c r="C266" s="4" t="s">
        <v>311</v>
      </c>
      <c r="D266" s="5">
        <f>VLOOKUP(B:B,'Company X- SKU Master'!$A$2:$B$67,2,False)</f>
        <v>133</v>
      </c>
      <c r="E266" s="4">
        <f t="shared" si="1"/>
        <v>133</v>
      </c>
      <c r="F266" s="5">
        <f t="shared" si="2"/>
        <v>500</v>
      </c>
      <c r="G266" s="4">
        <f t="shared" si="3"/>
        <v>0.5</v>
      </c>
    </row>
    <row r="267" ht="15.75" customHeight="1">
      <c r="A267" s="4" t="s">
        <v>249</v>
      </c>
      <c r="B267" s="4">
        <v>8.90422381885E12</v>
      </c>
      <c r="C267" s="4" t="s">
        <v>311</v>
      </c>
      <c r="D267" s="5">
        <f>VLOOKUP(B:B,'Company X- SKU Master'!$A$2:$B$67,2,False)</f>
        <v>240</v>
      </c>
      <c r="E267" s="4">
        <f t="shared" si="1"/>
        <v>240</v>
      </c>
      <c r="F267" s="5">
        <f t="shared" si="2"/>
        <v>500</v>
      </c>
      <c r="G267" s="4">
        <f t="shared" si="3"/>
        <v>0.5</v>
      </c>
    </row>
    <row r="268" ht="15.75" customHeight="1">
      <c r="A268" s="4" t="s">
        <v>64</v>
      </c>
      <c r="B268" s="4">
        <v>8.904223818706E12</v>
      </c>
      <c r="C268" s="4" t="s">
        <v>311</v>
      </c>
      <c r="D268" s="5">
        <f>VLOOKUP(B:B,'Company X- SKU Master'!$A$2:$B$67,2,False)</f>
        <v>127</v>
      </c>
      <c r="E268" s="4">
        <f t="shared" si="1"/>
        <v>127</v>
      </c>
      <c r="F268" s="5">
        <f t="shared" si="2"/>
        <v>607</v>
      </c>
      <c r="G268" s="4">
        <f t="shared" si="3"/>
        <v>0.607</v>
      </c>
    </row>
    <row r="269" ht="15.75" customHeight="1">
      <c r="A269" s="4" t="s">
        <v>64</v>
      </c>
      <c r="B269" s="4">
        <v>8.90422381885E12</v>
      </c>
      <c r="C269" s="4" t="s">
        <v>311</v>
      </c>
      <c r="D269" s="5">
        <f>VLOOKUP(B:B,'Company X- SKU Master'!$A$2:$B$67,2,False)</f>
        <v>240</v>
      </c>
      <c r="E269" s="4">
        <f t="shared" si="1"/>
        <v>240</v>
      </c>
      <c r="F269" s="5">
        <f t="shared" si="2"/>
        <v>607</v>
      </c>
      <c r="G269" s="4">
        <f t="shared" si="3"/>
        <v>0.607</v>
      </c>
    </row>
    <row r="270" ht="15.75" customHeight="1">
      <c r="A270" s="4" t="s">
        <v>64</v>
      </c>
      <c r="B270" s="4">
        <v>8.904223819468E12</v>
      </c>
      <c r="C270" s="4" t="s">
        <v>311</v>
      </c>
      <c r="D270" s="5">
        <f>VLOOKUP(B:B,'Company X- SKU Master'!$A$2:$B$67,2,False)</f>
        <v>240</v>
      </c>
      <c r="E270" s="4">
        <f t="shared" si="1"/>
        <v>240</v>
      </c>
      <c r="F270" s="5">
        <f t="shared" si="2"/>
        <v>607</v>
      </c>
      <c r="G270" s="4">
        <f t="shared" si="3"/>
        <v>0.607</v>
      </c>
    </row>
    <row r="271" ht="15.75" customHeight="1">
      <c r="A271" s="4" t="s">
        <v>247</v>
      </c>
      <c r="B271" s="4">
        <v>8.904223818706E12</v>
      </c>
      <c r="C271" s="4" t="s">
        <v>311</v>
      </c>
      <c r="D271" s="5">
        <f>VLOOKUP(B:B,'Company X- SKU Master'!$A$2:$B$67,2,False)</f>
        <v>127</v>
      </c>
      <c r="E271" s="4">
        <f t="shared" si="1"/>
        <v>127</v>
      </c>
      <c r="F271" s="5">
        <f t="shared" si="2"/>
        <v>500</v>
      </c>
      <c r="G271" s="4">
        <f t="shared" si="3"/>
        <v>0.5</v>
      </c>
    </row>
    <row r="272" ht="15.75" customHeight="1">
      <c r="A272" s="4" t="s">
        <v>247</v>
      </c>
      <c r="B272" s="4">
        <v>8.904223818942E12</v>
      </c>
      <c r="C272" s="4" t="s">
        <v>311</v>
      </c>
      <c r="D272" s="5">
        <f>VLOOKUP(B:B,'Company X- SKU Master'!$A$2:$B$67,2,False)</f>
        <v>133</v>
      </c>
      <c r="E272" s="4">
        <f t="shared" si="1"/>
        <v>133</v>
      </c>
      <c r="F272" s="5">
        <f t="shared" si="2"/>
        <v>500</v>
      </c>
      <c r="G272" s="4">
        <f t="shared" si="3"/>
        <v>0.5</v>
      </c>
    </row>
    <row r="273" ht="15.75" customHeight="1">
      <c r="A273" s="4" t="s">
        <v>247</v>
      </c>
      <c r="B273" s="4">
        <v>8.90422381885E12</v>
      </c>
      <c r="C273" s="4" t="s">
        <v>311</v>
      </c>
      <c r="D273" s="5">
        <f>VLOOKUP(B:B,'Company X- SKU Master'!$A$2:$B$67,2,False)</f>
        <v>240</v>
      </c>
      <c r="E273" s="4">
        <f t="shared" si="1"/>
        <v>240</v>
      </c>
      <c r="F273" s="5">
        <f t="shared" si="2"/>
        <v>500</v>
      </c>
      <c r="G273" s="4">
        <f t="shared" si="3"/>
        <v>0.5</v>
      </c>
    </row>
    <row r="274" ht="15.75" customHeight="1">
      <c r="A274" s="4" t="s">
        <v>256</v>
      </c>
      <c r="B274" s="4">
        <v>8.904223819147E12</v>
      </c>
      <c r="C274" s="4" t="s">
        <v>311</v>
      </c>
      <c r="D274" s="5">
        <f>VLOOKUP(B:B,'Company X- SKU Master'!$A$2:$B$67,2,False)</f>
        <v>240</v>
      </c>
      <c r="E274" s="4">
        <f t="shared" si="1"/>
        <v>240</v>
      </c>
      <c r="F274" s="5">
        <f t="shared" si="2"/>
        <v>830</v>
      </c>
      <c r="G274" s="4">
        <f t="shared" si="3"/>
        <v>0.83</v>
      </c>
    </row>
    <row r="275" ht="15.75" customHeight="1">
      <c r="A275" s="4" t="s">
        <v>256</v>
      </c>
      <c r="B275" s="4">
        <v>8.904223819468E12</v>
      </c>
      <c r="C275" s="4" t="s">
        <v>311</v>
      </c>
      <c r="D275" s="5">
        <f>VLOOKUP(B:B,'Company X- SKU Master'!$A$2:$B$67,2,False)</f>
        <v>240</v>
      </c>
      <c r="E275" s="4">
        <f t="shared" si="1"/>
        <v>240</v>
      </c>
      <c r="F275" s="5">
        <f t="shared" si="2"/>
        <v>830</v>
      </c>
      <c r="G275" s="4">
        <f t="shared" si="3"/>
        <v>0.83</v>
      </c>
    </row>
    <row r="276" ht="15.75" customHeight="1">
      <c r="A276" s="4" t="s">
        <v>256</v>
      </c>
      <c r="B276" s="4">
        <v>8.904223819277E12</v>
      </c>
      <c r="C276" s="4" t="s">
        <v>311</v>
      </c>
      <c r="D276" s="5">
        <f>VLOOKUP(B:B,'Company X- SKU Master'!$A$2:$B$67,2,False)</f>
        <v>350</v>
      </c>
      <c r="E276" s="4">
        <f t="shared" si="1"/>
        <v>350</v>
      </c>
      <c r="F276" s="5">
        <f t="shared" si="2"/>
        <v>830</v>
      </c>
      <c r="G276" s="4">
        <f t="shared" si="3"/>
        <v>0.83</v>
      </c>
    </row>
    <row r="277" ht="15.75" customHeight="1">
      <c r="A277" s="4" t="s">
        <v>162</v>
      </c>
      <c r="B277" s="4">
        <v>8.90422381885E12</v>
      </c>
      <c r="C277" s="4" t="s">
        <v>313</v>
      </c>
      <c r="D277" s="5">
        <f>VLOOKUP(B:B,'Company X- SKU Master'!$A$2:$B$67,2,False)</f>
        <v>240</v>
      </c>
      <c r="E277" s="4">
        <f t="shared" si="1"/>
        <v>480</v>
      </c>
      <c r="F277" s="5">
        <f t="shared" si="2"/>
        <v>1048</v>
      </c>
      <c r="G277" s="4">
        <f t="shared" si="3"/>
        <v>1.048</v>
      </c>
    </row>
    <row r="278" ht="15.75" customHeight="1">
      <c r="A278" s="4" t="s">
        <v>162</v>
      </c>
      <c r="B278" s="4">
        <v>8.904223818713E12</v>
      </c>
      <c r="C278" s="4" t="s">
        <v>311</v>
      </c>
      <c r="D278" s="5">
        <f>VLOOKUP(B:B,'Company X- SKU Master'!$A$2:$B$67,2,False)</f>
        <v>120</v>
      </c>
      <c r="E278" s="4">
        <f t="shared" si="1"/>
        <v>120</v>
      </c>
      <c r="F278" s="5">
        <f t="shared" si="2"/>
        <v>1048</v>
      </c>
      <c r="G278" s="4">
        <f t="shared" si="3"/>
        <v>1.048</v>
      </c>
    </row>
    <row r="279" ht="15.75" customHeight="1">
      <c r="A279" s="4" t="s">
        <v>162</v>
      </c>
      <c r="B279" s="4">
        <v>8.904223819024E12</v>
      </c>
      <c r="C279" s="4" t="s">
        <v>315</v>
      </c>
      <c r="D279" s="5">
        <f>VLOOKUP(B:B,'Company X- SKU Master'!$A$2:$B$67,2,False)</f>
        <v>112</v>
      </c>
      <c r="E279" s="4">
        <f t="shared" si="1"/>
        <v>448</v>
      </c>
      <c r="F279" s="5">
        <f t="shared" si="2"/>
        <v>1048</v>
      </c>
      <c r="G279" s="4">
        <f t="shared" si="3"/>
        <v>1.048</v>
      </c>
    </row>
    <row r="280" ht="15.75" customHeight="1">
      <c r="A280" s="4" t="s">
        <v>160</v>
      </c>
      <c r="B280" s="4">
        <v>8.904223819031E12</v>
      </c>
      <c r="C280" s="4" t="s">
        <v>321</v>
      </c>
      <c r="D280" s="5">
        <f>VLOOKUP(B:B,'Company X- SKU Master'!$A$2:$B$67,2,False)</f>
        <v>112</v>
      </c>
      <c r="E280" s="4">
        <f t="shared" si="1"/>
        <v>672</v>
      </c>
      <c r="F280" s="5">
        <f t="shared" si="2"/>
        <v>2016</v>
      </c>
      <c r="G280" s="4">
        <f t="shared" si="3"/>
        <v>2.016</v>
      </c>
    </row>
    <row r="281" ht="15.75" customHeight="1">
      <c r="A281" s="4" t="s">
        <v>160</v>
      </c>
      <c r="B281" s="4">
        <v>8.904223819024E12</v>
      </c>
      <c r="C281" s="4" t="s">
        <v>321</v>
      </c>
      <c r="D281" s="5">
        <f>VLOOKUP(B:B,'Company X- SKU Master'!$A$2:$B$67,2,False)</f>
        <v>112</v>
      </c>
      <c r="E281" s="4">
        <f t="shared" si="1"/>
        <v>672</v>
      </c>
      <c r="F281" s="5">
        <f t="shared" si="2"/>
        <v>2016</v>
      </c>
      <c r="G281" s="4">
        <f t="shared" si="3"/>
        <v>2.016</v>
      </c>
    </row>
    <row r="282" ht="15.75" customHeight="1">
      <c r="A282" s="4" t="s">
        <v>160</v>
      </c>
      <c r="B282" s="4">
        <v>8.904223819291E12</v>
      </c>
      <c r="C282" s="4" t="s">
        <v>313</v>
      </c>
      <c r="D282" s="5">
        <f>VLOOKUP(B:B,'Company X- SKU Master'!$A$2:$B$67,2,False)</f>
        <v>112</v>
      </c>
      <c r="E282" s="4">
        <f t="shared" si="1"/>
        <v>224</v>
      </c>
      <c r="F282" s="5">
        <f t="shared" si="2"/>
        <v>2016</v>
      </c>
      <c r="G282" s="4">
        <f t="shared" si="3"/>
        <v>2.016</v>
      </c>
    </row>
    <row r="283" ht="15.75" customHeight="1">
      <c r="A283" s="4" t="s">
        <v>160</v>
      </c>
      <c r="B283" s="4">
        <v>8.904223819031E12</v>
      </c>
      <c r="C283" s="4" t="s">
        <v>313</v>
      </c>
      <c r="D283" s="5">
        <f>VLOOKUP(B:B,'Company X- SKU Master'!$A$2:$B$67,2,False)</f>
        <v>112</v>
      </c>
      <c r="E283" s="4">
        <f t="shared" si="1"/>
        <v>224</v>
      </c>
      <c r="F283" s="5">
        <f t="shared" si="2"/>
        <v>2016</v>
      </c>
      <c r="G283" s="4">
        <f t="shared" si="3"/>
        <v>2.016</v>
      </c>
    </row>
    <row r="284" ht="15.75" customHeight="1">
      <c r="A284" s="4" t="s">
        <v>160</v>
      </c>
      <c r="B284" s="4">
        <v>8.904223819024E12</v>
      </c>
      <c r="C284" s="4" t="s">
        <v>313</v>
      </c>
      <c r="D284" s="5">
        <f>VLOOKUP(B:B,'Company X- SKU Master'!$A$2:$B$67,2,False)</f>
        <v>112</v>
      </c>
      <c r="E284" s="4">
        <f t="shared" si="1"/>
        <v>224</v>
      </c>
      <c r="F284" s="5">
        <f t="shared" si="2"/>
        <v>2016</v>
      </c>
      <c r="G284" s="4">
        <f t="shared" si="3"/>
        <v>2.016</v>
      </c>
    </row>
    <row r="285" ht="15.75" customHeight="1">
      <c r="A285" s="4" t="s">
        <v>254</v>
      </c>
      <c r="B285" s="4">
        <v>8.904223818706E12</v>
      </c>
      <c r="C285" s="4" t="s">
        <v>311</v>
      </c>
      <c r="D285" s="5">
        <f>VLOOKUP(B:B,'Company X- SKU Master'!$A$2:$B$67,2,False)</f>
        <v>127</v>
      </c>
      <c r="E285" s="4">
        <f t="shared" si="1"/>
        <v>127</v>
      </c>
      <c r="F285" s="5">
        <f t="shared" si="2"/>
        <v>500</v>
      </c>
      <c r="G285" s="4">
        <f t="shared" si="3"/>
        <v>0.5</v>
      </c>
    </row>
    <row r="286" ht="15.75" customHeight="1">
      <c r="A286" s="4" t="s">
        <v>254</v>
      </c>
      <c r="B286" s="4">
        <v>8.904223818942E12</v>
      </c>
      <c r="C286" s="4" t="s">
        <v>311</v>
      </c>
      <c r="D286" s="5">
        <f>VLOOKUP(B:B,'Company X- SKU Master'!$A$2:$B$67,2,False)</f>
        <v>133</v>
      </c>
      <c r="E286" s="4">
        <f t="shared" si="1"/>
        <v>133</v>
      </c>
      <c r="F286" s="5">
        <f t="shared" si="2"/>
        <v>500</v>
      </c>
      <c r="G286" s="4">
        <f t="shared" si="3"/>
        <v>0.5</v>
      </c>
    </row>
    <row r="287" ht="15.75" customHeight="1">
      <c r="A287" s="4" t="s">
        <v>254</v>
      </c>
      <c r="B287" s="4">
        <v>8.90422381885E12</v>
      </c>
      <c r="C287" s="4" t="s">
        <v>311</v>
      </c>
      <c r="D287" s="5">
        <f>VLOOKUP(B:B,'Company X- SKU Master'!$A$2:$B$67,2,False)</f>
        <v>240</v>
      </c>
      <c r="E287" s="4">
        <f t="shared" si="1"/>
        <v>240</v>
      </c>
      <c r="F287" s="5">
        <f t="shared" si="2"/>
        <v>500</v>
      </c>
      <c r="G287" s="4">
        <f t="shared" si="3"/>
        <v>0.5</v>
      </c>
    </row>
    <row r="288" ht="15.75" customHeight="1">
      <c r="A288" s="4" t="s">
        <v>245</v>
      </c>
      <c r="B288" s="4">
        <v>8.904223818997E12</v>
      </c>
      <c r="C288" s="4" t="s">
        <v>311</v>
      </c>
      <c r="D288" s="5">
        <f>VLOOKUP(B:B,'Company X- SKU Master'!$A$2:$B$67,2,False)</f>
        <v>490</v>
      </c>
      <c r="E288" s="4">
        <f t="shared" si="1"/>
        <v>490</v>
      </c>
      <c r="F288" s="5">
        <f t="shared" si="2"/>
        <v>490</v>
      </c>
      <c r="G288" s="4">
        <f t="shared" si="3"/>
        <v>0.49</v>
      </c>
    </row>
    <row r="289" ht="15.75" customHeight="1">
      <c r="A289" s="4" t="s">
        <v>62</v>
      </c>
      <c r="B289" s="4">
        <v>8.904223818706E12</v>
      </c>
      <c r="C289" s="4" t="s">
        <v>311</v>
      </c>
      <c r="D289" s="5">
        <f>VLOOKUP(B:B,'Company X- SKU Master'!$A$2:$B$67,2,False)</f>
        <v>127</v>
      </c>
      <c r="E289" s="4">
        <f t="shared" si="1"/>
        <v>127</v>
      </c>
      <c r="F289" s="5">
        <f t="shared" si="2"/>
        <v>500</v>
      </c>
      <c r="G289" s="4">
        <f t="shared" si="3"/>
        <v>0.5</v>
      </c>
    </row>
    <row r="290" ht="15.75" customHeight="1">
      <c r="A290" s="4" t="s">
        <v>62</v>
      </c>
      <c r="B290" s="4">
        <v>8.904223818942E12</v>
      </c>
      <c r="C290" s="4" t="s">
        <v>311</v>
      </c>
      <c r="D290" s="5">
        <f>VLOOKUP(B:B,'Company X- SKU Master'!$A$2:$B$67,2,False)</f>
        <v>133</v>
      </c>
      <c r="E290" s="4">
        <f t="shared" si="1"/>
        <v>133</v>
      </c>
      <c r="F290" s="5">
        <f t="shared" si="2"/>
        <v>500</v>
      </c>
      <c r="G290" s="4">
        <f t="shared" si="3"/>
        <v>0.5</v>
      </c>
    </row>
    <row r="291" ht="15.75" customHeight="1">
      <c r="A291" s="4" t="s">
        <v>62</v>
      </c>
      <c r="B291" s="4">
        <v>8.90422381885E12</v>
      </c>
      <c r="C291" s="4" t="s">
        <v>311</v>
      </c>
      <c r="D291" s="5">
        <f>VLOOKUP(B:B,'Company X- SKU Master'!$A$2:$B$67,2,False)</f>
        <v>240</v>
      </c>
      <c r="E291" s="4">
        <f t="shared" si="1"/>
        <v>240</v>
      </c>
      <c r="F291" s="5">
        <f t="shared" si="2"/>
        <v>500</v>
      </c>
      <c r="G291" s="4">
        <f t="shared" si="3"/>
        <v>0.5</v>
      </c>
    </row>
    <row r="292" ht="15.75" customHeight="1">
      <c r="A292" s="4" t="s">
        <v>173</v>
      </c>
      <c r="B292" s="4">
        <v>8.904223818706E12</v>
      </c>
      <c r="C292" s="4" t="s">
        <v>311</v>
      </c>
      <c r="D292" s="5">
        <f>VLOOKUP(B:B,'Company X- SKU Master'!$A$2:$B$67,2,False)</f>
        <v>127</v>
      </c>
      <c r="E292" s="4">
        <f t="shared" si="1"/>
        <v>127</v>
      </c>
      <c r="F292" s="5">
        <f t="shared" si="2"/>
        <v>607</v>
      </c>
      <c r="G292" s="4">
        <f t="shared" si="3"/>
        <v>0.607</v>
      </c>
    </row>
    <row r="293" ht="15.75" customHeight="1">
      <c r="A293" s="4" t="s">
        <v>173</v>
      </c>
      <c r="B293" s="4">
        <v>8.90422381885E12</v>
      </c>
      <c r="C293" s="4" t="s">
        <v>311</v>
      </c>
      <c r="D293" s="5">
        <f>VLOOKUP(B:B,'Company X- SKU Master'!$A$2:$B$67,2,False)</f>
        <v>240</v>
      </c>
      <c r="E293" s="4">
        <f t="shared" si="1"/>
        <v>240</v>
      </c>
      <c r="F293" s="5">
        <f t="shared" si="2"/>
        <v>607</v>
      </c>
      <c r="G293" s="4">
        <f t="shared" si="3"/>
        <v>0.607</v>
      </c>
    </row>
    <row r="294" ht="15.75" customHeight="1">
      <c r="A294" s="4" t="s">
        <v>173</v>
      </c>
      <c r="B294" s="4">
        <v>8.904223819468E12</v>
      </c>
      <c r="C294" s="4" t="s">
        <v>311</v>
      </c>
      <c r="D294" s="5">
        <f>VLOOKUP(B:B,'Company X- SKU Master'!$A$2:$B$67,2,False)</f>
        <v>240</v>
      </c>
      <c r="E294" s="4">
        <f t="shared" si="1"/>
        <v>240</v>
      </c>
      <c r="F294" s="5">
        <f t="shared" si="2"/>
        <v>607</v>
      </c>
      <c r="G294" s="4">
        <f t="shared" si="3"/>
        <v>0.607</v>
      </c>
    </row>
    <row r="295" ht="15.75" customHeight="1">
      <c r="A295" s="4" t="s">
        <v>60</v>
      </c>
      <c r="B295" s="4">
        <v>8.904223818706E12</v>
      </c>
      <c r="C295" s="4" t="s">
        <v>311</v>
      </c>
      <c r="D295" s="5">
        <f>VLOOKUP(B:B,'Company X- SKU Master'!$A$2:$B$67,2,False)</f>
        <v>127</v>
      </c>
      <c r="E295" s="4">
        <f t="shared" si="1"/>
        <v>127</v>
      </c>
      <c r="F295" s="5">
        <f t="shared" si="2"/>
        <v>500</v>
      </c>
      <c r="G295" s="4">
        <f t="shared" si="3"/>
        <v>0.5</v>
      </c>
    </row>
    <row r="296" ht="15.75" customHeight="1">
      <c r="A296" s="4" t="s">
        <v>60</v>
      </c>
      <c r="B296" s="4">
        <v>8.904223818942E12</v>
      </c>
      <c r="C296" s="4" t="s">
        <v>311</v>
      </c>
      <c r="D296" s="5">
        <f>VLOOKUP(B:B,'Company X- SKU Master'!$A$2:$B$67,2,False)</f>
        <v>133</v>
      </c>
      <c r="E296" s="4">
        <f t="shared" si="1"/>
        <v>133</v>
      </c>
      <c r="F296" s="5">
        <f t="shared" si="2"/>
        <v>500</v>
      </c>
      <c r="G296" s="4">
        <f t="shared" si="3"/>
        <v>0.5</v>
      </c>
    </row>
    <row r="297" ht="15.75" customHeight="1">
      <c r="A297" s="4" t="s">
        <v>60</v>
      </c>
      <c r="B297" s="4">
        <v>8.90422381885E12</v>
      </c>
      <c r="C297" s="4" t="s">
        <v>311</v>
      </c>
      <c r="D297" s="5">
        <f>VLOOKUP(B:B,'Company X- SKU Master'!$A$2:$B$67,2,False)</f>
        <v>240</v>
      </c>
      <c r="E297" s="4">
        <f t="shared" si="1"/>
        <v>240</v>
      </c>
      <c r="F297" s="5">
        <f t="shared" si="2"/>
        <v>500</v>
      </c>
      <c r="G297" s="4">
        <f t="shared" si="3"/>
        <v>0.5</v>
      </c>
    </row>
    <row r="298" ht="15.75" customHeight="1">
      <c r="A298" s="4" t="s">
        <v>158</v>
      </c>
      <c r="B298" s="4">
        <v>8.904223818706E12</v>
      </c>
      <c r="C298" s="4" t="s">
        <v>311</v>
      </c>
      <c r="D298" s="5">
        <f>VLOOKUP(B:B,'Company X- SKU Master'!$A$2:$B$67,2,False)</f>
        <v>127</v>
      </c>
      <c r="E298" s="4">
        <f t="shared" si="1"/>
        <v>127</v>
      </c>
      <c r="F298" s="5">
        <f t="shared" si="2"/>
        <v>500</v>
      </c>
      <c r="G298" s="4">
        <f t="shared" si="3"/>
        <v>0.5</v>
      </c>
    </row>
    <row r="299" ht="15.75" customHeight="1">
      <c r="A299" s="4" t="s">
        <v>158</v>
      </c>
      <c r="B299" s="4">
        <v>8.904223818942E12</v>
      </c>
      <c r="C299" s="4" t="s">
        <v>311</v>
      </c>
      <c r="D299" s="5">
        <f>VLOOKUP(B:B,'Company X- SKU Master'!$A$2:$B$67,2,False)</f>
        <v>133</v>
      </c>
      <c r="E299" s="4">
        <f t="shared" si="1"/>
        <v>133</v>
      </c>
      <c r="F299" s="5">
        <f t="shared" si="2"/>
        <v>500</v>
      </c>
      <c r="G299" s="4">
        <f t="shared" si="3"/>
        <v>0.5</v>
      </c>
    </row>
    <row r="300" ht="15.75" customHeight="1">
      <c r="A300" s="4" t="s">
        <v>158</v>
      </c>
      <c r="B300" s="4">
        <v>8.90422381885E12</v>
      </c>
      <c r="C300" s="4" t="s">
        <v>311</v>
      </c>
      <c r="D300" s="5">
        <f>VLOOKUP(B:B,'Company X- SKU Master'!$A$2:$B$67,2,False)</f>
        <v>240</v>
      </c>
      <c r="E300" s="4">
        <f t="shared" si="1"/>
        <v>240</v>
      </c>
      <c r="F300" s="5">
        <f t="shared" si="2"/>
        <v>500</v>
      </c>
      <c r="G300" s="4">
        <f t="shared" si="3"/>
        <v>0.5</v>
      </c>
    </row>
    <row r="301" ht="15.75" customHeight="1">
      <c r="A301" s="4" t="s">
        <v>57</v>
      </c>
      <c r="B301" s="4">
        <v>8.904223819239E12</v>
      </c>
      <c r="C301" s="4" t="s">
        <v>311</v>
      </c>
      <c r="D301" s="5">
        <f>VLOOKUP(B:B,'Company X- SKU Master'!$A$2:$B$67,2,False)</f>
        <v>290</v>
      </c>
      <c r="E301" s="4">
        <f t="shared" si="1"/>
        <v>290</v>
      </c>
      <c r="F301" s="5">
        <f t="shared" si="2"/>
        <v>1168</v>
      </c>
      <c r="G301" s="4">
        <f t="shared" si="3"/>
        <v>1.168</v>
      </c>
    </row>
    <row r="302" ht="15.75" customHeight="1">
      <c r="A302" s="4" t="s">
        <v>57</v>
      </c>
      <c r="B302" s="4">
        <v>8.904223819246E12</v>
      </c>
      <c r="C302" s="4" t="s">
        <v>311</v>
      </c>
      <c r="D302" s="5">
        <f>VLOOKUP(B:B,'Company X- SKU Master'!$A$2:$B$67,2,False)</f>
        <v>290</v>
      </c>
      <c r="E302" s="4">
        <f t="shared" si="1"/>
        <v>290</v>
      </c>
      <c r="F302" s="5">
        <f t="shared" si="2"/>
        <v>1168</v>
      </c>
      <c r="G302" s="4">
        <f t="shared" si="3"/>
        <v>1.168</v>
      </c>
    </row>
    <row r="303" ht="15.75" customHeight="1">
      <c r="A303" s="4" t="s">
        <v>57</v>
      </c>
      <c r="B303" s="4">
        <v>8.904223819253E12</v>
      </c>
      <c r="C303" s="4" t="s">
        <v>311</v>
      </c>
      <c r="D303" s="5">
        <f>VLOOKUP(B:B,'Company X- SKU Master'!$A$2:$B$67,2,False)</f>
        <v>290</v>
      </c>
      <c r="E303" s="4">
        <f t="shared" si="1"/>
        <v>290</v>
      </c>
      <c r="F303" s="5">
        <f t="shared" si="2"/>
        <v>1168</v>
      </c>
      <c r="G303" s="4">
        <f t="shared" si="3"/>
        <v>1.168</v>
      </c>
    </row>
    <row r="304" ht="15.75" customHeight="1">
      <c r="A304" s="4" t="s">
        <v>57</v>
      </c>
      <c r="B304" s="4">
        <v>8.904223818713E12</v>
      </c>
      <c r="C304" s="4" t="s">
        <v>311</v>
      </c>
      <c r="D304" s="5">
        <f>VLOOKUP(B:B,'Company X- SKU Master'!$A$2:$B$67,2,False)</f>
        <v>120</v>
      </c>
      <c r="E304" s="4">
        <f t="shared" si="1"/>
        <v>120</v>
      </c>
      <c r="F304" s="5">
        <f t="shared" si="2"/>
        <v>1168</v>
      </c>
      <c r="G304" s="4">
        <f t="shared" si="3"/>
        <v>1.168</v>
      </c>
    </row>
    <row r="305" ht="15.75" customHeight="1">
      <c r="A305" s="4" t="s">
        <v>57</v>
      </c>
      <c r="B305" s="4">
        <v>8.904223817273E12</v>
      </c>
      <c r="C305" s="4" t="s">
        <v>311</v>
      </c>
      <c r="D305" s="5">
        <f>VLOOKUP(B:B,'Company X- SKU Master'!$A$2:$B$67,2,False)</f>
        <v>65</v>
      </c>
      <c r="E305" s="4">
        <f t="shared" si="1"/>
        <v>65</v>
      </c>
      <c r="F305" s="5">
        <f t="shared" si="2"/>
        <v>1168</v>
      </c>
      <c r="G305" s="4">
        <f t="shared" si="3"/>
        <v>1.168</v>
      </c>
    </row>
    <row r="306" ht="15.75" customHeight="1">
      <c r="A306" s="4" t="s">
        <v>57</v>
      </c>
      <c r="B306" s="4">
        <v>8.904223818751E12</v>
      </c>
      <c r="C306" s="4" t="s">
        <v>311</v>
      </c>
      <c r="D306" s="5">
        <f>VLOOKUP(B:B,'Company X- SKU Master'!$A$2:$B$67,2,False)</f>
        <v>113</v>
      </c>
      <c r="E306" s="4">
        <f t="shared" si="1"/>
        <v>113</v>
      </c>
      <c r="F306" s="5">
        <f t="shared" si="2"/>
        <v>1168</v>
      </c>
      <c r="G306" s="4">
        <f t="shared" si="3"/>
        <v>1.168</v>
      </c>
    </row>
    <row r="307" ht="15.75" customHeight="1">
      <c r="A307" s="4" t="s">
        <v>155</v>
      </c>
      <c r="B307" s="4">
        <v>8.904223819291E12</v>
      </c>
      <c r="C307" s="4" t="s">
        <v>315</v>
      </c>
      <c r="D307" s="5">
        <f>VLOOKUP(B:B,'Company X- SKU Master'!$A$2:$B$67,2,False)</f>
        <v>112</v>
      </c>
      <c r="E307" s="4">
        <f t="shared" si="1"/>
        <v>448</v>
      </c>
      <c r="F307" s="5">
        <f t="shared" si="2"/>
        <v>1459</v>
      </c>
      <c r="G307" s="4">
        <f t="shared" si="3"/>
        <v>1.459</v>
      </c>
    </row>
    <row r="308" ht="15.75" customHeight="1">
      <c r="A308" s="4" t="s">
        <v>155</v>
      </c>
      <c r="B308" s="4">
        <v>8.904223819031E12</v>
      </c>
      <c r="C308" s="4" t="s">
        <v>315</v>
      </c>
      <c r="D308" s="5">
        <f>VLOOKUP(B:B,'Company X- SKU Master'!$A$2:$B$67,2,False)</f>
        <v>112</v>
      </c>
      <c r="E308" s="4">
        <f t="shared" si="1"/>
        <v>448</v>
      </c>
      <c r="F308" s="5">
        <f t="shared" si="2"/>
        <v>1459</v>
      </c>
      <c r="G308" s="4">
        <f t="shared" si="3"/>
        <v>1.459</v>
      </c>
    </row>
    <row r="309" ht="15.75" customHeight="1">
      <c r="A309" s="4" t="s">
        <v>155</v>
      </c>
      <c r="B309" s="4">
        <v>8.904223819024E12</v>
      </c>
      <c r="C309" s="4" t="s">
        <v>315</v>
      </c>
      <c r="D309" s="5">
        <f>VLOOKUP(B:B,'Company X- SKU Master'!$A$2:$B$67,2,False)</f>
        <v>112</v>
      </c>
      <c r="E309" s="4">
        <f t="shared" si="1"/>
        <v>448</v>
      </c>
      <c r="F309" s="5">
        <f t="shared" si="2"/>
        <v>1459</v>
      </c>
      <c r="G309" s="4">
        <f t="shared" si="3"/>
        <v>1.459</v>
      </c>
    </row>
    <row r="310" ht="15.75" customHeight="1">
      <c r="A310" s="4" t="s">
        <v>155</v>
      </c>
      <c r="B310" s="4">
        <v>8.904223819017E12</v>
      </c>
      <c r="C310" s="4" t="s">
        <v>311</v>
      </c>
      <c r="D310" s="5">
        <f>VLOOKUP(B:B,'Company X- SKU Master'!$A$2:$B$67,2,False)</f>
        <v>115</v>
      </c>
      <c r="E310" s="4">
        <f t="shared" si="1"/>
        <v>115</v>
      </c>
      <c r="F310" s="5">
        <f t="shared" si="2"/>
        <v>1459</v>
      </c>
      <c r="G310" s="4">
        <f t="shared" si="3"/>
        <v>1.459</v>
      </c>
    </row>
    <row r="311" ht="15.75" customHeight="1">
      <c r="A311" s="4" t="s">
        <v>50</v>
      </c>
      <c r="B311" s="4">
        <v>8.904223819468E12</v>
      </c>
      <c r="C311" s="4" t="s">
        <v>311</v>
      </c>
      <c r="D311" s="5">
        <f>VLOOKUP(B:B,'Company X- SKU Master'!$A$2:$B$67,2,False)</f>
        <v>240</v>
      </c>
      <c r="E311" s="4">
        <f t="shared" si="1"/>
        <v>240</v>
      </c>
      <c r="F311" s="5">
        <f t="shared" si="2"/>
        <v>240</v>
      </c>
      <c r="G311" s="4">
        <f t="shared" si="3"/>
        <v>0.24</v>
      </c>
    </row>
    <row r="312" ht="15.75" customHeight="1">
      <c r="A312" s="4" t="s">
        <v>153</v>
      </c>
      <c r="B312" s="4">
        <v>8.904223818706E12</v>
      </c>
      <c r="C312" s="4" t="s">
        <v>311</v>
      </c>
      <c r="D312" s="5">
        <f>VLOOKUP(B:B,'Company X- SKU Master'!$A$2:$B$67,2,False)</f>
        <v>127</v>
      </c>
      <c r="E312" s="4">
        <f t="shared" si="1"/>
        <v>127</v>
      </c>
      <c r="F312" s="5">
        <f t="shared" si="2"/>
        <v>500</v>
      </c>
      <c r="G312" s="4">
        <f t="shared" si="3"/>
        <v>0.5</v>
      </c>
    </row>
    <row r="313" ht="15.75" customHeight="1">
      <c r="A313" s="4" t="s">
        <v>153</v>
      </c>
      <c r="B313" s="4">
        <v>8.904223818942E12</v>
      </c>
      <c r="C313" s="4" t="s">
        <v>311</v>
      </c>
      <c r="D313" s="5">
        <f>VLOOKUP(B:B,'Company X- SKU Master'!$A$2:$B$67,2,False)</f>
        <v>133</v>
      </c>
      <c r="E313" s="4">
        <f t="shared" si="1"/>
        <v>133</v>
      </c>
      <c r="F313" s="5">
        <f t="shared" si="2"/>
        <v>500</v>
      </c>
      <c r="G313" s="4">
        <f t="shared" si="3"/>
        <v>0.5</v>
      </c>
    </row>
    <row r="314" ht="15.75" customHeight="1">
      <c r="A314" s="4" t="s">
        <v>153</v>
      </c>
      <c r="B314" s="4">
        <v>8.90422381885E12</v>
      </c>
      <c r="C314" s="4" t="s">
        <v>311</v>
      </c>
      <c r="D314" s="5">
        <f>VLOOKUP(B:B,'Company X- SKU Master'!$A$2:$B$67,2,False)</f>
        <v>240</v>
      </c>
      <c r="E314" s="4">
        <f t="shared" si="1"/>
        <v>240</v>
      </c>
      <c r="F314" s="5">
        <f t="shared" si="2"/>
        <v>500</v>
      </c>
      <c r="G314" s="4">
        <f t="shared" si="3"/>
        <v>0.5</v>
      </c>
    </row>
    <row r="315" ht="15.75" customHeight="1">
      <c r="A315" s="4" t="s">
        <v>243</v>
      </c>
      <c r="B315" s="4">
        <v>8.904223818706E12</v>
      </c>
      <c r="C315" s="4" t="s">
        <v>311</v>
      </c>
      <c r="D315" s="5">
        <f>VLOOKUP(B:B,'Company X- SKU Master'!$A$2:$B$67,2,False)</f>
        <v>127</v>
      </c>
      <c r="E315" s="4">
        <f t="shared" si="1"/>
        <v>127</v>
      </c>
      <c r="F315" s="5">
        <f t="shared" si="2"/>
        <v>500</v>
      </c>
      <c r="G315" s="4">
        <f t="shared" si="3"/>
        <v>0.5</v>
      </c>
    </row>
    <row r="316" ht="15.75" customHeight="1">
      <c r="A316" s="4" t="s">
        <v>243</v>
      </c>
      <c r="B316" s="4">
        <v>8.904223818942E12</v>
      </c>
      <c r="C316" s="4" t="s">
        <v>311</v>
      </c>
      <c r="D316" s="5">
        <f>VLOOKUP(B:B,'Company X- SKU Master'!$A$2:$B$67,2,False)</f>
        <v>133</v>
      </c>
      <c r="E316" s="4">
        <f t="shared" si="1"/>
        <v>133</v>
      </c>
      <c r="F316" s="5">
        <f t="shared" si="2"/>
        <v>500</v>
      </c>
      <c r="G316" s="4">
        <f t="shared" si="3"/>
        <v>0.5</v>
      </c>
    </row>
    <row r="317" ht="15.75" customHeight="1">
      <c r="A317" s="4" t="s">
        <v>243</v>
      </c>
      <c r="B317" s="4">
        <v>8.90422381885E12</v>
      </c>
      <c r="C317" s="4" t="s">
        <v>311</v>
      </c>
      <c r="D317" s="5">
        <f>VLOOKUP(B:B,'Company X- SKU Master'!$A$2:$B$67,2,False)</f>
        <v>240</v>
      </c>
      <c r="E317" s="4">
        <f t="shared" si="1"/>
        <v>240</v>
      </c>
      <c r="F317" s="5">
        <f t="shared" si="2"/>
        <v>500</v>
      </c>
      <c r="G317" s="4">
        <f t="shared" si="3"/>
        <v>0.5</v>
      </c>
    </row>
    <row r="318" ht="15.75" customHeight="1">
      <c r="A318" s="4" t="s">
        <v>55</v>
      </c>
      <c r="B318" s="4">
        <v>8.904223819499E12</v>
      </c>
      <c r="C318" s="4" t="s">
        <v>313</v>
      </c>
      <c r="D318" s="5">
        <f>VLOOKUP(B:B,'Company X- SKU Master'!$A$2:$B$67,2,False)</f>
        <v>210</v>
      </c>
      <c r="E318" s="4">
        <f t="shared" si="1"/>
        <v>420</v>
      </c>
      <c r="F318" s="5">
        <f t="shared" si="2"/>
        <v>840</v>
      </c>
      <c r="G318" s="4">
        <f t="shared" si="3"/>
        <v>0.84</v>
      </c>
    </row>
    <row r="319" ht="15.75" customHeight="1">
      <c r="A319" s="4" t="s">
        <v>55</v>
      </c>
      <c r="B319" s="4">
        <v>8.904223819499E12</v>
      </c>
      <c r="C319" s="4" t="s">
        <v>313</v>
      </c>
      <c r="D319" s="5">
        <f>VLOOKUP(B:B,'Company X- SKU Master'!$A$2:$B$67,2,False)</f>
        <v>210</v>
      </c>
      <c r="E319" s="4">
        <f t="shared" si="1"/>
        <v>420</v>
      </c>
      <c r="F319" s="5">
        <f t="shared" si="2"/>
        <v>840</v>
      </c>
      <c r="G319" s="4">
        <f t="shared" si="3"/>
        <v>0.84</v>
      </c>
    </row>
    <row r="320" ht="15.75" customHeight="1">
      <c r="A320" s="4" t="s">
        <v>241</v>
      </c>
      <c r="B320" s="4">
        <v>8.904223818706E12</v>
      </c>
      <c r="C320" s="4" t="s">
        <v>311</v>
      </c>
      <c r="D320" s="5">
        <f>VLOOKUP(B:B,'Company X- SKU Master'!$A$2:$B$67,2,False)</f>
        <v>127</v>
      </c>
      <c r="E320" s="4">
        <f t="shared" si="1"/>
        <v>127</v>
      </c>
      <c r="F320" s="5">
        <f t="shared" si="2"/>
        <v>500</v>
      </c>
      <c r="G320" s="4">
        <f t="shared" si="3"/>
        <v>0.5</v>
      </c>
    </row>
    <row r="321" ht="15.75" customHeight="1">
      <c r="A321" s="4" t="s">
        <v>241</v>
      </c>
      <c r="B321" s="4">
        <v>8.904223818942E12</v>
      </c>
      <c r="C321" s="4" t="s">
        <v>311</v>
      </c>
      <c r="D321" s="5">
        <f>VLOOKUP(B:B,'Company X- SKU Master'!$A$2:$B$67,2,False)</f>
        <v>133</v>
      </c>
      <c r="E321" s="4">
        <f t="shared" si="1"/>
        <v>133</v>
      </c>
      <c r="F321" s="5">
        <f t="shared" si="2"/>
        <v>500</v>
      </c>
      <c r="G321" s="4">
        <f t="shared" si="3"/>
        <v>0.5</v>
      </c>
    </row>
    <row r="322" ht="15.75" customHeight="1">
      <c r="A322" s="4" t="s">
        <v>241</v>
      </c>
      <c r="B322" s="4">
        <v>8.90422381885E12</v>
      </c>
      <c r="C322" s="4" t="s">
        <v>311</v>
      </c>
      <c r="D322" s="5">
        <f>VLOOKUP(B:B,'Company X- SKU Master'!$A$2:$B$67,2,False)</f>
        <v>240</v>
      </c>
      <c r="E322" s="4">
        <f t="shared" si="1"/>
        <v>240</v>
      </c>
      <c r="F322" s="5">
        <f t="shared" si="2"/>
        <v>500</v>
      </c>
      <c r="G322" s="4">
        <f t="shared" si="3"/>
        <v>0.5</v>
      </c>
    </row>
    <row r="323" ht="15.75" customHeight="1">
      <c r="A323" s="4" t="s">
        <v>239</v>
      </c>
      <c r="B323" s="4">
        <v>8.904223818706E12</v>
      </c>
      <c r="C323" s="4" t="s">
        <v>311</v>
      </c>
      <c r="D323" s="5">
        <f>VLOOKUP(B:B,'Company X- SKU Master'!$A$2:$B$67,2,False)</f>
        <v>127</v>
      </c>
      <c r="E323" s="4">
        <f t="shared" si="1"/>
        <v>127</v>
      </c>
      <c r="F323" s="5">
        <f t="shared" si="2"/>
        <v>127</v>
      </c>
      <c r="G323" s="4">
        <f t="shared" si="3"/>
        <v>0.127</v>
      </c>
    </row>
    <row r="324" ht="15.75" customHeight="1">
      <c r="A324" s="4" t="s">
        <v>151</v>
      </c>
      <c r="B324" s="4">
        <v>8.90422381885E12</v>
      </c>
      <c r="C324" s="4" t="s">
        <v>311</v>
      </c>
      <c r="D324" s="5">
        <f>VLOOKUP(B:B,'Company X- SKU Master'!$A$2:$B$67,2,False)</f>
        <v>240</v>
      </c>
      <c r="E324" s="4">
        <f t="shared" si="1"/>
        <v>240</v>
      </c>
      <c r="F324" s="5">
        <f t="shared" si="2"/>
        <v>361</v>
      </c>
      <c r="G324" s="4">
        <f t="shared" si="3"/>
        <v>0.361</v>
      </c>
    </row>
    <row r="325" ht="15.75" customHeight="1">
      <c r="A325" s="4" t="s">
        <v>151</v>
      </c>
      <c r="B325" s="4">
        <v>8.904223818683E12</v>
      </c>
      <c r="C325" s="4" t="s">
        <v>311</v>
      </c>
      <c r="D325" s="5">
        <f>VLOOKUP(B:B,'Company X- SKU Master'!$A$2:$B$67,2,False)</f>
        <v>121</v>
      </c>
      <c r="E325" s="4">
        <f t="shared" si="1"/>
        <v>121</v>
      </c>
      <c r="F325" s="5">
        <f t="shared" si="2"/>
        <v>361</v>
      </c>
      <c r="G325" s="4">
        <f t="shared" si="3"/>
        <v>0.361</v>
      </c>
    </row>
    <row r="326" ht="15.75" customHeight="1">
      <c r="A326" s="4" t="s">
        <v>149</v>
      </c>
      <c r="B326" s="4">
        <v>8.904223818706E12</v>
      </c>
      <c r="C326" s="4" t="s">
        <v>311</v>
      </c>
      <c r="D326" s="5">
        <f>VLOOKUP(B:B,'Company X- SKU Master'!$A$2:$B$67,2,False)</f>
        <v>127</v>
      </c>
      <c r="E326" s="4">
        <f t="shared" si="1"/>
        <v>127</v>
      </c>
      <c r="F326" s="5">
        <f t="shared" si="2"/>
        <v>611</v>
      </c>
      <c r="G326" s="4">
        <f t="shared" si="3"/>
        <v>0.611</v>
      </c>
    </row>
    <row r="327" ht="15.75" customHeight="1">
      <c r="A327" s="4" t="s">
        <v>149</v>
      </c>
      <c r="B327" s="4">
        <v>8.904223818638E12</v>
      </c>
      <c r="C327" s="4" t="s">
        <v>313</v>
      </c>
      <c r="D327" s="5">
        <f>VLOOKUP(B:B,'Company X- SKU Master'!$A$2:$B$67,2,False)</f>
        <v>137</v>
      </c>
      <c r="E327" s="4">
        <f t="shared" si="1"/>
        <v>274</v>
      </c>
      <c r="F327" s="5">
        <f t="shared" si="2"/>
        <v>611</v>
      </c>
      <c r="G327" s="4">
        <f t="shared" si="3"/>
        <v>0.611</v>
      </c>
    </row>
    <row r="328" ht="15.75" customHeight="1">
      <c r="A328" s="4" t="s">
        <v>149</v>
      </c>
      <c r="B328" s="4">
        <v>8.904223819505E12</v>
      </c>
      <c r="C328" s="4" t="s">
        <v>311</v>
      </c>
      <c r="D328" s="5">
        <f>VLOOKUP(B:B,'Company X- SKU Master'!$A$2:$B$67,2,False)</f>
        <v>210</v>
      </c>
      <c r="E328" s="4">
        <f t="shared" si="1"/>
        <v>210</v>
      </c>
      <c r="F328" s="5">
        <f t="shared" si="2"/>
        <v>611</v>
      </c>
      <c r="G328" s="4">
        <f t="shared" si="3"/>
        <v>0.611</v>
      </c>
    </row>
    <row r="329" ht="15.75" customHeight="1">
      <c r="A329" s="4" t="s">
        <v>237</v>
      </c>
      <c r="B329" s="4">
        <v>8.904223819512E12</v>
      </c>
      <c r="C329" s="4" t="s">
        <v>315</v>
      </c>
      <c r="D329" s="5">
        <f>VLOOKUP(B:B,'Company X- SKU Master'!$A$2:$B$67,2,False)</f>
        <v>210</v>
      </c>
      <c r="E329" s="4">
        <f t="shared" si="1"/>
        <v>840</v>
      </c>
      <c r="F329" s="5">
        <f t="shared" si="2"/>
        <v>840</v>
      </c>
      <c r="G329" s="4">
        <f t="shared" si="3"/>
        <v>0.84</v>
      </c>
    </row>
    <row r="330" ht="15.75" customHeight="1">
      <c r="A330" s="4" t="s">
        <v>145</v>
      </c>
      <c r="B330" s="4">
        <v>8.904223818706E12</v>
      </c>
      <c r="C330" s="4" t="s">
        <v>311</v>
      </c>
      <c r="D330" s="5">
        <f>VLOOKUP(B:B,'Company X- SKU Master'!$A$2:$B$67,2,False)</f>
        <v>127</v>
      </c>
      <c r="E330" s="4">
        <f t="shared" si="1"/>
        <v>127</v>
      </c>
      <c r="F330" s="5">
        <f t="shared" si="2"/>
        <v>500</v>
      </c>
      <c r="G330" s="4">
        <f t="shared" si="3"/>
        <v>0.5</v>
      </c>
    </row>
    <row r="331" ht="15.75" customHeight="1">
      <c r="A331" s="4" t="s">
        <v>145</v>
      </c>
      <c r="B331" s="4">
        <v>8.904223818942E12</v>
      </c>
      <c r="C331" s="4" t="s">
        <v>311</v>
      </c>
      <c r="D331" s="5">
        <f>VLOOKUP(B:B,'Company X- SKU Master'!$A$2:$B$67,2,False)</f>
        <v>133</v>
      </c>
      <c r="E331" s="4">
        <f t="shared" si="1"/>
        <v>133</v>
      </c>
      <c r="F331" s="5">
        <f t="shared" si="2"/>
        <v>500</v>
      </c>
      <c r="G331" s="4">
        <f t="shared" si="3"/>
        <v>0.5</v>
      </c>
    </row>
    <row r="332" ht="15.75" customHeight="1">
      <c r="A332" s="4" t="s">
        <v>145</v>
      </c>
      <c r="B332" s="4">
        <v>8.90422381885E12</v>
      </c>
      <c r="C332" s="4" t="s">
        <v>311</v>
      </c>
      <c r="D332" s="5">
        <f>VLOOKUP(B:B,'Company X- SKU Master'!$A$2:$B$67,2,False)</f>
        <v>240</v>
      </c>
      <c r="E332" s="4">
        <f t="shared" si="1"/>
        <v>240</v>
      </c>
      <c r="F332" s="5">
        <f t="shared" si="2"/>
        <v>500</v>
      </c>
      <c r="G332" s="4">
        <f t="shared" si="3"/>
        <v>0.5</v>
      </c>
    </row>
    <row r="333" ht="15.75" customHeight="1">
      <c r="A333" s="4" t="s">
        <v>143</v>
      </c>
      <c r="B333" s="4">
        <v>8.904223819031E12</v>
      </c>
      <c r="C333" s="4" t="s">
        <v>311</v>
      </c>
      <c r="D333" s="5">
        <f>VLOOKUP(B:B,'Company X- SKU Master'!$A$2:$B$67,2,False)</f>
        <v>112</v>
      </c>
      <c r="E333" s="4">
        <f t="shared" si="1"/>
        <v>112</v>
      </c>
      <c r="F333" s="5">
        <f t="shared" si="2"/>
        <v>967</v>
      </c>
      <c r="G333" s="4">
        <f t="shared" si="3"/>
        <v>0.967</v>
      </c>
    </row>
    <row r="334" ht="15.75" customHeight="1">
      <c r="A334" s="4" t="s">
        <v>143</v>
      </c>
      <c r="B334" s="4">
        <v>8.90422381843E12</v>
      </c>
      <c r="C334" s="4" t="s">
        <v>311</v>
      </c>
      <c r="D334" s="5">
        <f>VLOOKUP(B:B,'Company X- SKU Master'!$A$2:$B$67,2,False)</f>
        <v>165</v>
      </c>
      <c r="E334" s="4">
        <f t="shared" si="1"/>
        <v>165</v>
      </c>
      <c r="F334" s="5">
        <f t="shared" si="2"/>
        <v>967</v>
      </c>
      <c r="G334" s="4">
        <f t="shared" si="3"/>
        <v>0.967</v>
      </c>
    </row>
    <row r="335" ht="15.75" customHeight="1">
      <c r="A335" s="4" t="s">
        <v>143</v>
      </c>
      <c r="B335" s="4">
        <v>8.90422381885E12</v>
      </c>
      <c r="C335" s="4" t="s">
        <v>311</v>
      </c>
      <c r="D335" s="5">
        <f>VLOOKUP(B:B,'Company X- SKU Master'!$A$2:$B$67,2,False)</f>
        <v>240</v>
      </c>
      <c r="E335" s="4">
        <f t="shared" si="1"/>
        <v>240</v>
      </c>
      <c r="F335" s="5">
        <f t="shared" si="2"/>
        <v>967</v>
      </c>
      <c r="G335" s="4">
        <f t="shared" si="3"/>
        <v>0.967</v>
      </c>
    </row>
    <row r="336" ht="15.75" customHeight="1">
      <c r="A336" s="4" t="s">
        <v>143</v>
      </c>
      <c r="B336" s="4">
        <v>8.904223819512E12</v>
      </c>
      <c r="C336" s="4" t="s">
        <v>311</v>
      </c>
      <c r="D336" s="5">
        <f>VLOOKUP(B:B,'Company X- SKU Master'!$A$2:$B$67,2,False)</f>
        <v>210</v>
      </c>
      <c r="E336" s="4">
        <f t="shared" si="1"/>
        <v>210</v>
      </c>
      <c r="F336" s="5">
        <f t="shared" si="2"/>
        <v>967</v>
      </c>
      <c r="G336" s="4">
        <f t="shared" si="3"/>
        <v>0.967</v>
      </c>
    </row>
    <row r="337" ht="15.75" customHeight="1">
      <c r="A337" s="4" t="s">
        <v>143</v>
      </c>
      <c r="B337" s="4">
        <v>8.904223819468E12</v>
      </c>
      <c r="C337" s="4" t="s">
        <v>311</v>
      </c>
      <c r="D337" s="5">
        <f>VLOOKUP(B:B,'Company X- SKU Master'!$A$2:$B$67,2,False)</f>
        <v>240</v>
      </c>
      <c r="E337" s="4">
        <f t="shared" si="1"/>
        <v>240</v>
      </c>
      <c r="F337" s="5">
        <f t="shared" si="2"/>
        <v>967</v>
      </c>
      <c r="G337" s="4">
        <f t="shared" si="3"/>
        <v>0.967</v>
      </c>
    </row>
    <row r="338" ht="15.75" customHeight="1">
      <c r="A338" s="4" t="s">
        <v>147</v>
      </c>
      <c r="B338" s="4">
        <v>8.904223818706E12</v>
      </c>
      <c r="C338" s="4" t="s">
        <v>311</v>
      </c>
      <c r="D338" s="5">
        <f>VLOOKUP(B:B,'Company X- SKU Master'!$A$2:$B$67,2,False)</f>
        <v>127</v>
      </c>
      <c r="E338" s="4">
        <f t="shared" si="1"/>
        <v>127</v>
      </c>
      <c r="F338" s="5">
        <f t="shared" si="2"/>
        <v>500</v>
      </c>
      <c r="G338" s="4">
        <f t="shared" si="3"/>
        <v>0.5</v>
      </c>
    </row>
    <row r="339" ht="15.75" customHeight="1">
      <c r="A339" s="4" t="s">
        <v>147</v>
      </c>
      <c r="B339" s="4">
        <v>8.904223818942E12</v>
      </c>
      <c r="C339" s="4" t="s">
        <v>311</v>
      </c>
      <c r="D339" s="5">
        <f>VLOOKUP(B:B,'Company X- SKU Master'!$A$2:$B$67,2,False)</f>
        <v>133</v>
      </c>
      <c r="E339" s="4">
        <f t="shared" si="1"/>
        <v>133</v>
      </c>
      <c r="F339" s="5">
        <f t="shared" si="2"/>
        <v>500</v>
      </c>
      <c r="G339" s="4">
        <f t="shared" si="3"/>
        <v>0.5</v>
      </c>
    </row>
    <row r="340" ht="15.75" customHeight="1">
      <c r="A340" s="4" t="s">
        <v>147</v>
      </c>
      <c r="B340" s="4">
        <v>8.90422381885E12</v>
      </c>
      <c r="C340" s="4" t="s">
        <v>311</v>
      </c>
      <c r="D340" s="5">
        <f>VLOOKUP(B:B,'Company X- SKU Master'!$A$2:$B$67,2,False)</f>
        <v>240</v>
      </c>
      <c r="E340" s="4">
        <f t="shared" si="1"/>
        <v>240</v>
      </c>
      <c r="F340" s="5">
        <f t="shared" si="2"/>
        <v>500</v>
      </c>
      <c r="G340" s="4">
        <f t="shared" si="3"/>
        <v>0.5</v>
      </c>
    </row>
    <row r="341" ht="15.75" customHeight="1">
      <c r="A341" s="4" t="s">
        <v>53</v>
      </c>
      <c r="B341" s="4">
        <v>8.904223819468E12</v>
      </c>
      <c r="C341" s="4" t="s">
        <v>311</v>
      </c>
      <c r="D341" s="5">
        <f>VLOOKUP(B:B,'Company X- SKU Master'!$A$2:$B$67,2,False)</f>
        <v>240</v>
      </c>
      <c r="E341" s="4">
        <f t="shared" si="1"/>
        <v>240</v>
      </c>
      <c r="F341" s="5">
        <f t="shared" si="2"/>
        <v>240</v>
      </c>
      <c r="G341" s="4">
        <f t="shared" si="3"/>
        <v>0.24</v>
      </c>
    </row>
    <row r="342" ht="15.75" customHeight="1">
      <c r="A342" s="4" t="s">
        <v>141</v>
      </c>
      <c r="B342" s="4">
        <v>8.904223818706E12</v>
      </c>
      <c r="C342" s="4" t="s">
        <v>311</v>
      </c>
      <c r="D342" s="5">
        <f>VLOOKUP(B:B,'Company X- SKU Master'!$A$2:$B$67,2,False)</f>
        <v>127</v>
      </c>
      <c r="E342" s="4">
        <f t="shared" si="1"/>
        <v>127</v>
      </c>
      <c r="F342" s="5">
        <f t="shared" si="2"/>
        <v>500</v>
      </c>
      <c r="G342" s="4">
        <f t="shared" si="3"/>
        <v>0.5</v>
      </c>
    </row>
    <row r="343" ht="15.75" customHeight="1">
      <c r="A343" s="4" t="s">
        <v>141</v>
      </c>
      <c r="B343" s="4">
        <v>8.904223818942E12</v>
      </c>
      <c r="C343" s="4" t="s">
        <v>311</v>
      </c>
      <c r="D343" s="5">
        <f>VLOOKUP(B:B,'Company X- SKU Master'!$A$2:$B$67,2,False)</f>
        <v>133</v>
      </c>
      <c r="E343" s="4">
        <f t="shared" si="1"/>
        <v>133</v>
      </c>
      <c r="F343" s="5">
        <f t="shared" si="2"/>
        <v>500</v>
      </c>
      <c r="G343" s="4">
        <f t="shared" si="3"/>
        <v>0.5</v>
      </c>
    </row>
    <row r="344" ht="15.75" customHeight="1">
      <c r="A344" s="4" t="s">
        <v>141</v>
      </c>
      <c r="B344" s="4">
        <v>8.90422381885E12</v>
      </c>
      <c r="C344" s="4" t="s">
        <v>311</v>
      </c>
      <c r="D344" s="5">
        <f>VLOOKUP(B:B,'Company X- SKU Master'!$A$2:$B$67,2,False)</f>
        <v>240</v>
      </c>
      <c r="E344" s="4">
        <f t="shared" si="1"/>
        <v>240</v>
      </c>
      <c r="F344" s="5">
        <f t="shared" si="2"/>
        <v>500</v>
      </c>
      <c r="G344" s="4">
        <f t="shared" si="3"/>
        <v>0.5</v>
      </c>
    </row>
    <row r="345" ht="15.75" customHeight="1">
      <c r="A345" s="4" t="s">
        <v>139</v>
      </c>
      <c r="B345" s="4">
        <v>8.904223818669E12</v>
      </c>
      <c r="C345" s="4" t="s">
        <v>311</v>
      </c>
      <c r="D345" s="5">
        <f>VLOOKUP(B:B,'Company X- SKU Master'!$A$2:$B$67,2,False)</f>
        <v>240</v>
      </c>
      <c r="E345" s="4">
        <f t="shared" si="1"/>
        <v>240</v>
      </c>
      <c r="F345" s="5">
        <f t="shared" si="2"/>
        <v>963</v>
      </c>
      <c r="G345" s="4">
        <f t="shared" si="3"/>
        <v>0.963</v>
      </c>
    </row>
    <row r="346" ht="15.75" customHeight="1">
      <c r="A346" s="4" t="s">
        <v>139</v>
      </c>
      <c r="B346" s="4">
        <v>8.904223818683E12</v>
      </c>
      <c r="C346" s="4" t="s">
        <v>311</v>
      </c>
      <c r="D346" s="5">
        <f>VLOOKUP(B:B,'Company X- SKU Master'!$A$2:$B$67,2,False)</f>
        <v>121</v>
      </c>
      <c r="E346" s="4">
        <f t="shared" si="1"/>
        <v>121</v>
      </c>
      <c r="F346" s="5">
        <f t="shared" si="2"/>
        <v>963</v>
      </c>
      <c r="G346" s="4">
        <f t="shared" si="3"/>
        <v>0.963</v>
      </c>
    </row>
    <row r="347" ht="15.75" customHeight="1">
      <c r="A347" s="4" t="s">
        <v>139</v>
      </c>
      <c r="B347" s="4">
        <v>8.904223818935E12</v>
      </c>
      <c r="C347" s="4" t="s">
        <v>311</v>
      </c>
      <c r="D347" s="5">
        <f>VLOOKUP(B:B,'Company X- SKU Master'!$A$2:$B$67,2,False)</f>
        <v>120</v>
      </c>
      <c r="E347" s="4">
        <f t="shared" si="1"/>
        <v>120</v>
      </c>
      <c r="F347" s="5">
        <f t="shared" si="2"/>
        <v>963</v>
      </c>
      <c r="G347" s="4">
        <f t="shared" si="3"/>
        <v>0.963</v>
      </c>
    </row>
    <row r="348" ht="15.75" customHeight="1">
      <c r="A348" s="4" t="s">
        <v>139</v>
      </c>
      <c r="B348" s="4">
        <v>8.904223818713E12</v>
      </c>
      <c r="C348" s="4" t="s">
        <v>311</v>
      </c>
      <c r="D348" s="5">
        <f>VLOOKUP(B:B,'Company X- SKU Master'!$A$2:$B$67,2,False)</f>
        <v>120</v>
      </c>
      <c r="E348" s="4">
        <f t="shared" si="1"/>
        <v>120</v>
      </c>
      <c r="F348" s="5">
        <f t="shared" si="2"/>
        <v>963</v>
      </c>
      <c r="G348" s="4">
        <f t="shared" si="3"/>
        <v>0.963</v>
      </c>
    </row>
    <row r="349" ht="15.75" customHeight="1">
      <c r="A349" s="4" t="s">
        <v>139</v>
      </c>
      <c r="B349" s="4">
        <v>8.904223819024E12</v>
      </c>
      <c r="C349" s="4" t="s">
        <v>311</v>
      </c>
      <c r="D349" s="5">
        <f>VLOOKUP(B:B,'Company X- SKU Master'!$A$2:$B$67,2,False)</f>
        <v>112</v>
      </c>
      <c r="E349" s="4">
        <f t="shared" si="1"/>
        <v>112</v>
      </c>
      <c r="F349" s="5">
        <f t="shared" si="2"/>
        <v>963</v>
      </c>
      <c r="G349" s="4">
        <f t="shared" si="3"/>
        <v>0.963</v>
      </c>
    </row>
    <row r="350" ht="15.75" customHeight="1">
      <c r="A350" s="4" t="s">
        <v>139</v>
      </c>
      <c r="B350" s="4">
        <v>8.904223819123E12</v>
      </c>
      <c r="C350" s="4" t="s">
        <v>311</v>
      </c>
      <c r="D350" s="5">
        <f>VLOOKUP(B:B,'Company X- SKU Master'!$A$2:$B$67,2,False)</f>
        <v>250</v>
      </c>
      <c r="E350" s="4">
        <f t="shared" si="1"/>
        <v>250</v>
      </c>
      <c r="F350" s="5">
        <f t="shared" si="2"/>
        <v>963</v>
      </c>
      <c r="G350" s="4">
        <f t="shared" si="3"/>
        <v>0.963</v>
      </c>
    </row>
    <row r="351" ht="15.75" customHeight="1">
      <c r="A351" s="4" t="s">
        <v>137</v>
      </c>
      <c r="B351" s="4">
        <v>8.904223818706E12</v>
      </c>
      <c r="C351" s="4" t="s">
        <v>311</v>
      </c>
      <c r="D351" s="5">
        <f>VLOOKUP(B:B,'Company X- SKU Master'!$A$2:$B$67,2,False)</f>
        <v>127</v>
      </c>
      <c r="E351" s="4">
        <f t="shared" si="1"/>
        <v>127</v>
      </c>
      <c r="F351" s="5">
        <f t="shared" si="2"/>
        <v>500</v>
      </c>
      <c r="G351" s="4">
        <f t="shared" si="3"/>
        <v>0.5</v>
      </c>
    </row>
    <row r="352" ht="15.75" customHeight="1">
      <c r="A352" s="4" t="s">
        <v>137</v>
      </c>
      <c r="B352" s="4">
        <v>8.904223818942E12</v>
      </c>
      <c r="C352" s="4" t="s">
        <v>311</v>
      </c>
      <c r="D352" s="5">
        <f>VLOOKUP(B:B,'Company X- SKU Master'!$A$2:$B$67,2,False)</f>
        <v>133</v>
      </c>
      <c r="E352" s="4">
        <f t="shared" si="1"/>
        <v>133</v>
      </c>
      <c r="F352" s="5">
        <f t="shared" si="2"/>
        <v>500</v>
      </c>
      <c r="G352" s="4">
        <f t="shared" si="3"/>
        <v>0.5</v>
      </c>
    </row>
    <row r="353" ht="15.75" customHeight="1">
      <c r="A353" s="4" t="s">
        <v>137</v>
      </c>
      <c r="B353" s="4">
        <v>8.90422381885E12</v>
      </c>
      <c r="C353" s="4" t="s">
        <v>311</v>
      </c>
      <c r="D353" s="5">
        <f>VLOOKUP(B:B,'Company X- SKU Master'!$A$2:$B$67,2,False)</f>
        <v>240</v>
      </c>
      <c r="E353" s="4">
        <f t="shared" si="1"/>
        <v>240</v>
      </c>
      <c r="F353" s="5">
        <f t="shared" si="2"/>
        <v>500</v>
      </c>
      <c r="G353" s="4">
        <f t="shared" si="3"/>
        <v>0.5</v>
      </c>
    </row>
    <row r="354" ht="15.75" customHeight="1">
      <c r="A354" s="4" t="s">
        <v>135</v>
      </c>
      <c r="B354" s="4">
        <v>8.904223818591E12</v>
      </c>
      <c r="C354" s="4" t="s">
        <v>311</v>
      </c>
      <c r="D354" s="5">
        <f>VLOOKUP(B:B,'Company X- SKU Master'!$A$2:$B$67,2,False)</f>
        <v>120</v>
      </c>
      <c r="E354" s="4">
        <f t="shared" si="1"/>
        <v>120</v>
      </c>
      <c r="F354" s="5">
        <f t="shared" si="2"/>
        <v>952</v>
      </c>
      <c r="G354" s="4">
        <f t="shared" si="3"/>
        <v>0.952</v>
      </c>
    </row>
    <row r="355" ht="15.75" customHeight="1">
      <c r="A355" s="4" t="s">
        <v>135</v>
      </c>
      <c r="B355" s="4">
        <v>8.904223816214E12</v>
      </c>
      <c r="C355" s="4" t="s">
        <v>311</v>
      </c>
      <c r="D355" s="5">
        <f>VLOOKUP(B:B,'Company X- SKU Master'!$A$2:$B$67,2,False)</f>
        <v>120</v>
      </c>
      <c r="E355" s="4">
        <f t="shared" si="1"/>
        <v>120</v>
      </c>
      <c r="F355" s="5">
        <f t="shared" si="2"/>
        <v>952</v>
      </c>
      <c r="G355" s="4">
        <f t="shared" si="3"/>
        <v>0.952</v>
      </c>
    </row>
    <row r="356" ht="15.75" customHeight="1">
      <c r="A356" s="4" t="s">
        <v>135</v>
      </c>
      <c r="B356" s="4">
        <v>8.904223819024E12</v>
      </c>
      <c r="C356" s="4" t="s">
        <v>311</v>
      </c>
      <c r="D356" s="5">
        <f>VLOOKUP(B:B,'Company X- SKU Master'!$A$2:$B$67,2,False)</f>
        <v>112</v>
      </c>
      <c r="E356" s="4">
        <f t="shared" si="1"/>
        <v>112</v>
      </c>
      <c r="F356" s="5">
        <f t="shared" si="2"/>
        <v>952</v>
      </c>
      <c r="G356" s="4">
        <f t="shared" si="3"/>
        <v>0.952</v>
      </c>
    </row>
    <row r="357" ht="15.75" customHeight="1">
      <c r="A357" s="4" t="s">
        <v>135</v>
      </c>
      <c r="B357" s="4">
        <v>8.904223819253E12</v>
      </c>
      <c r="C357" s="4" t="s">
        <v>311</v>
      </c>
      <c r="D357" s="5">
        <f>VLOOKUP(B:B,'Company X- SKU Master'!$A$2:$B$67,2,False)</f>
        <v>290</v>
      </c>
      <c r="E357" s="4">
        <f t="shared" si="1"/>
        <v>290</v>
      </c>
      <c r="F357" s="5">
        <f t="shared" si="2"/>
        <v>952</v>
      </c>
      <c r="G357" s="4">
        <f t="shared" si="3"/>
        <v>0.952</v>
      </c>
    </row>
    <row r="358" ht="15.75" customHeight="1">
      <c r="A358" s="4" t="s">
        <v>135</v>
      </c>
      <c r="B358" s="4">
        <v>8.904223815804E12</v>
      </c>
      <c r="C358" s="4" t="s">
        <v>311</v>
      </c>
      <c r="D358" s="5">
        <f>VLOOKUP(B:B,'Company X- SKU Master'!$A$2:$B$67,2,False)</f>
        <v>160</v>
      </c>
      <c r="E358" s="4">
        <f t="shared" si="1"/>
        <v>160</v>
      </c>
      <c r="F358" s="5">
        <f t="shared" si="2"/>
        <v>952</v>
      </c>
      <c r="G358" s="4">
        <f t="shared" si="3"/>
        <v>0.952</v>
      </c>
    </row>
    <row r="359" ht="15.75" customHeight="1">
      <c r="A359" s="4" t="s">
        <v>135</v>
      </c>
      <c r="B359" s="4">
        <v>8.904223818577E12</v>
      </c>
      <c r="C359" s="4" t="s">
        <v>311</v>
      </c>
      <c r="D359" s="5">
        <f>VLOOKUP(B:B,'Company X- SKU Master'!$A$2:$B$67,2,False)</f>
        <v>150</v>
      </c>
      <c r="E359" s="4">
        <f t="shared" si="1"/>
        <v>150</v>
      </c>
      <c r="F359" s="5">
        <f t="shared" si="2"/>
        <v>952</v>
      </c>
      <c r="G359" s="4">
        <f t="shared" si="3"/>
        <v>0.952</v>
      </c>
    </row>
    <row r="360" ht="15.75" customHeight="1">
      <c r="A360" s="4" t="s">
        <v>133</v>
      </c>
      <c r="B360" s="4">
        <v>8.904223818706E12</v>
      </c>
      <c r="C360" s="4" t="s">
        <v>311</v>
      </c>
      <c r="D360" s="5">
        <f>VLOOKUP(B:B,'Company X- SKU Master'!$A$2:$B$67,2,False)</f>
        <v>127</v>
      </c>
      <c r="E360" s="4">
        <f t="shared" si="1"/>
        <v>127</v>
      </c>
      <c r="F360" s="5">
        <f t="shared" si="2"/>
        <v>127</v>
      </c>
      <c r="G360" s="4">
        <f t="shared" si="3"/>
        <v>0.127</v>
      </c>
    </row>
    <row r="361" ht="15.75" customHeight="1">
      <c r="A361" s="4" t="s">
        <v>131</v>
      </c>
      <c r="B361" s="4">
        <v>8.904223818706E12</v>
      </c>
      <c r="C361" s="4" t="s">
        <v>311</v>
      </c>
      <c r="D361" s="5">
        <f>VLOOKUP(B:B,'Company X- SKU Master'!$A$2:$B$67,2,False)</f>
        <v>127</v>
      </c>
      <c r="E361" s="4">
        <f t="shared" si="1"/>
        <v>127</v>
      </c>
      <c r="F361" s="5">
        <f t="shared" si="2"/>
        <v>500</v>
      </c>
      <c r="G361" s="4">
        <f t="shared" si="3"/>
        <v>0.5</v>
      </c>
    </row>
    <row r="362" ht="15.75" customHeight="1">
      <c r="A362" s="4" t="s">
        <v>131</v>
      </c>
      <c r="B362" s="4">
        <v>8.904223818942E12</v>
      </c>
      <c r="C362" s="4" t="s">
        <v>311</v>
      </c>
      <c r="D362" s="5">
        <f>VLOOKUP(B:B,'Company X- SKU Master'!$A$2:$B$67,2,False)</f>
        <v>133</v>
      </c>
      <c r="E362" s="4">
        <f t="shared" si="1"/>
        <v>133</v>
      </c>
      <c r="F362" s="5">
        <f t="shared" si="2"/>
        <v>500</v>
      </c>
      <c r="G362" s="4">
        <f t="shared" si="3"/>
        <v>0.5</v>
      </c>
    </row>
    <row r="363" ht="15.75" customHeight="1">
      <c r="A363" s="4" t="s">
        <v>131</v>
      </c>
      <c r="B363" s="4">
        <v>8.90422381885E12</v>
      </c>
      <c r="C363" s="4" t="s">
        <v>311</v>
      </c>
      <c r="D363" s="5">
        <f>VLOOKUP(B:B,'Company X- SKU Master'!$A$2:$B$67,2,False)</f>
        <v>240</v>
      </c>
      <c r="E363" s="4">
        <f t="shared" si="1"/>
        <v>240</v>
      </c>
      <c r="F363" s="5">
        <f t="shared" si="2"/>
        <v>500</v>
      </c>
      <c r="G363" s="4">
        <f t="shared" si="3"/>
        <v>0.5</v>
      </c>
    </row>
    <row r="364" ht="15.75" customHeight="1">
      <c r="A364" s="4" t="s">
        <v>171</v>
      </c>
      <c r="B364" s="4">
        <v>8.904223818706E12</v>
      </c>
      <c r="C364" s="4" t="s">
        <v>313</v>
      </c>
      <c r="D364" s="5">
        <f>VLOOKUP(B:B,'Company X- SKU Master'!$A$2:$B$67,2,False)</f>
        <v>127</v>
      </c>
      <c r="E364" s="4">
        <f t="shared" si="1"/>
        <v>254</v>
      </c>
      <c r="F364" s="5">
        <f t="shared" si="2"/>
        <v>1621</v>
      </c>
      <c r="G364" s="4">
        <f t="shared" si="3"/>
        <v>1.621</v>
      </c>
    </row>
    <row r="365" ht="15.75" customHeight="1">
      <c r="A365" s="4" t="s">
        <v>171</v>
      </c>
      <c r="B365" s="4">
        <v>8.904223818942E12</v>
      </c>
      <c r="C365" s="4" t="s">
        <v>313</v>
      </c>
      <c r="D365" s="5">
        <f>VLOOKUP(B:B,'Company X- SKU Master'!$A$2:$B$67,2,False)</f>
        <v>133</v>
      </c>
      <c r="E365" s="4">
        <f t="shared" si="1"/>
        <v>266</v>
      </c>
      <c r="F365" s="5">
        <f t="shared" si="2"/>
        <v>1621</v>
      </c>
      <c r="G365" s="4">
        <f t="shared" si="3"/>
        <v>1.621</v>
      </c>
    </row>
    <row r="366" ht="15.75" customHeight="1">
      <c r="A366" s="4" t="s">
        <v>171</v>
      </c>
      <c r="B366" s="4">
        <v>8.90422381885E12</v>
      </c>
      <c r="C366" s="4" t="s">
        <v>313</v>
      </c>
      <c r="D366" s="5">
        <f>VLOOKUP(B:B,'Company X- SKU Master'!$A$2:$B$67,2,False)</f>
        <v>240</v>
      </c>
      <c r="E366" s="4">
        <f t="shared" si="1"/>
        <v>480</v>
      </c>
      <c r="F366" s="5">
        <f t="shared" si="2"/>
        <v>1621</v>
      </c>
      <c r="G366" s="4">
        <f t="shared" si="3"/>
        <v>1.621</v>
      </c>
    </row>
    <row r="367" ht="15.75" customHeight="1">
      <c r="A367" s="4" t="s">
        <v>171</v>
      </c>
      <c r="B367" s="4">
        <v>8.904223818706E12</v>
      </c>
      <c r="C367" s="4" t="s">
        <v>311</v>
      </c>
      <c r="D367" s="5">
        <f>VLOOKUP(B:B,'Company X- SKU Master'!$A$2:$B$67,2,False)</f>
        <v>127</v>
      </c>
      <c r="E367" s="4">
        <f t="shared" si="1"/>
        <v>127</v>
      </c>
      <c r="F367" s="5">
        <f t="shared" si="2"/>
        <v>1621</v>
      </c>
      <c r="G367" s="4">
        <f t="shared" si="3"/>
        <v>1.621</v>
      </c>
    </row>
    <row r="368" ht="15.75" customHeight="1">
      <c r="A368" s="4" t="s">
        <v>171</v>
      </c>
      <c r="B368" s="4">
        <v>8.904223818942E12</v>
      </c>
      <c r="C368" s="4" t="s">
        <v>311</v>
      </c>
      <c r="D368" s="5">
        <f>VLOOKUP(B:B,'Company X- SKU Master'!$A$2:$B$67,2,False)</f>
        <v>133</v>
      </c>
      <c r="E368" s="4">
        <f t="shared" si="1"/>
        <v>133</v>
      </c>
      <c r="F368" s="5">
        <f t="shared" si="2"/>
        <v>1621</v>
      </c>
      <c r="G368" s="4">
        <f t="shared" si="3"/>
        <v>1.621</v>
      </c>
    </row>
    <row r="369" ht="15.75" customHeight="1">
      <c r="A369" s="4" t="s">
        <v>171</v>
      </c>
      <c r="B369" s="4">
        <v>8.90422381885E12</v>
      </c>
      <c r="C369" s="4" t="s">
        <v>311</v>
      </c>
      <c r="D369" s="5">
        <f>VLOOKUP(B:B,'Company X- SKU Master'!$A$2:$B$67,2,False)</f>
        <v>240</v>
      </c>
      <c r="E369" s="4">
        <f t="shared" si="1"/>
        <v>240</v>
      </c>
      <c r="F369" s="5">
        <f t="shared" si="2"/>
        <v>1621</v>
      </c>
      <c r="G369" s="4">
        <f t="shared" si="3"/>
        <v>1.621</v>
      </c>
    </row>
    <row r="370" ht="15.75" customHeight="1">
      <c r="A370" s="4" t="s">
        <v>171</v>
      </c>
      <c r="B370" s="4">
        <v>8.904223818683E12</v>
      </c>
      <c r="C370" s="4" t="s">
        <v>311</v>
      </c>
      <c r="D370" s="5">
        <f>VLOOKUP(B:B,'Company X- SKU Master'!$A$2:$B$67,2,False)</f>
        <v>121</v>
      </c>
      <c r="E370" s="4">
        <f t="shared" si="1"/>
        <v>121</v>
      </c>
      <c r="F370" s="5">
        <f t="shared" si="2"/>
        <v>1621</v>
      </c>
      <c r="G370" s="4">
        <f t="shared" si="3"/>
        <v>1.621</v>
      </c>
    </row>
    <row r="371" ht="15.75" customHeight="1">
      <c r="A371" s="4" t="s">
        <v>47</v>
      </c>
      <c r="B371" s="4">
        <v>8.904223819284E12</v>
      </c>
      <c r="C371" s="4" t="s">
        <v>311</v>
      </c>
      <c r="D371" s="5">
        <f>VLOOKUP(B:B,'Company X- SKU Master'!$A$2:$B$67,2,False)</f>
        <v>350</v>
      </c>
      <c r="E371" s="4">
        <f t="shared" si="1"/>
        <v>350</v>
      </c>
      <c r="F371" s="5">
        <f t="shared" si="2"/>
        <v>700</v>
      </c>
      <c r="G371" s="4">
        <f t="shared" si="3"/>
        <v>0.7</v>
      </c>
    </row>
    <row r="372" ht="15.75" customHeight="1">
      <c r="A372" s="4" t="s">
        <v>47</v>
      </c>
      <c r="B372" s="4">
        <v>8.904223818478E12</v>
      </c>
      <c r="C372" s="4" t="s">
        <v>311</v>
      </c>
      <c r="D372" s="5">
        <f>VLOOKUP(B:B,'Company X- SKU Master'!$A$2:$B$67,2,False)</f>
        <v>350</v>
      </c>
      <c r="E372" s="4">
        <f t="shared" si="1"/>
        <v>350</v>
      </c>
      <c r="F372" s="5">
        <f t="shared" si="2"/>
        <v>700</v>
      </c>
      <c r="G372" s="4">
        <f t="shared" si="3"/>
        <v>0.7</v>
      </c>
    </row>
    <row r="373" ht="15.75" customHeight="1">
      <c r="A373" s="4" t="s">
        <v>129</v>
      </c>
      <c r="B373" s="4">
        <v>8.904223818706E12</v>
      </c>
      <c r="C373" s="4" t="s">
        <v>311</v>
      </c>
      <c r="D373" s="5">
        <f>VLOOKUP(B:B,'Company X- SKU Master'!$A$2:$B$67,2,False)</f>
        <v>127</v>
      </c>
      <c r="E373" s="4">
        <f t="shared" si="1"/>
        <v>127</v>
      </c>
      <c r="F373" s="5">
        <f t="shared" si="2"/>
        <v>500</v>
      </c>
      <c r="G373" s="4">
        <f t="shared" si="3"/>
        <v>0.5</v>
      </c>
    </row>
    <row r="374" ht="15.75" customHeight="1">
      <c r="A374" s="4" t="s">
        <v>129</v>
      </c>
      <c r="B374" s="4">
        <v>8.904223818942E12</v>
      </c>
      <c r="C374" s="4" t="s">
        <v>311</v>
      </c>
      <c r="D374" s="5">
        <f>VLOOKUP(B:B,'Company X- SKU Master'!$A$2:$B$67,2,False)</f>
        <v>133</v>
      </c>
      <c r="E374" s="4">
        <f t="shared" si="1"/>
        <v>133</v>
      </c>
      <c r="F374" s="5">
        <f t="shared" si="2"/>
        <v>500</v>
      </c>
      <c r="G374" s="4">
        <f t="shared" si="3"/>
        <v>0.5</v>
      </c>
    </row>
    <row r="375" ht="15.75" customHeight="1">
      <c r="A375" s="4" t="s">
        <v>129</v>
      </c>
      <c r="B375" s="4">
        <v>8.90422381885E12</v>
      </c>
      <c r="C375" s="4" t="s">
        <v>311</v>
      </c>
      <c r="D375" s="5">
        <f>VLOOKUP(B:B,'Company X- SKU Master'!$A$2:$B$67,2,False)</f>
        <v>240</v>
      </c>
      <c r="E375" s="4">
        <f t="shared" si="1"/>
        <v>240</v>
      </c>
      <c r="F375" s="5">
        <f t="shared" si="2"/>
        <v>500</v>
      </c>
      <c r="G375" s="4">
        <f t="shared" si="3"/>
        <v>0.5</v>
      </c>
    </row>
    <row r="376" ht="15.75" customHeight="1">
      <c r="A376" s="4" t="s">
        <v>44</v>
      </c>
      <c r="B376" s="4">
        <v>8.904223819437E12</v>
      </c>
      <c r="C376" s="4" t="s">
        <v>313</v>
      </c>
      <c r="D376" s="5">
        <f>VLOOKUP(B:B,'Company X- SKU Master'!$A$2:$B$67,2,False)</f>
        <v>552</v>
      </c>
      <c r="E376" s="4">
        <f t="shared" si="1"/>
        <v>1104</v>
      </c>
      <c r="F376" s="5">
        <f t="shared" si="2"/>
        <v>2265</v>
      </c>
      <c r="G376" s="4">
        <f t="shared" si="3"/>
        <v>2.265</v>
      </c>
    </row>
    <row r="377" ht="15.75" customHeight="1">
      <c r="A377" s="4" t="s">
        <v>44</v>
      </c>
      <c r="B377" s="4">
        <v>8.904223819352E12</v>
      </c>
      <c r="C377" s="4" t="s">
        <v>311</v>
      </c>
      <c r="D377" s="5">
        <f>VLOOKUP(B:B,'Company X- SKU Master'!$A$2:$B$67,2,False)</f>
        <v>165</v>
      </c>
      <c r="E377" s="4">
        <f t="shared" si="1"/>
        <v>165</v>
      </c>
      <c r="F377" s="5">
        <f t="shared" si="2"/>
        <v>2265</v>
      </c>
      <c r="G377" s="4">
        <f t="shared" si="3"/>
        <v>2.265</v>
      </c>
    </row>
    <row r="378" ht="15.75" customHeight="1">
      <c r="A378" s="4" t="s">
        <v>44</v>
      </c>
      <c r="B378" s="4">
        <v>8.904223819024E12</v>
      </c>
      <c r="C378" s="4" t="s">
        <v>317</v>
      </c>
      <c r="D378" s="5">
        <f>VLOOKUP(B:B,'Company X- SKU Master'!$A$2:$B$67,2,False)</f>
        <v>112</v>
      </c>
      <c r="E378" s="4">
        <f t="shared" si="1"/>
        <v>896</v>
      </c>
      <c r="F378" s="5">
        <f t="shared" si="2"/>
        <v>2265</v>
      </c>
      <c r="G378" s="4">
        <f t="shared" si="3"/>
        <v>2.265</v>
      </c>
    </row>
    <row r="379" ht="15.75" customHeight="1">
      <c r="A379" s="4" t="s">
        <v>44</v>
      </c>
      <c r="B379" s="4">
        <v>8.904223818874E12</v>
      </c>
      <c r="C379" s="4" t="s">
        <v>311</v>
      </c>
      <c r="D379" s="5">
        <f>VLOOKUP(B:B,'Company X- SKU Master'!$A$2:$B$67,2,False)</f>
        <v>100</v>
      </c>
      <c r="E379" s="4">
        <f t="shared" si="1"/>
        <v>100</v>
      </c>
      <c r="F379" s="5">
        <f t="shared" si="2"/>
        <v>2265</v>
      </c>
      <c r="G379" s="4">
        <f t="shared" si="3"/>
        <v>2.265</v>
      </c>
    </row>
    <row r="380" ht="15.75" customHeight="1">
      <c r="A380" s="4" t="s">
        <v>127</v>
      </c>
      <c r="B380" s="4">
        <v>8.904223818706E12</v>
      </c>
      <c r="C380" s="4" t="s">
        <v>311</v>
      </c>
      <c r="D380" s="5">
        <f>VLOOKUP(B:B,'Company X- SKU Master'!$A$2:$B$67,2,False)</f>
        <v>127</v>
      </c>
      <c r="E380" s="4">
        <f t="shared" si="1"/>
        <v>127</v>
      </c>
      <c r="F380" s="5">
        <f t="shared" si="2"/>
        <v>500</v>
      </c>
      <c r="G380" s="4">
        <f t="shared" si="3"/>
        <v>0.5</v>
      </c>
    </row>
    <row r="381" ht="15.75" customHeight="1">
      <c r="A381" s="4" t="s">
        <v>127</v>
      </c>
      <c r="B381" s="4">
        <v>8.904223818942E12</v>
      </c>
      <c r="C381" s="4" t="s">
        <v>311</v>
      </c>
      <c r="D381" s="5">
        <f>VLOOKUP(B:B,'Company X- SKU Master'!$A$2:$B$67,2,False)</f>
        <v>133</v>
      </c>
      <c r="E381" s="4">
        <f t="shared" si="1"/>
        <v>133</v>
      </c>
      <c r="F381" s="5">
        <f t="shared" si="2"/>
        <v>500</v>
      </c>
      <c r="G381" s="4">
        <f t="shared" si="3"/>
        <v>0.5</v>
      </c>
    </row>
    <row r="382" ht="15.75" customHeight="1">
      <c r="A382" s="4" t="s">
        <v>127</v>
      </c>
      <c r="B382" s="4">
        <v>8.90422381885E12</v>
      </c>
      <c r="C382" s="4" t="s">
        <v>311</v>
      </c>
      <c r="D382" s="5">
        <f>VLOOKUP(B:B,'Company X- SKU Master'!$A$2:$B$67,2,False)</f>
        <v>240</v>
      </c>
      <c r="E382" s="4">
        <f t="shared" si="1"/>
        <v>240</v>
      </c>
      <c r="F382" s="5">
        <f t="shared" si="2"/>
        <v>500</v>
      </c>
      <c r="G382" s="4">
        <f t="shared" si="3"/>
        <v>0.5</v>
      </c>
    </row>
    <row r="383" ht="15.75" customHeight="1">
      <c r="A383" s="4" t="s">
        <v>235</v>
      </c>
      <c r="B383" s="4">
        <v>8.904223818706E12</v>
      </c>
      <c r="C383" s="4" t="s">
        <v>311</v>
      </c>
      <c r="D383" s="5">
        <f>VLOOKUP(B:B,'Company X- SKU Master'!$A$2:$B$67,2,False)</f>
        <v>127</v>
      </c>
      <c r="E383" s="4">
        <f t="shared" si="1"/>
        <v>127</v>
      </c>
      <c r="F383" s="5">
        <f t="shared" si="2"/>
        <v>500</v>
      </c>
      <c r="G383" s="4">
        <f t="shared" si="3"/>
        <v>0.5</v>
      </c>
    </row>
    <row r="384" ht="15.75" customHeight="1">
      <c r="A384" s="4" t="s">
        <v>235</v>
      </c>
      <c r="B384" s="4">
        <v>8.904223818942E12</v>
      </c>
      <c r="C384" s="4" t="s">
        <v>311</v>
      </c>
      <c r="D384" s="5">
        <f>VLOOKUP(B:B,'Company X- SKU Master'!$A$2:$B$67,2,False)</f>
        <v>133</v>
      </c>
      <c r="E384" s="4">
        <f t="shared" si="1"/>
        <v>133</v>
      </c>
      <c r="F384" s="5">
        <f t="shared" si="2"/>
        <v>500</v>
      </c>
      <c r="G384" s="4">
        <f t="shared" si="3"/>
        <v>0.5</v>
      </c>
    </row>
    <row r="385" ht="15.75" customHeight="1">
      <c r="A385" s="4" t="s">
        <v>235</v>
      </c>
      <c r="B385" s="4">
        <v>8.90422381885E12</v>
      </c>
      <c r="C385" s="4" t="s">
        <v>311</v>
      </c>
      <c r="D385" s="5">
        <f>VLOOKUP(B:B,'Company X- SKU Master'!$A$2:$B$67,2,False)</f>
        <v>240</v>
      </c>
      <c r="E385" s="4">
        <f t="shared" si="1"/>
        <v>240</v>
      </c>
      <c r="F385" s="5">
        <f t="shared" si="2"/>
        <v>500</v>
      </c>
      <c r="G385" s="4">
        <f t="shared" si="3"/>
        <v>0.5</v>
      </c>
    </row>
    <row r="386" ht="15.75" customHeight="1">
      <c r="A386" s="4" t="s">
        <v>41</v>
      </c>
      <c r="B386" s="4">
        <v>8.904223819017E12</v>
      </c>
      <c r="C386" s="4" t="s">
        <v>311</v>
      </c>
      <c r="D386" s="5">
        <f>VLOOKUP(B:B,'Company X- SKU Master'!$A$2:$B$67,2,False)</f>
        <v>115</v>
      </c>
      <c r="E386" s="4">
        <f t="shared" si="1"/>
        <v>115</v>
      </c>
      <c r="F386" s="5">
        <f t="shared" si="2"/>
        <v>615</v>
      </c>
      <c r="G386" s="4">
        <f t="shared" si="3"/>
        <v>0.615</v>
      </c>
    </row>
    <row r="387" ht="15.75" customHeight="1">
      <c r="A387" s="4" t="s">
        <v>41</v>
      </c>
      <c r="B387" s="4">
        <v>8.904223818706E12</v>
      </c>
      <c r="C387" s="4" t="s">
        <v>311</v>
      </c>
      <c r="D387" s="5">
        <f>VLOOKUP(B:B,'Company X- SKU Master'!$A$2:$B$67,2,False)</f>
        <v>127</v>
      </c>
      <c r="E387" s="4">
        <f t="shared" si="1"/>
        <v>127</v>
      </c>
      <c r="F387" s="5">
        <f t="shared" si="2"/>
        <v>615</v>
      </c>
      <c r="G387" s="4">
        <f t="shared" si="3"/>
        <v>0.615</v>
      </c>
    </row>
    <row r="388" ht="15.75" customHeight="1">
      <c r="A388" s="4" t="s">
        <v>41</v>
      </c>
      <c r="B388" s="4">
        <v>8.904223818942E12</v>
      </c>
      <c r="C388" s="4" t="s">
        <v>311</v>
      </c>
      <c r="D388" s="5">
        <f>VLOOKUP(B:B,'Company X- SKU Master'!$A$2:$B$67,2,False)</f>
        <v>133</v>
      </c>
      <c r="E388" s="4">
        <f t="shared" si="1"/>
        <v>133</v>
      </c>
      <c r="F388" s="5">
        <f t="shared" si="2"/>
        <v>615</v>
      </c>
      <c r="G388" s="4">
        <f t="shared" si="3"/>
        <v>0.615</v>
      </c>
    </row>
    <row r="389" ht="15.75" customHeight="1">
      <c r="A389" s="4" t="s">
        <v>41</v>
      </c>
      <c r="B389" s="4">
        <v>8.90422381885E12</v>
      </c>
      <c r="C389" s="4" t="s">
        <v>311</v>
      </c>
      <c r="D389" s="5">
        <f>VLOOKUP(B:B,'Company X- SKU Master'!$A$2:$B$67,2,False)</f>
        <v>240</v>
      </c>
      <c r="E389" s="4">
        <f t="shared" si="1"/>
        <v>240</v>
      </c>
      <c r="F389" s="5">
        <f t="shared" si="2"/>
        <v>615</v>
      </c>
      <c r="G389" s="4">
        <f t="shared" si="3"/>
        <v>0.615</v>
      </c>
    </row>
    <row r="390" ht="15.75" customHeight="1">
      <c r="A390" s="4" t="s">
        <v>125</v>
      </c>
      <c r="B390" s="4">
        <v>8.904223819161E12</v>
      </c>
      <c r="C390" s="4" t="s">
        <v>311</v>
      </c>
      <c r="D390" s="5">
        <f>VLOOKUP(B:B,'Company X- SKU Master'!$A$2:$B$67,2,False)</f>
        <v>115</v>
      </c>
      <c r="E390" s="4">
        <f t="shared" si="1"/>
        <v>115</v>
      </c>
      <c r="F390" s="5">
        <f t="shared" si="2"/>
        <v>245</v>
      </c>
      <c r="G390" s="4">
        <f t="shared" si="3"/>
        <v>0.245</v>
      </c>
    </row>
    <row r="391" ht="15.75" customHeight="1">
      <c r="A391" s="4" t="s">
        <v>125</v>
      </c>
      <c r="B391" s="4">
        <v>8.90422381926E12</v>
      </c>
      <c r="C391" s="4" t="s">
        <v>311</v>
      </c>
      <c r="D391" s="5">
        <f>VLOOKUP(B:B,'Company X- SKU Master'!$A$2:$B$67,2,False)</f>
        <v>130</v>
      </c>
      <c r="E391" s="4">
        <f t="shared" si="1"/>
        <v>130</v>
      </c>
      <c r="F391" s="5">
        <f t="shared" si="2"/>
        <v>245</v>
      </c>
      <c r="G391" s="4">
        <f t="shared" si="3"/>
        <v>0.245</v>
      </c>
    </row>
    <row r="392" ht="15.75" customHeight="1">
      <c r="A392" s="4" t="s">
        <v>123</v>
      </c>
      <c r="B392" s="4">
        <v>8.904223819161E12</v>
      </c>
      <c r="C392" s="4" t="s">
        <v>311</v>
      </c>
      <c r="D392" s="5">
        <f>VLOOKUP(B:B,'Company X- SKU Master'!$A$2:$B$67,2,False)</f>
        <v>115</v>
      </c>
      <c r="E392" s="4">
        <f t="shared" si="1"/>
        <v>115</v>
      </c>
      <c r="F392" s="5">
        <f t="shared" si="2"/>
        <v>245</v>
      </c>
      <c r="G392" s="4">
        <f t="shared" si="3"/>
        <v>0.245</v>
      </c>
    </row>
    <row r="393" ht="15.75" customHeight="1">
      <c r="A393" s="4" t="s">
        <v>123</v>
      </c>
      <c r="B393" s="4">
        <v>8.90422381926E12</v>
      </c>
      <c r="C393" s="4" t="s">
        <v>311</v>
      </c>
      <c r="D393" s="5">
        <f>VLOOKUP(B:B,'Company X- SKU Master'!$A$2:$B$67,2,False)</f>
        <v>130</v>
      </c>
      <c r="E393" s="4">
        <f t="shared" si="1"/>
        <v>130</v>
      </c>
      <c r="F393" s="5">
        <f t="shared" si="2"/>
        <v>245</v>
      </c>
      <c r="G393" s="4">
        <f t="shared" si="3"/>
        <v>0.245</v>
      </c>
    </row>
    <row r="394" ht="15.75" customHeight="1">
      <c r="A394" s="4" t="s">
        <v>16</v>
      </c>
      <c r="B394" s="4">
        <v>8.904223818645E12</v>
      </c>
      <c r="C394" s="4" t="s">
        <v>321</v>
      </c>
      <c r="D394" s="5">
        <f>VLOOKUP(B:B,'Company X- SKU Master'!$A$2:$B$67,2,False)</f>
        <v>137</v>
      </c>
      <c r="E394" s="4">
        <f t="shared" si="1"/>
        <v>822</v>
      </c>
      <c r="F394" s="5">
        <f t="shared" si="2"/>
        <v>1302</v>
      </c>
      <c r="G394" s="4">
        <f t="shared" si="3"/>
        <v>1.302</v>
      </c>
    </row>
    <row r="395" ht="15.75" customHeight="1">
      <c r="A395" s="4" t="s">
        <v>16</v>
      </c>
      <c r="B395" s="4">
        <v>8.904223819147E12</v>
      </c>
      <c r="C395" s="4" t="s">
        <v>313</v>
      </c>
      <c r="D395" s="5">
        <f>VLOOKUP(B:B,'Company X- SKU Master'!$A$2:$B$67,2,False)</f>
        <v>240</v>
      </c>
      <c r="E395" s="4">
        <f t="shared" si="1"/>
        <v>480</v>
      </c>
      <c r="F395" s="5">
        <f t="shared" si="2"/>
        <v>1302</v>
      </c>
      <c r="G395" s="4">
        <f t="shared" si="3"/>
        <v>1.302</v>
      </c>
    </row>
    <row r="396" ht="15.75" customHeight="1">
      <c r="A396" s="4" t="s">
        <v>121</v>
      </c>
      <c r="B396" s="4">
        <v>8.904223818706E12</v>
      </c>
      <c r="C396" s="4" t="s">
        <v>311</v>
      </c>
      <c r="D396" s="5">
        <f>VLOOKUP(B:B,'Company X- SKU Master'!$A$2:$B$67,2,False)</f>
        <v>127</v>
      </c>
      <c r="E396" s="4">
        <f t="shared" si="1"/>
        <v>127</v>
      </c>
      <c r="F396" s="5">
        <f t="shared" si="2"/>
        <v>500</v>
      </c>
      <c r="G396" s="4">
        <f t="shared" si="3"/>
        <v>0.5</v>
      </c>
    </row>
    <row r="397" ht="15.75" customHeight="1">
      <c r="A397" s="4" t="s">
        <v>121</v>
      </c>
      <c r="B397" s="4">
        <v>8.904223818942E12</v>
      </c>
      <c r="C397" s="4" t="s">
        <v>311</v>
      </c>
      <c r="D397" s="5">
        <f>VLOOKUP(B:B,'Company X- SKU Master'!$A$2:$B$67,2,False)</f>
        <v>133</v>
      </c>
      <c r="E397" s="4">
        <f t="shared" si="1"/>
        <v>133</v>
      </c>
      <c r="F397" s="5">
        <f t="shared" si="2"/>
        <v>500</v>
      </c>
      <c r="G397" s="4">
        <f t="shared" si="3"/>
        <v>0.5</v>
      </c>
    </row>
    <row r="398" ht="15.75" customHeight="1">
      <c r="A398" s="4" t="s">
        <v>121</v>
      </c>
      <c r="B398" s="4">
        <v>8.90422381885E12</v>
      </c>
      <c r="C398" s="4" t="s">
        <v>311</v>
      </c>
      <c r="D398" s="5">
        <f>VLOOKUP(B:B,'Company X- SKU Master'!$A$2:$B$67,2,False)</f>
        <v>240</v>
      </c>
      <c r="E398" s="4">
        <f t="shared" si="1"/>
        <v>240</v>
      </c>
      <c r="F398" s="5">
        <f t="shared" si="2"/>
        <v>500</v>
      </c>
      <c r="G398" s="4">
        <f t="shared" si="3"/>
        <v>0.5</v>
      </c>
    </row>
    <row r="399" ht="15.75" customHeight="1">
      <c r="A399" s="4" t="s">
        <v>119</v>
      </c>
      <c r="B399" s="4">
        <v>8.90422381885E12</v>
      </c>
      <c r="C399" s="4" t="s">
        <v>313</v>
      </c>
      <c r="D399" s="5">
        <f>VLOOKUP(B:B,'Company X- SKU Master'!$A$2:$B$67,2,False)</f>
        <v>240</v>
      </c>
      <c r="E399" s="4">
        <f t="shared" si="1"/>
        <v>480</v>
      </c>
      <c r="F399" s="5">
        <f t="shared" si="2"/>
        <v>480</v>
      </c>
      <c r="G399" s="4">
        <f t="shared" si="3"/>
        <v>0.48</v>
      </c>
    </row>
    <row r="400" ht="15.75" customHeight="1">
      <c r="A400" s="4" t="s">
        <v>21</v>
      </c>
      <c r="B400" s="4">
        <v>8.904223816214E12</v>
      </c>
      <c r="C400" s="4" t="s">
        <v>311</v>
      </c>
      <c r="D400" s="5">
        <f>VLOOKUP(B:B,'Company X- SKU Master'!$A$2:$B$67,2,False)</f>
        <v>120</v>
      </c>
      <c r="E400" s="4">
        <f t="shared" si="1"/>
        <v>120</v>
      </c>
      <c r="F400" s="5">
        <f t="shared" si="2"/>
        <v>220</v>
      </c>
      <c r="G400" s="4">
        <f t="shared" si="3"/>
        <v>0.22</v>
      </c>
    </row>
    <row r="401" ht="15.75" customHeight="1">
      <c r="A401" s="4" t="s">
        <v>21</v>
      </c>
      <c r="B401" s="4">
        <v>8.904223818874E12</v>
      </c>
      <c r="C401" s="4" t="s">
        <v>311</v>
      </c>
      <c r="D401" s="5">
        <f>VLOOKUP(B:B,'Company X- SKU Master'!$A$2:$B$67,2,False)</f>
        <v>100</v>
      </c>
      <c r="E401" s="4">
        <f t="shared" si="1"/>
        <v>100</v>
      </c>
      <c r="F401" s="5">
        <f t="shared" si="2"/>
        <v>220</v>
      </c>
      <c r="G401" s="4">
        <f t="shared" si="3"/>
        <v>0.22</v>
      </c>
    </row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100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7.43"/>
    <col customWidth="1" min="3" max="6" width="8.71"/>
  </cols>
  <sheetData>
    <row r="1">
      <c r="A1" s="2" t="s">
        <v>322</v>
      </c>
      <c r="B1" s="2" t="s">
        <v>26</v>
      </c>
      <c r="C1" s="2" t="s">
        <v>323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">
        <v>121003.0</v>
      </c>
      <c r="B2" s="4">
        <v>507101.0</v>
      </c>
      <c r="C2" s="4" t="s">
        <v>324</v>
      </c>
    </row>
    <row r="3">
      <c r="A3" s="4">
        <v>121003.0</v>
      </c>
      <c r="B3" s="4">
        <v>486886.0</v>
      </c>
      <c r="C3" s="4" t="s">
        <v>324</v>
      </c>
    </row>
    <row r="4">
      <c r="A4" s="4">
        <v>121003.0</v>
      </c>
      <c r="B4" s="4">
        <v>532484.0</v>
      </c>
      <c r="C4" s="4" t="s">
        <v>324</v>
      </c>
    </row>
    <row r="5">
      <c r="A5" s="4">
        <v>121003.0</v>
      </c>
      <c r="B5" s="4">
        <v>143001.0</v>
      </c>
      <c r="C5" s="4" t="s">
        <v>325</v>
      </c>
    </row>
    <row r="6">
      <c r="A6" s="4">
        <v>121003.0</v>
      </c>
      <c r="B6" s="4">
        <v>515591.0</v>
      </c>
      <c r="C6" s="4" t="s">
        <v>324</v>
      </c>
    </row>
    <row r="7">
      <c r="A7" s="4">
        <v>121003.0</v>
      </c>
      <c r="B7" s="4">
        <v>326502.0</v>
      </c>
      <c r="C7" s="4" t="s">
        <v>324</v>
      </c>
    </row>
    <row r="8">
      <c r="A8" s="4">
        <v>121003.0</v>
      </c>
      <c r="B8" s="4">
        <v>208019.0</v>
      </c>
      <c r="C8" s="4" t="s">
        <v>325</v>
      </c>
    </row>
    <row r="9">
      <c r="A9" s="4">
        <v>121003.0</v>
      </c>
      <c r="B9" s="4">
        <v>140301.0</v>
      </c>
      <c r="C9" s="4" t="s">
        <v>325</v>
      </c>
    </row>
    <row r="10">
      <c r="A10" s="4">
        <v>121003.0</v>
      </c>
      <c r="B10" s="4">
        <v>396001.0</v>
      </c>
      <c r="C10" s="4" t="s">
        <v>324</v>
      </c>
    </row>
    <row r="11">
      <c r="A11" s="4">
        <v>121003.0</v>
      </c>
      <c r="B11" s="4">
        <v>711106.0</v>
      </c>
      <c r="C11" s="4" t="s">
        <v>324</v>
      </c>
    </row>
    <row r="12">
      <c r="A12" s="4">
        <v>121003.0</v>
      </c>
      <c r="B12" s="4">
        <v>284001.0</v>
      </c>
      <c r="C12" s="4" t="s">
        <v>325</v>
      </c>
    </row>
    <row r="13">
      <c r="A13" s="4">
        <v>121003.0</v>
      </c>
      <c r="B13" s="4">
        <v>441601.0</v>
      </c>
      <c r="C13" s="4" t="s">
        <v>324</v>
      </c>
    </row>
    <row r="14">
      <c r="A14" s="4">
        <v>121003.0</v>
      </c>
      <c r="B14" s="4">
        <v>248006.0</v>
      </c>
      <c r="C14" s="4" t="s">
        <v>325</v>
      </c>
    </row>
    <row r="15">
      <c r="A15" s="4">
        <v>121003.0</v>
      </c>
      <c r="B15" s="4">
        <v>485001.0</v>
      </c>
      <c r="C15" s="4" t="s">
        <v>324</v>
      </c>
    </row>
    <row r="16">
      <c r="A16" s="4">
        <v>121003.0</v>
      </c>
      <c r="B16" s="4">
        <v>845438.0</v>
      </c>
      <c r="C16" s="4" t="s">
        <v>324</v>
      </c>
    </row>
    <row r="17">
      <c r="A17" s="4">
        <v>121003.0</v>
      </c>
      <c r="B17" s="4">
        <v>463106.0</v>
      </c>
      <c r="C17" s="4" t="s">
        <v>324</v>
      </c>
    </row>
    <row r="18">
      <c r="A18" s="4">
        <v>121003.0</v>
      </c>
      <c r="B18" s="4">
        <v>140301.0</v>
      </c>
      <c r="C18" s="4" t="s">
        <v>325</v>
      </c>
    </row>
    <row r="19">
      <c r="A19" s="4">
        <v>121003.0</v>
      </c>
      <c r="B19" s="4">
        <v>495671.0</v>
      </c>
      <c r="C19" s="4" t="s">
        <v>324</v>
      </c>
    </row>
    <row r="20">
      <c r="A20" s="4">
        <v>121003.0</v>
      </c>
      <c r="B20" s="4">
        <v>673002.0</v>
      </c>
      <c r="C20" s="4" t="s">
        <v>326</v>
      </c>
    </row>
    <row r="21" ht="15.75" customHeight="1">
      <c r="A21" s="4">
        <v>121003.0</v>
      </c>
      <c r="B21" s="4">
        <v>208002.0</v>
      </c>
      <c r="C21" s="4" t="s">
        <v>325</v>
      </c>
    </row>
    <row r="22" ht="15.75" customHeight="1">
      <c r="A22" s="4">
        <v>121003.0</v>
      </c>
      <c r="B22" s="4">
        <v>416010.0</v>
      </c>
      <c r="C22" s="4" t="s">
        <v>324</v>
      </c>
    </row>
    <row r="23" ht="15.75" customHeight="1">
      <c r="A23" s="4">
        <v>121003.0</v>
      </c>
      <c r="B23" s="4">
        <v>226010.0</v>
      </c>
      <c r="C23" s="4" t="s">
        <v>325</v>
      </c>
    </row>
    <row r="24" ht="15.75" customHeight="1">
      <c r="A24" s="4">
        <v>121003.0</v>
      </c>
      <c r="B24" s="4">
        <v>400705.0</v>
      </c>
      <c r="C24" s="4" t="s">
        <v>324</v>
      </c>
    </row>
    <row r="25" ht="15.75" customHeight="1">
      <c r="A25" s="4">
        <v>121003.0</v>
      </c>
      <c r="B25" s="4">
        <v>262405.0</v>
      </c>
      <c r="C25" s="4" t="s">
        <v>325</v>
      </c>
    </row>
    <row r="26" ht="15.75" customHeight="1">
      <c r="A26" s="4">
        <v>121003.0</v>
      </c>
      <c r="B26" s="4">
        <v>394210.0</v>
      </c>
      <c r="C26" s="4" t="s">
        <v>324</v>
      </c>
    </row>
    <row r="27" ht="15.75" customHeight="1">
      <c r="A27" s="4">
        <v>121003.0</v>
      </c>
      <c r="B27" s="4">
        <v>411014.0</v>
      </c>
      <c r="C27" s="4" t="s">
        <v>324</v>
      </c>
    </row>
    <row r="28" ht="15.75" customHeight="1">
      <c r="A28" s="4">
        <v>121003.0</v>
      </c>
      <c r="B28" s="4">
        <v>783301.0</v>
      </c>
      <c r="C28" s="4" t="s">
        <v>326</v>
      </c>
    </row>
    <row r="29" ht="15.75" customHeight="1">
      <c r="A29" s="4">
        <v>121003.0</v>
      </c>
      <c r="B29" s="4">
        <v>486661.0</v>
      </c>
      <c r="C29" s="4" t="s">
        <v>324</v>
      </c>
    </row>
    <row r="30" ht="15.75" customHeight="1">
      <c r="A30" s="4">
        <v>121003.0</v>
      </c>
      <c r="B30" s="4">
        <v>244001.0</v>
      </c>
      <c r="C30" s="4" t="s">
        <v>325</v>
      </c>
    </row>
    <row r="31" ht="15.75" customHeight="1">
      <c r="A31" s="4">
        <v>121003.0</v>
      </c>
      <c r="B31" s="4">
        <v>492001.0</v>
      </c>
      <c r="C31" s="4" t="s">
        <v>324</v>
      </c>
    </row>
    <row r="32" ht="15.75" customHeight="1">
      <c r="A32" s="4">
        <v>121003.0</v>
      </c>
      <c r="B32" s="4">
        <v>517128.0</v>
      </c>
      <c r="C32" s="4" t="s">
        <v>324</v>
      </c>
    </row>
    <row r="33" ht="15.75" customHeight="1">
      <c r="A33" s="4">
        <v>121003.0</v>
      </c>
      <c r="B33" s="4">
        <v>562110.0</v>
      </c>
      <c r="C33" s="4" t="s">
        <v>324</v>
      </c>
    </row>
    <row r="34" ht="15.75" customHeight="1">
      <c r="A34" s="4">
        <v>121003.0</v>
      </c>
      <c r="B34" s="4">
        <v>831006.0</v>
      </c>
      <c r="C34" s="4" t="s">
        <v>324</v>
      </c>
    </row>
    <row r="35" ht="15.75" customHeight="1">
      <c r="A35" s="4">
        <v>121003.0</v>
      </c>
      <c r="B35" s="4">
        <v>140604.0</v>
      </c>
      <c r="C35" s="4" t="s">
        <v>325</v>
      </c>
    </row>
    <row r="36" ht="15.75" customHeight="1">
      <c r="A36" s="4">
        <v>121003.0</v>
      </c>
      <c r="B36" s="4">
        <v>723146.0</v>
      </c>
      <c r="C36" s="4" t="s">
        <v>324</v>
      </c>
    </row>
    <row r="37" ht="15.75" customHeight="1">
      <c r="A37" s="4">
        <v>121003.0</v>
      </c>
      <c r="B37" s="4">
        <v>421204.0</v>
      </c>
      <c r="C37" s="4" t="s">
        <v>324</v>
      </c>
    </row>
    <row r="38" ht="15.75" customHeight="1">
      <c r="A38" s="4">
        <v>121003.0</v>
      </c>
      <c r="B38" s="4">
        <v>263139.0</v>
      </c>
      <c r="C38" s="4" t="s">
        <v>325</v>
      </c>
    </row>
    <row r="39" ht="15.75" customHeight="1">
      <c r="A39" s="4">
        <v>121003.0</v>
      </c>
      <c r="B39" s="4">
        <v>743263.0</v>
      </c>
      <c r="C39" s="4" t="s">
        <v>324</v>
      </c>
    </row>
    <row r="40" ht="15.75" customHeight="1">
      <c r="A40" s="4">
        <v>121003.0</v>
      </c>
      <c r="B40" s="4">
        <v>392150.0</v>
      </c>
      <c r="C40" s="4" t="s">
        <v>324</v>
      </c>
    </row>
    <row r="41" ht="15.75" customHeight="1">
      <c r="A41" s="4">
        <v>121003.0</v>
      </c>
      <c r="B41" s="4">
        <v>382830.0</v>
      </c>
      <c r="C41" s="4" t="s">
        <v>324</v>
      </c>
    </row>
    <row r="42" ht="15.75" customHeight="1">
      <c r="A42" s="4">
        <v>121003.0</v>
      </c>
      <c r="B42" s="4">
        <v>711303.0</v>
      </c>
      <c r="C42" s="4" t="s">
        <v>324</v>
      </c>
    </row>
    <row r="43" ht="15.75" customHeight="1">
      <c r="A43" s="4">
        <v>121003.0</v>
      </c>
      <c r="B43" s="4">
        <v>283102.0</v>
      </c>
      <c r="C43" s="4" t="s">
        <v>325</v>
      </c>
    </row>
    <row r="44" ht="15.75" customHeight="1">
      <c r="A44" s="4">
        <v>121003.0</v>
      </c>
      <c r="B44" s="4">
        <v>370201.0</v>
      </c>
      <c r="C44" s="4" t="s">
        <v>324</v>
      </c>
    </row>
    <row r="45" ht="15.75" customHeight="1">
      <c r="A45" s="4">
        <v>121003.0</v>
      </c>
      <c r="B45" s="4">
        <v>248001.0</v>
      </c>
      <c r="C45" s="4" t="s">
        <v>325</v>
      </c>
    </row>
    <row r="46" ht="15.75" customHeight="1">
      <c r="A46" s="4">
        <v>121003.0</v>
      </c>
      <c r="B46" s="4">
        <v>144001.0</v>
      </c>
      <c r="C46" s="4" t="s">
        <v>325</v>
      </c>
    </row>
    <row r="47" ht="15.75" customHeight="1">
      <c r="A47" s="4">
        <v>121003.0</v>
      </c>
      <c r="B47" s="4">
        <v>403401.0</v>
      </c>
      <c r="C47" s="4" t="s">
        <v>324</v>
      </c>
    </row>
    <row r="48" ht="15.75" customHeight="1">
      <c r="A48" s="4">
        <v>121003.0</v>
      </c>
      <c r="B48" s="4">
        <v>452001.0</v>
      </c>
      <c r="C48" s="4" t="s">
        <v>324</v>
      </c>
    </row>
    <row r="49" ht="15.75" customHeight="1">
      <c r="A49" s="4">
        <v>121003.0</v>
      </c>
      <c r="B49" s="4">
        <v>721636.0</v>
      </c>
      <c r="C49" s="4" t="s">
        <v>324</v>
      </c>
    </row>
    <row r="50" ht="15.75" customHeight="1">
      <c r="A50" s="4">
        <v>121003.0</v>
      </c>
      <c r="B50" s="4">
        <v>831002.0</v>
      </c>
      <c r="C50" s="4" t="s">
        <v>324</v>
      </c>
    </row>
    <row r="51" ht="15.75" customHeight="1">
      <c r="A51" s="4">
        <v>121003.0</v>
      </c>
      <c r="B51" s="4">
        <v>226004.0</v>
      </c>
      <c r="C51" s="4" t="s">
        <v>325</v>
      </c>
    </row>
    <row r="52" ht="15.75" customHeight="1">
      <c r="A52" s="4">
        <v>121003.0</v>
      </c>
      <c r="B52" s="4">
        <v>248001.0</v>
      </c>
      <c r="C52" s="4" t="s">
        <v>325</v>
      </c>
    </row>
    <row r="53" ht="15.75" customHeight="1">
      <c r="A53" s="4">
        <v>121003.0</v>
      </c>
      <c r="B53" s="4">
        <v>410206.0</v>
      </c>
      <c r="C53" s="4" t="s">
        <v>324</v>
      </c>
    </row>
    <row r="54" ht="15.75" customHeight="1">
      <c r="A54" s="4">
        <v>121003.0</v>
      </c>
      <c r="B54" s="4">
        <v>516503.0</v>
      </c>
      <c r="C54" s="4" t="s">
        <v>324</v>
      </c>
    </row>
    <row r="55" ht="15.75" customHeight="1">
      <c r="A55" s="4">
        <v>121003.0</v>
      </c>
      <c r="B55" s="4">
        <v>742103.0</v>
      </c>
      <c r="C55" s="4" t="s">
        <v>324</v>
      </c>
    </row>
    <row r="56" ht="15.75" customHeight="1">
      <c r="A56" s="4">
        <v>121003.0</v>
      </c>
      <c r="B56" s="4">
        <v>452018.0</v>
      </c>
      <c r="C56" s="4" t="s">
        <v>324</v>
      </c>
    </row>
    <row r="57" ht="15.75" customHeight="1">
      <c r="A57" s="4">
        <v>121003.0</v>
      </c>
      <c r="B57" s="4">
        <v>208001.0</v>
      </c>
      <c r="C57" s="4" t="s">
        <v>325</v>
      </c>
    </row>
    <row r="58" ht="15.75" customHeight="1">
      <c r="A58" s="4">
        <v>121003.0</v>
      </c>
      <c r="B58" s="4">
        <v>244713.0</v>
      </c>
      <c r="C58" s="4" t="s">
        <v>325</v>
      </c>
    </row>
    <row r="59" ht="15.75" customHeight="1">
      <c r="A59" s="4">
        <v>121003.0</v>
      </c>
      <c r="B59" s="4">
        <v>580007.0</v>
      </c>
      <c r="C59" s="4" t="s">
        <v>324</v>
      </c>
    </row>
    <row r="60" ht="15.75" customHeight="1">
      <c r="A60" s="4">
        <v>121003.0</v>
      </c>
      <c r="B60" s="4">
        <v>360005.0</v>
      </c>
      <c r="C60" s="4" t="s">
        <v>324</v>
      </c>
    </row>
    <row r="61" ht="15.75" customHeight="1">
      <c r="A61" s="4">
        <v>121003.0</v>
      </c>
      <c r="B61" s="4">
        <v>313027.0</v>
      </c>
      <c r="C61" s="4" t="s">
        <v>325</v>
      </c>
    </row>
    <row r="62" ht="15.75" customHeight="1">
      <c r="A62" s="4">
        <v>121003.0</v>
      </c>
      <c r="B62" s="4">
        <v>341001.0</v>
      </c>
      <c r="C62" s="4" t="s">
        <v>325</v>
      </c>
    </row>
    <row r="63" ht="15.75" customHeight="1">
      <c r="A63" s="4">
        <v>121003.0</v>
      </c>
      <c r="B63" s="4">
        <v>332715.0</v>
      </c>
      <c r="C63" s="4" t="s">
        <v>325</v>
      </c>
    </row>
    <row r="64" ht="15.75" customHeight="1">
      <c r="A64" s="4">
        <v>121003.0</v>
      </c>
      <c r="B64" s="4">
        <v>302031.0</v>
      </c>
      <c r="C64" s="4" t="s">
        <v>325</v>
      </c>
    </row>
    <row r="65" ht="15.75" customHeight="1">
      <c r="A65" s="4">
        <v>121003.0</v>
      </c>
      <c r="B65" s="4">
        <v>335001.0</v>
      </c>
      <c r="C65" s="4" t="s">
        <v>325</v>
      </c>
    </row>
    <row r="66" ht="15.75" customHeight="1">
      <c r="A66" s="4">
        <v>121003.0</v>
      </c>
      <c r="B66" s="4">
        <v>334004.0</v>
      </c>
      <c r="C66" s="4" t="s">
        <v>325</v>
      </c>
    </row>
    <row r="67" ht="15.75" customHeight="1">
      <c r="A67" s="4">
        <v>121003.0</v>
      </c>
      <c r="B67" s="4">
        <v>321001.0</v>
      </c>
      <c r="C67" s="4" t="s">
        <v>325</v>
      </c>
    </row>
    <row r="68" ht="15.75" customHeight="1">
      <c r="A68" s="4">
        <v>121003.0</v>
      </c>
      <c r="B68" s="4">
        <v>324001.0</v>
      </c>
      <c r="C68" s="4" t="s">
        <v>325</v>
      </c>
    </row>
    <row r="69" ht="15.75" customHeight="1">
      <c r="A69" s="4">
        <v>121003.0</v>
      </c>
      <c r="B69" s="4">
        <v>321608.0</v>
      </c>
      <c r="C69" s="4" t="s">
        <v>325</v>
      </c>
    </row>
    <row r="70" ht="15.75" customHeight="1">
      <c r="A70" s="4">
        <v>121003.0</v>
      </c>
      <c r="B70" s="4">
        <v>302002.0</v>
      </c>
      <c r="C70" s="4" t="s">
        <v>325</v>
      </c>
    </row>
    <row r="71" ht="15.75" customHeight="1">
      <c r="A71" s="4">
        <v>121003.0</v>
      </c>
      <c r="B71" s="4">
        <v>311011.0</v>
      </c>
      <c r="C71" s="4" t="s">
        <v>325</v>
      </c>
    </row>
    <row r="72" ht="15.75" customHeight="1">
      <c r="A72" s="4">
        <v>121003.0</v>
      </c>
      <c r="B72" s="4">
        <v>306302.0</v>
      </c>
      <c r="C72" s="4" t="s">
        <v>325</v>
      </c>
    </row>
    <row r="73" ht="15.75" customHeight="1">
      <c r="A73" s="4">
        <v>121003.0</v>
      </c>
      <c r="B73" s="4">
        <v>313001.0</v>
      </c>
      <c r="C73" s="4" t="s">
        <v>325</v>
      </c>
    </row>
    <row r="74" ht="15.75" customHeight="1">
      <c r="A74" s="4">
        <v>121003.0</v>
      </c>
      <c r="B74" s="4">
        <v>302002.0</v>
      </c>
      <c r="C74" s="4" t="s">
        <v>325</v>
      </c>
    </row>
    <row r="75" ht="15.75" customHeight="1">
      <c r="A75" s="4">
        <v>121003.0</v>
      </c>
      <c r="B75" s="4">
        <v>322255.0</v>
      </c>
      <c r="C75" s="4" t="s">
        <v>325</v>
      </c>
    </row>
    <row r="76" ht="15.75" customHeight="1">
      <c r="A76" s="4">
        <v>121003.0</v>
      </c>
      <c r="B76" s="4">
        <v>302017.0</v>
      </c>
      <c r="C76" s="4" t="s">
        <v>325</v>
      </c>
    </row>
    <row r="77" ht="15.75" customHeight="1">
      <c r="A77" s="4">
        <v>121003.0</v>
      </c>
      <c r="B77" s="4">
        <v>302017.0</v>
      </c>
      <c r="C77" s="4" t="s">
        <v>325</v>
      </c>
    </row>
    <row r="78" ht="15.75" customHeight="1">
      <c r="A78" s="4">
        <v>121003.0</v>
      </c>
      <c r="B78" s="4">
        <v>335512.0</v>
      </c>
      <c r="C78" s="4" t="s">
        <v>325</v>
      </c>
    </row>
    <row r="79" ht="15.75" customHeight="1">
      <c r="A79" s="4">
        <v>121003.0</v>
      </c>
      <c r="B79" s="4">
        <v>313001.0</v>
      </c>
      <c r="C79" s="4" t="s">
        <v>325</v>
      </c>
    </row>
    <row r="80" ht="15.75" customHeight="1">
      <c r="A80" s="4">
        <v>121003.0</v>
      </c>
      <c r="B80" s="4">
        <v>313001.0</v>
      </c>
      <c r="C80" s="4" t="s">
        <v>325</v>
      </c>
    </row>
    <row r="81" ht="15.75" customHeight="1">
      <c r="A81" s="4">
        <v>121003.0</v>
      </c>
      <c r="B81" s="4">
        <v>307026.0</v>
      </c>
      <c r="C81" s="4" t="s">
        <v>325</v>
      </c>
    </row>
    <row r="82" ht="15.75" customHeight="1">
      <c r="A82" s="4">
        <v>121003.0</v>
      </c>
      <c r="B82" s="4">
        <v>327025.0</v>
      </c>
      <c r="C82" s="4" t="s">
        <v>325</v>
      </c>
    </row>
    <row r="83" ht="15.75" customHeight="1">
      <c r="A83" s="4">
        <v>121003.0</v>
      </c>
      <c r="B83" s="4">
        <v>313333.0</v>
      </c>
      <c r="C83" s="4" t="s">
        <v>325</v>
      </c>
    </row>
    <row r="84" ht="15.75" customHeight="1">
      <c r="A84" s="4">
        <v>121003.0</v>
      </c>
      <c r="B84" s="4">
        <v>313001.0</v>
      </c>
      <c r="C84" s="4" t="s">
        <v>325</v>
      </c>
    </row>
    <row r="85" ht="15.75" customHeight="1">
      <c r="A85" s="4">
        <v>121003.0</v>
      </c>
      <c r="B85" s="4">
        <v>342008.0</v>
      </c>
      <c r="C85" s="4" t="s">
        <v>325</v>
      </c>
    </row>
    <row r="86" ht="15.75" customHeight="1">
      <c r="A86" s="4">
        <v>121003.0</v>
      </c>
      <c r="B86" s="4">
        <v>314401.0</v>
      </c>
      <c r="C86" s="4" t="s">
        <v>325</v>
      </c>
    </row>
    <row r="87" ht="15.75" customHeight="1">
      <c r="A87" s="4">
        <v>121003.0</v>
      </c>
      <c r="B87" s="4">
        <v>342301.0</v>
      </c>
      <c r="C87" s="4" t="s">
        <v>325</v>
      </c>
    </row>
    <row r="88" ht="15.75" customHeight="1">
      <c r="A88" s="4">
        <v>121003.0</v>
      </c>
      <c r="B88" s="4">
        <v>313003.0</v>
      </c>
      <c r="C88" s="4" t="s">
        <v>325</v>
      </c>
    </row>
    <row r="89" ht="15.75" customHeight="1">
      <c r="A89" s="4">
        <v>121003.0</v>
      </c>
      <c r="B89" s="4">
        <v>173212.0</v>
      </c>
      <c r="C89" s="4" t="s">
        <v>326</v>
      </c>
    </row>
    <row r="90" ht="15.75" customHeight="1">
      <c r="A90" s="4">
        <v>121003.0</v>
      </c>
      <c r="B90" s="4">
        <v>174101.0</v>
      </c>
      <c r="C90" s="4" t="s">
        <v>326</v>
      </c>
    </row>
    <row r="91" ht="15.75" customHeight="1">
      <c r="A91" s="4">
        <v>121003.0</v>
      </c>
      <c r="B91" s="4">
        <v>173213.0</v>
      </c>
      <c r="C91" s="4" t="s">
        <v>326</v>
      </c>
    </row>
    <row r="92" ht="15.75" customHeight="1">
      <c r="A92" s="4">
        <v>121003.0</v>
      </c>
      <c r="B92" s="4">
        <v>302017.0</v>
      </c>
      <c r="C92" s="4" t="s">
        <v>325</v>
      </c>
    </row>
    <row r="93" ht="15.75" customHeight="1">
      <c r="A93" s="4">
        <v>121003.0</v>
      </c>
      <c r="B93" s="4">
        <v>322201.0</v>
      </c>
      <c r="C93" s="4" t="s">
        <v>325</v>
      </c>
    </row>
    <row r="94" ht="15.75" customHeight="1">
      <c r="A94" s="4">
        <v>121003.0</v>
      </c>
      <c r="B94" s="4">
        <v>314001.0</v>
      </c>
      <c r="C94" s="4" t="s">
        <v>325</v>
      </c>
    </row>
    <row r="95" ht="15.75" customHeight="1">
      <c r="A95" s="4">
        <v>121003.0</v>
      </c>
      <c r="B95" s="4">
        <v>331022.0</v>
      </c>
      <c r="C95" s="4" t="s">
        <v>325</v>
      </c>
    </row>
    <row r="96" ht="15.75" customHeight="1">
      <c r="A96" s="4">
        <v>121003.0</v>
      </c>
      <c r="B96" s="4">
        <v>305801.0</v>
      </c>
      <c r="C96" s="4" t="s">
        <v>325</v>
      </c>
    </row>
    <row r="97" ht="15.75" customHeight="1">
      <c r="A97" s="4">
        <v>121003.0</v>
      </c>
      <c r="B97" s="4">
        <v>335502.0</v>
      </c>
      <c r="C97" s="4" t="s">
        <v>325</v>
      </c>
    </row>
    <row r="98" ht="15.75" customHeight="1">
      <c r="A98" s="4">
        <v>121003.0</v>
      </c>
      <c r="B98" s="4">
        <v>306116.0</v>
      </c>
      <c r="C98" s="4" t="s">
        <v>325</v>
      </c>
    </row>
    <row r="99" ht="15.75" customHeight="1">
      <c r="A99" s="4">
        <v>121003.0</v>
      </c>
      <c r="B99" s="4">
        <v>311001.0</v>
      </c>
      <c r="C99" s="4" t="s">
        <v>325</v>
      </c>
    </row>
    <row r="100" ht="15.75" customHeight="1">
      <c r="A100" s="4">
        <v>121003.0</v>
      </c>
      <c r="B100" s="4">
        <v>302019.0</v>
      </c>
      <c r="C100" s="4" t="s">
        <v>325</v>
      </c>
    </row>
    <row r="101" ht="15.75" customHeight="1">
      <c r="A101" s="4">
        <v>121003.0</v>
      </c>
      <c r="B101" s="4">
        <v>302039.0</v>
      </c>
      <c r="C101" s="4" t="s">
        <v>325</v>
      </c>
    </row>
    <row r="102" ht="15.75" customHeight="1">
      <c r="A102" s="4">
        <v>121003.0</v>
      </c>
      <c r="B102" s="4">
        <v>335803.0</v>
      </c>
      <c r="C102" s="4" t="s">
        <v>325</v>
      </c>
    </row>
    <row r="103" ht="15.75" customHeight="1">
      <c r="A103" s="4">
        <v>121003.0</v>
      </c>
      <c r="B103" s="4">
        <v>335001.0</v>
      </c>
      <c r="C103" s="4" t="s">
        <v>325</v>
      </c>
    </row>
    <row r="104" ht="15.75" customHeight="1">
      <c r="A104" s="4">
        <v>121003.0</v>
      </c>
      <c r="B104" s="4">
        <v>175101.0</v>
      </c>
      <c r="C104" s="4" t="s">
        <v>326</v>
      </c>
    </row>
    <row r="105" ht="15.75" customHeight="1">
      <c r="A105" s="4">
        <v>121003.0</v>
      </c>
      <c r="B105" s="4">
        <v>303903.0</v>
      </c>
      <c r="C105" s="4" t="s">
        <v>325</v>
      </c>
    </row>
    <row r="106" ht="15.75" customHeight="1">
      <c r="A106" s="4">
        <v>121003.0</v>
      </c>
      <c r="B106" s="4">
        <v>342012.0</v>
      </c>
      <c r="C106" s="4" t="s">
        <v>325</v>
      </c>
    </row>
    <row r="107" ht="15.75" customHeight="1">
      <c r="A107" s="4">
        <v>121003.0</v>
      </c>
      <c r="B107" s="4">
        <v>334001.0</v>
      </c>
      <c r="C107" s="4" t="s">
        <v>325</v>
      </c>
    </row>
    <row r="108" ht="15.75" customHeight="1">
      <c r="A108" s="4">
        <v>121003.0</v>
      </c>
      <c r="B108" s="4">
        <v>302031.0</v>
      </c>
      <c r="C108" s="4" t="s">
        <v>325</v>
      </c>
    </row>
    <row r="109" ht="15.75" customHeight="1">
      <c r="A109" s="4">
        <v>121003.0</v>
      </c>
      <c r="B109" s="4">
        <v>302012.0</v>
      </c>
      <c r="C109" s="4" t="s">
        <v>325</v>
      </c>
    </row>
    <row r="110" ht="15.75" customHeight="1">
      <c r="A110" s="4">
        <v>121003.0</v>
      </c>
      <c r="B110" s="4">
        <v>342014.0</v>
      </c>
      <c r="C110" s="4" t="s">
        <v>325</v>
      </c>
    </row>
    <row r="111" ht="15.75" customHeight="1">
      <c r="A111" s="4">
        <v>121003.0</v>
      </c>
      <c r="B111" s="4">
        <v>324005.0</v>
      </c>
      <c r="C111" s="4" t="s">
        <v>325</v>
      </c>
    </row>
    <row r="112" ht="15.75" customHeight="1">
      <c r="A112" s="4">
        <v>121003.0</v>
      </c>
      <c r="B112" s="4">
        <v>302001.0</v>
      </c>
      <c r="C112" s="4" t="s">
        <v>325</v>
      </c>
    </row>
    <row r="113" ht="15.75" customHeight="1">
      <c r="A113" s="4">
        <v>121003.0</v>
      </c>
      <c r="B113" s="4">
        <v>302004.0</v>
      </c>
      <c r="C113" s="4" t="s">
        <v>325</v>
      </c>
    </row>
    <row r="114" ht="15.75" customHeight="1">
      <c r="A114" s="4">
        <v>121003.0</v>
      </c>
      <c r="B114" s="4">
        <v>302018.0</v>
      </c>
      <c r="C114" s="4" t="s">
        <v>325</v>
      </c>
    </row>
    <row r="115" ht="15.75" customHeight="1">
      <c r="A115" s="4">
        <v>121003.0</v>
      </c>
      <c r="B115" s="4">
        <v>302017.0</v>
      </c>
      <c r="C115" s="4" t="s">
        <v>325</v>
      </c>
    </row>
    <row r="116" ht="15.75" customHeight="1">
      <c r="A116" s="4">
        <v>121003.0</v>
      </c>
      <c r="B116" s="4">
        <v>324008.0</v>
      </c>
      <c r="C116" s="4" t="s">
        <v>325</v>
      </c>
    </row>
    <row r="117" ht="15.75" customHeight="1">
      <c r="A117" s="4">
        <v>121003.0</v>
      </c>
      <c r="B117" s="4">
        <v>302020.0</v>
      </c>
      <c r="C117" s="4" t="s">
        <v>325</v>
      </c>
    </row>
    <row r="118" ht="15.75" customHeight="1">
      <c r="A118" s="4">
        <v>121003.0</v>
      </c>
      <c r="B118" s="4">
        <v>302018.0</v>
      </c>
      <c r="C118" s="4" t="s">
        <v>325</v>
      </c>
    </row>
    <row r="119" ht="15.75" customHeight="1">
      <c r="A119" s="4">
        <v>121003.0</v>
      </c>
      <c r="B119" s="4">
        <v>302017.0</v>
      </c>
      <c r="C119" s="4" t="s">
        <v>325</v>
      </c>
    </row>
    <row r="120" ht="15.75" customHeight="1">
      <c r="A120" s="4">
        <v>121003.0</v>
      </c>
      <c r="B120" s="4">
        <v>302012.0</v>
      </c>
      <c r="C120" s="4" t="s">
        <v>325</v>
      </c>
    </row>
    <row r="121" ht="15.75" customHeight="1">
      <c r="A121" s="4">
        <v>121003.0</v>
      </c>
      <c r="B121" s="4">
        <v>325207.0</v>
      </c>
      <c r="C121" s="4" t="s">
        <v>325</v>
      </c>
    </row>
    <row r="122" ht="15.75" customHeight="1">
      <c r="A122" s="4">
        <v>121003.0</v>
      </c>
      <c r="B122" s="4">
        <v>303702.0</v>
      </c>
      <c r="C122" s="4" t="s">
        <v>325</v>
      </c>
    </row>
    <row r="123" ht="15.75" customHeight="1">
      <c r="A123" s="4">
        <v>121003.0</v>
      </c>
      <c r="B123" s="4">
        <v>313301.0</v>
      </c>
      <c r="C123" s="4" t="s">
        <v>325</v>
      </c>
    </row>
    <row r="124" ht="15.75" customHeight="1">
      <c r="A124" s="4">
        <v>121003.0</v>
      </c>
      <c r="B124" s="4">
        <v>173212.0</v>
      </c>
      <c r="C124" s="4" t="s">
        <v>326</v>
      </c>
    </row>
    <row r="125" ht="15.75" customHeight="1">
      <c r="A125" s="4">
        <v>121003.0</v>
      </c>
      <c r="B125" s="4">
        <v>302020.0</v>
      </c>
      <c r="C125" s="4" t="s">
        <v>325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29"/>
    <col customWidth="1" min="3" max="6" width="8.71"/>
  </cols>
  <sheetData>
    <row r="1">
      <c r="A1" s="2" t="s">
        <v>305</v>
      </c>
      <c r="B1" s="2" t="s">
        <v>327</v>
      </c>
    </row>
    <row r="2">
      <c r="A2" s="4">
        <v>8.904223815682E12</v>
      </c>
      <c r="B2" s="4">
        <v>210.0</v>
      </c>
    </row>
    <row r="3">
      <c r="A3" s="4">
        <v>8.904223815859E12</v>
      </c>
      <c r="B3" s="4">
        <v>165.0</v>
      </c>
    </row>
    <row r="4">
      <c r="A4" s="4">
        <v>8.904223815866E12</v>
      </c>
      <c r="B4" s="4">
        <v>113.0</v>
      </c>
    </row>
    <row r="5">
      <c r="A5" s="4">
        <v>8.904223815873E12</v>
      </c>
      <c r="B5" s="4">
        <v>65.0</v>
      </c>
    </row>
    <row r="6">
      <c r="A6" s="4">
        <v>8.904223816214E12</v>
      </c>
      <c r="B6" s="4">
        <v>120.0</v>
      </c>
    </row>
    <row r="7">
      <c r="A7" s="4">
        <v>8.904223816665E12</v>
      </c>
      <c r="B7" s="4">
        <v>102.0</v>
      </c>
    </row>
    <row r="8">
      <c r="A8" s="4">
        <v>8.904223817273E12</v>
      </c>
      <c r="B8" s="4">
        <v>65.0</v>
      </c>
    </row>
    <row r="9">
      <c r="A9" s="4">
        <v>8.904223817334E12</v>
      </c>
      <c r="B9" s="4">
        <v>170.0</v>
      </c>
    </row>
    <row r="10">
      <c r="A10" s="4">
        <v>8.904223817501E12</v>
      </c>
      <c r="B10" s="4">
        <v>350.0</v>
      </c>
    </row>
    <row r="11">
      <c r="A11" s="4">
        <v>8.90422381843E12</v>
      </c>
      <c r="B11" s="4">
        <v>165.0</v>
      </c>
    </row>
    <row r="12">
      <c r="A12" s="4">
        <v>8.904223818478E12</v>
      </c>
      <c r="B12" s="4">
        <v>350.0</v>
      </c>
    </row>
    <row r="13">
      <c r="A13" s="4">
        <v>8.904223818553E12</v>
      </c>
      <c r="B13" s="4">
        <v>115.0</v>
      </c>
    </row>
    <row r="14">
      <c r="A14" s="4">
        <v>8.904223818577E12</v>
      </c>
      <c r="B14" s="4">
        <v>150.0</v>
      </c>
    </row>
    <row r="15">
      <c r="A15" s="4">
        <v>8.904223818591E12</v>
      </c>
      <c r="B15" s="4">
        <v>120.0</v>
      </c>
    </row>
    <row r="16">
      <c r="A16" s="4">
        <v>8.904223818614E12</v>
      </c>
      <c r="B16" s="4">
        <v>65.0</v>
      </c>
    </row>
    <row r="17">
      <c r="A17" s="4">
        <v>8.904223818638E12</v>
      </c>
      <c r="B17" s="4">
        <v>137.0</v>
      </c>
    </row>
    <row r="18">
      <c r="A18" s="4">
        <v>8.904223818645E12</v>
      </c>
      <c r="B18" s="4">
        <v>137.0</v>
      </c>
    </row>
    <row r="19">
      <c r="A19" s="4">
        <v>8.904223818669E12</v>
      </c>
      <c r="B19" s="4">
        <v>240.0</v>
      </c>
    </row>
    <row r="20">
      <c r="A20" s="4">
        <v>8.904223818683E12</v>
      </c>
      <c r="B20" s="4">
        <v>121.0</v>
      </c>
    </row>
    <row r="21" ht="15.75" customHeight="1">
      <c r="A21" s="4">
        <v>8.904223818706E12</v>
      </c>
      <c r="B21" s="4">
        <v>127.0</v>
      </c>
    </row>
    <row r="22" ht="15.75" customHeight="1">
      <c r="A22" s="4">
        <v>8.904223818713E12</v>
      </c>
      <c r="B22" s="4">
        <v>120.0</v>
      </c>
    </row>
    <row r="23" ht="15.75" customHeight="1">
      <c r="A23" s="4">
        <v>8.904223815804E12</v>
      </c>
      <c r="B23" s="4">
        <v>160.0</v>
      </c>
    </row>
    <row r="24" ht="15.75" customHeight="1">
      <c r="A24" s="4">
        <v>8.904223818454E12</v>
      </c>
      <c r="B24" s="4">
        <v>232.0</v>
      </c>
    </row>
    <row r="25" ht="15.75" customHeight="1">
      <c r="A25" s="4">
        <v>8.904223818751E12</v>
      </c>
      <c r="B25" s="4">
        <v>113.0</v>
      </c>
    </row>
    <row r="26" ht="15.75" customHeight="1">
      <c r="A26" s="4">
        <v>8.90422381885E12</v>
      </c>
      <c r="B26" s="4">
        <v>240.0</v>
      </c>
    </row>
    <row r="27" ht="15.75" customHeight="1">
      <c r="A27" s="4">
        <v>8.904223818935E12</v>
      </c>
      <c r="B27" s="4">
        <v>120.0</v>
      </c>
    </row>
    <row r="28" ht="15.75" customHeight="1">
      <c r="A28" s="4">
        <v>8.904223818874E12</v>
      </c>
      <c r="B28" s="4">
        <v>100.0</v>
      </c>
    </row>
    <row r="29" ht="15.75" customHeight="1">
      <c r="A29" s="4">
        <v>8.904223818997E12</v>
      </c>
      <c r="B29" s="4">
        <v>490.0</v>
      </c>
    </row>
    <row r="30" ht="15.75" customHeight="1">
      <c r="A30" s="4">
        <v>8.904223818942E12</v>
      </c>
      <c r="B30" s="4">
        <v>133.0</v>
      </c>
    </row>
    <row r="31" ht="15.75" customHeight="1">
      <c r="A31" s="4">
        <v>8.904223819024E12</v>
      </c>
      <c r="B31" s="4">
        <v>112.0</v>
      </c>
    </row>
    <row r="32" ht="15.75" customHeight="1">
      <c r="A32" s="4">
        <v>8.904223819031E12</v>
      </c>
      <c r="B32" s="4">
        <v>112.0</v>
      </c>
    </row>
    <row r="33" ht="15.75" customHeight="1">
      <c r="A33" s="4">
        <v>8.90422381898E12</v>
      </c>
      <c r="B33" s="4">
        <v>110.0</v>
      </c>
    </row>
    <row r="34" ht="15.75" customHeight="1">
      <c r="A34" s="4">
        <v>8.904223819017E12</v>
      </c>
      <c r="B34" s="4">
        <v>115.0</v>
      </c>
    </row>
    <row r="35" ht="15.75" customHeight="1">
      <c r="A35" s="4">
        <v>8.904223819093E12</v>
      </c>
      <c r="B35" s="4">
        <v>150.0</v>
      </c>
    </row>
    <row r="36" ht="15.75" customHeight="1">
      <c r="A36" s="4">
        <v>8.904223819109E12</v>
      </c>
      <c r="B36" s="4">
        <v>100.0</v>
      </c>
    </row>
    <row r="37" ht="15.75" customHeight="1">
      <c r="A37" s="4">
        <v>8.904223819116E12</v>
      </c>
      <c r="B37" s="4">
        <v>30.0</v>
      </c>
    </row>
    <row r="38" ht="15.75" customHeight="1">
      <c r="A38" s="4">
        <v>8.904223819161E12</v>
      </c>
      <c r="B38" s="4">
        <v>115.0</v>
      </c>
    </row>
    <row r="39" ht="15.75" customHeight="1">
      <c r="A39" s="4">
        <v>8.904223819147E12</v>
      </c>
      <c r="B39" s="4">
        <v>240.0</v>
      </c>
    </row>
    <row r="40" ht="15.75" customHeight="1">
      <c r="A40" s="4">
        <v>8.90422381913E12</v>
      </c>
      <c r="B40" s="4">
        <v>350.0</v>
      </c>
    </row>
    <row r="41" ht="15.75" customHeight="1">
      <c r="A41" s="4">
        <v>8.904223818881E12</v>
      </c>
      <c r="B41" s="4">
        <v>140.0</v>
      </c>
    </row>
    <row r="42" ht="15.75" customHeight="1">
      <c r="A42" s="4">
        <v>8.904223818898E12</v>
      </c>
      <c r="B42" s="4">
        <v>140.0</v>
      </c>
    </row>
    <row r="43" ht="15.75" customHeight="1">
      <c r="A43" s="4">
        <v>8.904223819277E12</v>
      </c>
      <c r="B43" s="4">
        <v>350.0</v>
      </c>
    </row>
    <row r="44" ht="15.75" customHeight="1">
      <c r="A44" s="4">
        <v>8.904223819284E12</v>
      </c>
      <c r="B44" s="4">
        <v>350.0</v>
      </c>
    </row>
    <row r="45" ht="15.75" customHeight="1">
      <c r="A45" s="4">
        <v>8.904223819345E12</v>
      </c>
      <c r="B45" s="4">
        <v>165.0</v>
      </c>
    </row>
    <row r="46" ht="15.75" customHeight="1">
      <c r="A46" s="4">
        <v>8.904223819352E12</v>
      </c>
      <c r="B46" s="4">
        <v>165.0</v>
      </c>
    </row>
    <row r="47" ht="15.75" customHeight="1">
      <c r="A47" s="4">
        <v>8.904223819239E12</v>
      </c>
      <c r="B47" s="4">
        <v>290.0</v>
      </c>
    </row>
    <row r="48" ht="15.75" customHeight="1">
      <c r="A48" s="4">
        <v>8.904223819246E12</v>
      </c>
      <c r="B48" s="4">
        <v>290.0</v>
      </c>
    </row>
    <row r="49" ht="15.75" customHeight="1">
      <c r="A49" s="4">
        <v>8.904223819253E12</v>
      </c>
      <c r="B49" s="4">
        <v>290.0</v>
      </c>
    </row>
    <row r="50" ht="15.75" customHeight="1">
      <c r="A50" s="4">
        <v>8.904223819291E12</v>
      </c>
      <c r="B50" s="4">
        <v>112.0</v>
      </c>
    </row>
    <row r="51" ht="15.75" customHeight="1">
      <c r="A51" s="4">
        <v>8.904223819437E12</v>
      </c>
      <c r="B51" s="4">
        <v>552.0</v>
      </c>
    </row>
    <row r="52" ht="15.75" customHeight="1">
      <c r="A52" s="4" t="s">
        <v>320</v>
      </c>
      <c r="B52" s="4">
        <v>500.0</v>
      </c>
    </row>
    <row r="53" ht="15.75" customHeight="1">
      <c r="A53" s="4" t="s">
        <v>319</v>
      </c>
      <c r="B53" s="4">
        <v>500.0</v>
      </c>
    </row>
    <row r="54" ht="15.75" customHeight="1">
      <c r="A54" s="4" t="s">
        <v>312</v>
      </c>
      <c r="B54" s="4">
        <v>500.0</v>
      </c>
    </row>
    <row r="55" ht="15.75" customHeight="1">
      <c r="A55" s="4">
        <v>8.904223819369E12</v>
      </c>
      <c r="B55" s="4">
        <v>170.0</v>
      </c>
    </row>
    <row r="56" ht="15.75" customHeight="1">
      <c r="A56" s="4" t="s">
        <v>318</v>
      </c>
      <c r="B56" s="4">
        <v>500.0</v>
      </c>
    </row>
    <row r="57" ht="15.75" customHeight="1">
      <c r="A57" s="4">
        <v>8.904223819123E12</v>
      </c>
      <c r="B57" s="4">
        <v>250.0</v>
      </c>
    </row>
    <row r="58" ht="15.75" customHeight="1">
      <c r="A58" s="4" t="s">
        <v>312</v>
      </c>
      <c r="B58" s="4">
        <v>500.0</v>
      </c>
    </row>
    <row r="59" ht="15.75" customHeight="1">
      <c r="A59" s="4">
        <v>8.904223819468E12</v>
      </c>
      <c r="B59" s="4">
        <v>240.0</v>
      </c>
    </row>
    <row r="60" ht="15.75" customHeight="1">
      <c r="A60" s="4">
        <v>8.90422381926E12</v>
      </c>
      <c r="B60" s="4">
        <v>130.0</v>
      </c>
    </row>
    <row r="61" ht="15.75" customHeight="1">
      <c r="A61" s="4">
        <v>8.904223819321E12</v>
      </c>
      <c r="B61" s="4">
        <v>600.0</v>
      </c>
    </row>
    <row r="62" ht="15.75" customHeight="1">
      <c r="A62" s="4">
        <v>8.904223819338E12</v>
      </c>
      <c r="B62" s="4">
        <v>600.0</v>
      </c>
    </row>
    <row r="63" ht="15.75" customHeight="1">
      <c r="A63" s="4">
        <v>8.904223819505E12</v>
      </c>
      <c r="B63" s="4">
        <v>210.0</v>
      </c>
    </row>
    <row r="64" ht="15.75" customHeight="1">
      <c r="A64" s="4">
        <v>8.904223819499E12</v>
      </c>
      <c r="B64" s="4">
        <v>210.0</v>
      </c>
    </row>
    <row r="65" ht="15.75" customHeight="1">
      <c r="A65" s="4">
        <v>8.904223819512E12</v>
      </c>
      <c r="B65" s="4">
        <v>210.0</v>
      </c>
    </row>
    <row r="66" ht="15.75" customHeight="1">
      <c r="A66" s="4">
        <v>8.904223819543E12</v>
      </c>
      <c r="B66" s="4">
        <v>300.0</v>
      </c>
    </row>
    <row r="67" ht="15.75" customHeight="1">
      <c r="A67" s="4" t="s">
        <v>314</v>
      </c>
      <c r="B67" s="4">
        <v>10.0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1.71"/>
    <col customWidth="1" min="3" max="3" width="18.29"/>
    <col customWidth="1" min="4" max="4" width="19.0"/>
    <col customWidth="1" min="5" max="5" width="17.43"/>
    <col customWidth="1" min="6" max="6" width="5.43"/>
    <col customWidth="1" min="7" max="7" width="18.86"/>
    <col customWidth="1" min="8" max="8" width="23.57"/>
  </cols>
  <sheetData>
    <row r="1">
      <c r="A1" s="2" t="s">
        <v>6</v>
      </c>
      <c r="B1" s="2" t="s">
        <v>5</v>
      </c>
      <c r="C1" s="2" t="s">
        <v>328</v>
      </c>
      <c r="D1" s="2" t="s">
        <v>322</v>
      </c>
      <c r="E1" s="2" t="s">
        <v>26</v>
      </c>
      <c r="F1" s="2" t="s">
        <v>323</v>
      </c>
      <c r="G1" s="2" t="s">
        <v>329</v>
      </c>
      <c r="H1" s="2" t="s">
        <v>27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4" t="s">
        <v>17</v>
      </c>
      <c r="B2" s="4" t="s">
        <v>16</v>
      </c>
      <c r="C2" s="4" t="s">
        <v>18</v>
      </c>
      <c r="D2" s="4">
        <v>121003.0</v>
      </c>
      <c r="E2" s="4" t="s">
        <v>330</v>
      </c>
      <c r="F2" s="4" t="s">
        <v>324</v>
      </c>
      <c r="G2" s="4" t="s">
        <v>20</v>
      </c>
      <c r="H2" s="4" t="s">
        <v>40</v>
      </c>
    </row>
    <row r="3">
      <c r="A3" s="4" t="s">
        <v>42</v>
      </c>
      <c r="B3" s="4" t="s">
        <v>41</v>
      </c>
      <c r="C3" s="4" t="s">
        <v>331</v>
      </c>
      <c r="D3" s="4">
        <v>121003.0</v>
      </c>
      <c r="E3" s="4" t="s">
        <v>332</v>
      </c>
      <c r="F3" s="4" t="s">
        <v>324</v>
      </c>
      <c r="G3" s="4" t="s">
        <v>43</v>
      </c>
      <c r="H3" s="4" t="s">
        <v>40</v>
      </c>
    </row>
    <row r="4">
      <c r="A4" s="4" t="s">
        <v>45</v>
      </c>
      <c r="B4" s="4" t="s">
        <v>44</v>
      </c>
      <c r="C4" s="4" t="s">
        <v>333</v>
      </c>
      <c r="D4" s="4">
        <v>121003.0</v>
      </c>
      <c r="E4" s="4" t="s">
        <v>334</v>
      </c>
      <c r="F4" s="4" t="s">
        <v>324</v>
      </c>
      <c r="G4" s="4" t="s">
        <v>46</v>
      </c>
      <c r="H4" s="4" t="s">
        <v>40</v>
      </c>
    </row>
    <row r="5">
      <c r="A5" s="4" t="s">
        <v>48</v>
      </c>
      <c r="B5" s="4" t="s">
        <v>47</v>
      </c>
      <c r="C5" s="4" t="s">
        <v>331</v>
      </c>
      <c r="D5" s="4">
        <v>121003.0</v>
      </c>
      <c r="E5" s="4" t="s">
        <v>335</v>
      </c>
      <c r="F5" s="4" t="s">
        <v>325</v>
      </c>
      <c r="G5" s="4" t="s">
        <v>49</v>
      </c>
      <c r="H5" s="4" t="s">
        <v>40</v>
      </c>
    </row>
    <row r="6">
      <c r="A6" s="4" t="s">
        <v>51</v>
      </c>
      <c r="B6" s="4" t="s">
        <v>50</v>
      </c>
      <c r="C6" s="4" t="s">
        <v>336</v>
      </c>
      <c r="D6" s="4">
        <v>121003.0</v>
      </c>
      <c r="E6" s="4" t="s">
        <v>337</v>
      </c>
      <c r="F6" s="4" t="s">
        <v>324</v>
      </c>
      <c r="G6" s="4" t="s">
        <v>52</v>
      </c>
      <c r="H6" s="4" t="s">
        <v>40</v>
      </c>
    </row>
    <row r="7">
      <c r="A7" s="4" t="s">
        <v>54</v>
      </c>
      <c r="B7" s="4" t="s">
        <v>53</v>
      </c>
      <c r="C7" s="4" t="s">
        <v>336</v>
      </c>
      <c r="D7" s="4">
        <v>121003.0</v>
      </c>
      <c r="E7" s="4" t="s">
        <v>338</v>
      </c>
      <c r="F7" s="4" t="s">
        <v>324</v>
      </c>
      <c r="G7" s="4" t="s">
        <v>52</v>
      </c>
      <c r="H7" s="4" t="s">
        <v>40</v>
      </c>
    </row>
    <row r="8">
      <c r="A8" s="4" t="s">
        <v>56</v>
      </c>
      <c r="B8" s="4" t="s">
        <v>55</v>
      </c>
      <c r="C8" s="4" t="s">
        <v>331</v>
      </c>
      <c r="D8" s="4">
        <v>121003.0</v>
      </c>
      <c r="E8" s="4" t="s">
        <v>339</v>
      </c>
      <c r="F8" s="4" t="s">
        <v>325</v>
      </c>
      <c r="G8" s="4" t="s">
        <v>49</v>
      </c>
      <c r="H8" s="4" t="s">
        <v>40</v>
      </c>
    </row>
    <row r="9">
      <c r="A9" s="4" t="s">
        <v>58</v>
      </c>
      <c r="B9" s="4" t="s">
        <v>57</v>
      </c>
      <c r="C9" s="4" t="s">
        <v>340</v>
      </c>
      <c r="D9" s="4">
        <v>121003.0</v>
      </c>
      <c r="E9" s="4" t="s">
        <v>341</v>
      </c>
      <c r="F9" s="4" t="s">
        <v>325</v>
      </c>
      <c r="G9" s="4" t="s">
        <v>59</v>
      </c>
      <c r="H9" s="4" t="s">
        <v>40</v>
      </c>
    </row>
    <row r="10">
      <c r="A10" s="4" t="s">
        <v>61</v>
      </c>
      <c r="B10" s="4" t="s">
        <v>60</v>
      </c>
      <c r="C10" s="4" t="s">
        <v>342</v>
      </c>
      <c r="D10" s="4">
        <v>121003.0</v>
      </c>
      <c r="E10" s="4" t="s">
        <v>343</v>
      </c>
      <c r="F10" s="4" t="s">
        <v>324</v>
      </c>
      <c r="G10" s="4" t="s">
        <v>52</v>
      </c>
      <c r="H10" s="4" t="s">
        <v>40</v>
      </c>
    </row>
    <row r="11">
      <c r="A11" s="4" t="s">
        <v>63</v>
      </c>
      <c r="B11" s="4" t="s">
        <v>62</v>
      </c>
      <c r="C11" s="4" t="s">
        <v>342</v>
      </c>
      <c r="D11" s="4">
        <v>121003.0</v>
      </c>
      <c r="E11" s="4" t="s">
        <v>344</v>
      </c>
      <c r="F11" s="4" t="s">
        <v>324</v>
      </c>
      <c r="G11" s="4" t="s">
        <v>52</v>
      </c>
      <c r="H11" s="4" t="s">
        <v>40</v>
      </c>
    </row>
    <row r="12">
      <c r="A12" s="4" t="s">
        <v>65</v>
      </c>
      <c r="B12" s="4" t="s">
        <v>64</v>
      </c>
      <c r="C12" s="4" t="s">
        <v>345</v>
      </c>
      <c r="D12" s="4">
        <v>121003.0</v>
      </c>
      <c r="E12" s="4" t="s">
        <v>346</v>
      </c>
      <c r="F12" s="4" t="s">
        <v>325</v>
      </c>
      <c r="G12" s="4" t="s">
        <v>49</v>
      </c>
      <c r="H12" s="4" t="s">
        <v>40</v>
      </c>
    </row>
    <row r="13">
      <c r="A13" s="4" t="s">
        <v>67</v>
      </c>
      <c r="B13" s="4" t="s">
        <v>66</v>
      </c>
      <c r="C13" s="4" t="s">
        <v>347</v>
      </c>
      <c r="D13" s="4">
        <v>121003.0</v>
      </c>
      <c r="E13" s="4" t="s">
        <v>348</v>
      </c>
      <c r="F13" s="4" t="s">
        <v>324</v>
      </c>
      <c r="G13" s="4" t="s">
        <v>43</v>
      </c>
      <c r="H13" s="4" t="s">
        <v>40</v>
      </c>
    </row>
    <row r="14">
      <c r="A14" s="4" t="s">
        <v>69</v>
      </c>
      <c r="B14" s="4" t="s">
        <v>68</v>
      </c>
      <c r="C14" s="4" t="s">
        <v>349</v>
      </c>
      <c r="D14" s="4">
        <v>121003.0</v>
      </c>
      <c r="E14" s="4" t="s">
        <v>350</v>
      </c>
      <c r="F14" s="4" t="s">
        <v>325</v>
      </c>
      <c r="G14" s="4" t="s">
        <v>59</v>
      </c>
      <c r="H14" s="4" t="s">
        <v>40</v>
      </c>
    </row>
    <row r="15">
      <c r="A15" s="4" t="s">
        <v>71</v>
      </c>
      <c r="B15" s="4" t="s">
        <v>70</v>
      </c>
      <c r="C15" s="4" t="s">
        <v>331</v>
      </c>
      <c r="D15" s="4">
        <v>121003.0</v>
      </c>
      <c r="E15" s="4" t="s">
        <v>351</v>
      </c>
      <c r="F15" s="4" t="s">
        <v>324</v>
      </c>
      <c r="G15" s="4" t="s">
        <v>43</v>
      </c>
      <c r="H15" s="4" t="s">
        <v>40</v>
      </c>
    </row>
    <row r="16">
      <c r="A16" s="4" t="s">
        <v>73</v>
      </c>
      <c r="B16" s="4" t="s">
        <v>72</v>
      </c>
      <c r="C16" s="4" t="s">
        <v>336</v>
      </c>
      <c r="D16" s="4">
        <v>121003.0</v>
      </c>
      <c r="E16" s="4" t="s">
        <v>352</v>
      </c>
      <c r="F16" s="4" t="s">
        <v>324</v>
      </c>
      <c r="G16" s="4" t="s">
        <v>52</v>
      </c>
      <c r="H16" s="4" t="s">
        <v>40</v>
      </c>
    </row>
    <row r="17">
      <c r="A17" s="4" t="s">
        <v>75</v>
      </c>
      <c r="B17" s="4" t="s">
        <v>74</v>
      </c>
      <c r="C17" s="4" t="s">
        <v>353</v>
      </c>
      <c r="D17" s="4">
        <v>121003.0</v>
      </c>
      <c r="E17" s="4" t="s">
        <v>354</v>
      </c>
      <c r="F17" s="4" t="s">
        <v>324</v>
      </c>
      <c r="G17" s="4" t="s">
        <v>20</v>
      </c>
      <c r="H17" s="4" t="s">
        <v>40</v>
      </c>
    </row>
    <row r="18">
      <c r="A18" s="4" t="s">
        <v>77</v>
      </c>
      <c r="B18" s="4" t="s">
        <v>76</v>
      </c>
      <c r="C18" s="4" t="s">
        <v>342</v>
      </c>
      <c r="D18" s="4">
        <v>121003.0</v>
      </c>
      <c r="E18" s="4" t="s">
        <v>341</v>
      </c>
      <c r="F18" s="4" t="s">
        <v>325</v>
      </c>
      <c r="G18" s="4" t="s">
        <v>78</v>
      </c>
      <c r="H18" s="4" t="s">
        <v>40</v>
      </c>
    </row>
    <row r="19">
      <c r="A19" s="4" t="s">
        <v>80</v>
      </c>
      <c r="B19" s="4" t="s">
        <v>79</v>
      </c>
      <c r="C19" s="4" t="s">
        <v>345</v>
      </c>
      <c r="D19" s="4">
        <v>121003.0</v>
      </c>
      <c r="E19" s="4" t="s">
        <v>355</v>
      </c>
      <c r="F19" s="4" t="s">
        <v>324</v>
      </c>
      <c r="G19" s="4" t="s">
        <v>43</v>
      </c>
      <c r="H19" s="4" t="s">
        <v>40</v>
      </c>
    </row>
    <row r="20">
      <c r="A20" s="4" t="s">
        <v>82</v>
      </c>
      <c r="B20" s="4" t="s">
        <v>81</v>
      </c>
      <c r="C20" s="4" t="s">
        <v>356</v>
      </c>
      <c r="D20" s="4">
        <v>121003.0</v>
      </c>
      <c r="E20" s="4" t="s">
        <v>357</v>
      </c>
      <c r="F20" s="4" t="s">
        <v>326</v>
      </c>
      <c r="G20" s="4" t="s">
        <v>84</v>
      </c>
      <c r="H20" s="4" t="s">
        <v>83</v>
      </c>
    </row>
    <row r="21" ht="15.75" customHeight="1">
      <c r="A21" s="4" t="s">
        <v>86</v>
      </c>
      <c r="B21" s="4" t="s">
        <v>85</v>
      </c>
      <c r="C21" s="4" t="s">
        <v>345</v>
      </c>
      <c r="D21" s="4">
        <v>121003.0</v>
      </c>
      <c r="E21" s="4" t="s">
        <v>358</v>
      </c>
      <c r="F21" s="4" t="s">
        <v>325</v>
      </c>
      <c r="G21" s="4" t="s">
        <v>49</v>
      </c>
      <c r="H21" s="4" t="s">
        <v>40</v>
      </c>
    </row>
    <row r="22" ht="15.75" customHeight="1">
      <c r="A22" s="4" t="s">
        <v>88</v>
      </c>
      <c r="B22" s="4" t="s">
        <v>87</v>
      </c>
      <c r="C22" s="4" t="s">
        <v>359</v>
      </c>
      <c r="D22" s="4">
        <v>121003.0</v>
      </c>
      <c r="E22" s="4" t="s">
        <v>360</v>
      </c>
      <c r="F22" s="4" t="s">
        <v>324</v>
      </c>
      <c r="G22" s="4" t="s">
        <v>43</v>
      </c>
      <c r="H22" s="4" t="s">
        <v>40</v>
      </c>
    </row>
    <row r="23" ht="15.75" customHeight="1">
      <c r="A23" s="4" t="s">
        <v>90</v>
      </c>
      <c r="B23" s="4" t="s">
        <v>89</v>
      </c>
      <c r="C23" s="4" t="s">
        <v>361</v>
      </c>
      <c r="D23" s="4">
        <v>121003.0</v>
      </c>
      <c r="E23" s="4" t="s">
        <v>362</v>
      </c>
      <c r="F23" s="4" t="s">
        <v>325</v>
      </c>
      <c r="G23" s="4" t="s">
        <v>59</v>
      </c>
      <c r="H23" s="4" t="s">
        <v>40</v>
      </c>
    </row>
    <row r="24" ht="15.75" customHeight="1">
      <c r="A24" s="4" t="s">
        <v>92</v>
      </c>
      <c r="B24" s="4" t="s">
        <v>91</v>
      </c>
      <c r="C24" s="4" t="s">
        <v>363</v>
      </c>
      <c r="D24" s="4">
        <v>121003.0</v>
      </c>
      <c r="E24" s="4" t="s">
        <v>364</v>
      </c>
      <c r="F24" s="4" t="s">
        <v>324</v>
      </c>
      <c r="G24" s="4" t="s">
        <v>93</v>
      </c>
      <c r="H24" s="4" t="s">
        <v>83</v>
      </c>
    </row>
    <row r="25" ht="15.75" customHeight="1">
      <c r="A25" s="4" t="s">
        <v>95</v>
      </c>
      <c r="B25" s="4" t="s">
        <v>94</v>
      </c>
      <c r="C25" s="4" t="s">
        <v>365</v>
      </c>
      <c r="D25" s="4">
        <v>121003.0</v>
      </c>
      <c r="E25" s="4" t="s">
        <v>366</v>
      </c>
      <c r="F25" s="4" t="s">
        <v>325</v>
      </c>
      <c r="G25" s="4" t="s">
        <v>96</v>
      </c>
      <c r="H25" s="4" t="s">
        <v>83</v>
      </c>
    </row>
    <row r="26" ht="15.75" customHeight="1">
      <c r="A26" s="4" t="s">
        <v>98</v>
      </c>
      <c r="B26" s="4" t="s">
        <v>97</v>
      </c>
      <c r="C26" s="4" t="s">
        <v>367</v>
      </c>
      <c r="D26" s="4">
        <v>121003.0</v>
      </c>
      <c r="E26" s="4" t="s">
        <v>368</v>
      </c>
      <c r="F26" s="4" t="s">
        <v>324</v>
      </c>
      <c r="G26" s="4" t="s">
        <v>93</v>
      </c>
      <c r="H26" s="4" t="s">
        <v>83</v>
      </c>
    </row>
    <row r="27" ht="15.75" customHeight="1">
      <c r="A27" s="4" t="s">
        <v>100</v>
      </c>
      <c r="B27" s="4" t="s">
        <v>99</v>
      </c>
      <c r="C27" s="4" t="s">
        <v>363</v>
      </c>
      <c r="D27" s="4">
        <v>121003.0</v>
      </c>
      <c r="E27" s="4" t="s">
        <v>369</v>
      </c>
      <c r="F27" s="4" t="s">
        <v>324</v>
      </c>
      <c r="G27" s="4" t="s">
        <v>93</v>
      </c>
      <c r="H27" s="4" t="s">
        <v>83</v>
      </c>
    </row>
    <row r="28" ht="15.75" customHeight="1">
      <c r="A28" s="4" t="s">
        <v>102</v>
      </c>
      <c r="B28" s="4" t="s">
        <v>101</v>
      </c>
      <c r="C28" s="4" t="s">
        <v>370</v>
      </c>
      <c r="D28" s="4">
        <v>121003.0</v>
      </c>
      <c r="E28" s="4" t="s">
        <v>371</v>
      </c>
      <c r="F28" s="4" t="s">
        <v>326</v>
      </c>
      <c r="G28" s="4" t="s">
        <v>103</v>
      </c>
      <c r="H28" s="4" t="s">
        <v>83</v>
      </c>
    </row>
    <row r="29" ht="15.75" customHeight="1">
      <c r="A29" s="4" t="s">
        <v>105</v>
      </c>
      <c r="B29" s="4" t="s">
        <v>104</v>
      </c>
      <c r="C29" s="4" t="s">
        <v>361</v>
      </c>
      <c r="D29" s="4">
        <v>121003.0</v>
      </c>
      <c r="E29" s="4" t="s">
        <v>372</v>
      </c>
      <c r="F29" s="4" t="s">
        <v>324</v>
      </c>
      <c r="G29" s="4" t="s">
        <v>106</v>
      </c>
      <c r="H29" s="4" t="s">
        <v>83</v>
      </c>
    </row>
    <row r="30" ht="15.75" customHeight="1">
      <c r="A30" s="4" t="s">
        <v>108</v>
      </c>
      <c r="B30" s="4" t="s">
        <v>107</v>
      </c>
      <c r="C30" s="4" t="s">
        <v>18</v>
      </c>
      <c r="D30" s="4">
        <v>121003.0</v>
      </c>
      <c r="E30" s="4" t="s">
        <v>373</v>
      </c>
      <c r="F30" s="4" t="s">
        <v>325</v>
      </c>
      <c r="G30" s="4" t="s">
        <v>109</v>
      </c>
      <c r="H30" s="4" t="s">
        <v>83</v>
      </c>
    </row>
    <row r="31" ht="15.75" customHeight="1">
      <c r="A31" s="4" t="s">
        <v>111</v>
      </c>
      <c r="B31" s="4" t="s">
        <v>110</v>
      </c>
      <c r="C31" s="4" t="s">
        <v>363</v>
      </c>
      <c r="D31" s="4">
        <v>121003.0</v>
      </c>
      <c r="E31" s="4" t="s">
        <v>374</v>
      </c>
      <c r="F31" s="4" t="s">
        <v>324</v>
      </c>
      <c r="G31" s="4" t="s">
        <v>93</v>
      </c>
      <c r="H31" s="4" t="s">
        <v>83</v>
      </c>
    </row>
    <row r="32" ht="15.75" customHeight="1">
      <c r="A32" s="4" t="s">
        <v>113</v>
      </c>
      <c r="B32" s="4" t="s">
        <v>112</v>
      </c>
      <c r="C32" s="4" t="s">
        <v>375</v>
      </c>
      <c r="D32" s="4">
        <v>121003.0</v>
      </c>
      <c r="E32" s="4" t="s">
        <v>376</v>
      </c>
      <c r="F32" s="4" t="s">
        <v>324</v>
      </c>
      <c r="G32" s="4" t="s">
        <v>114</v>
      </c>
      <c r="H32" s="4" t="s">
        <v>83</v>
      </c>
    </row>
    <row r="33" ht="15.75" customHeight="1">
      <c r="A33" s="4" t="s">
        <v>116</v>
      </c>
      <c r="B33" s="4" t="s">
        <v>115</v>
      </c>
      <c r="C33" s="4" t="s">
        <v>377</v>
      </c>
      <c r="D33" s="4">
        <v>121003.0</v>
      </c>
      <c r="E33" s="4" t="s">
        <v>378</v>
      </c>
      <c r="F33" s="4" t="s">
        <v>324</v>
      </c>
      <c r="G33" s="4" t="s">
        <v>106</v>
      </c>
      <c r="H33" s="4" t="s">
        <v>83</v>
      </c>
    </row>
    <row r="34" ht="15.75" customHeight="1">
      <c r="A34" s="4" t="s">
        <v>118</v>
      </c>
      <c r="B34" s="4" t="s">
        <v>117</v>
      </c>
      <c r="C34" s="4" t="s">
        <v>365</v>
      </c>
      <c r="D34" s="4">
        <v>121003.0</v>
      </c>
      <c r="E34" s="4" t="s">
        <v>379</v>
      </c>
      <c r="F34" s="4" t="s">
        <v>324</v>
      </c>
      <c r="G34" s="4" t="s">
        <v>93</v>
      </c>
      <c r="H34" s="4" t="s">
        <v>83</v>
      </c>
    </row>
    <row r="35" ht="15.75" customHeight="1">
      <c r="A35" s="4" t="s">
        <v>22</v>
      </c>
      <c r="B35" s="4" t="s">
        <v>21</v>
      </c>
      <c r="C35" s="4" t="s">
        <v>23</v>
      </c>
      <c r="D35" s="4">
        <v>121003.0</v>
      </c>
      <c r="E35" s="4" t="s">
        <v>380</v>
      </c>
      <c r="F35" s="4" t="s">
        <v>325</v>
      </c>
      <c r="G35" s="4" t="s">
        <v>25</v>
      </c>
      <c r="H35" s="4" t="s">
        <v>40</v>
      </c>
    </row>
    <row r="36" ht="15.75" customHeight="1">
      <c r="A36" s="4" t="s">
        <v>120</v>
      </c>
      <c r="B36" s="4" t="s">
        <v>119</v>
      </c>
      <c r="C36" s="4" t="s">
        <v>381</v>
      </c>
      <c r="D36" s="4">
        <v>121003.0</v>
      </c>
      <c r="E36" s="4" t="s">
        <v>382</v>
      </c>
      <c r="F36" s="4" t="s">
        <v>324</v>
      </c>
      <c r="G36" s="4" t="s">
        <v>43</v>
      </c>
      <c r="H36" s="4" t="s">
        <v>40</v>
      </c>
    </row>
    <row r="37" ht="15.75" customHeight="1">
      <c r="A37" s="4" t="s">
        <v>122</v>
      </c>
      <c r="B37" s="4" t="s">
        <v>121</v>
      </c>
      <c r="C37" s="4" t="s">
        <v>383</v>
      </c>
      <c r="D37" s="4">
        <v>121003.0</v>
      </c>
      <c r="E37" s="4" t="s">
        <v>384</v>
      </c>
      <c r="F37" s="4" t="s">
        <v>324</v>
      </c>
      <c r="G37" s="4" t="s">
        <v>43</v>
      </c>
      <c r="H37" s="4" t="s">
        <v>40</v>
      </c>
    </row>
    <row r="38" ht="15.75" customHeight="1">
      <c r="A38" s="4" t="s">
        <v>124</v>
      </c>
      <c r="B38" s="4" t="s">
        <v>123</v>
      </c>
      <c r="C38" s="4" t="s">
        <v>385</v>
      </c>
      <c r="D38" s="4">
        <v>121003.0</v>
      </c>
      <c r="E38" s="4" t="s">
        <v>386</v>
      </c>
      <c r="F38" s="4" t="s">
        <v>325</v>
      </c>
      <c r="G38" s="4" t="s">
        <v>49</v>
      </c>
      <c r="H38" s="4" t="s">
        <v>40</v>
      </c>
    </row>
    <row r="39" ht="15.75" customHeight="1">
      <c r="A39" s="4" t="s">
        <v>126</v>
      </c>
      <c r="B39" s="4" t="s">
        <v>125</v>
      </c>
      <c r="C39" s="4" t="s">
        <v>387</v>
      </c>
      <c r="D39" s="4">
        <v>121003.0</v>
      </c>
      <c r="E39" s="4" t="s">
        <v>388</v>
      </c>
      <c r="F39" s="4" t="s">
        <v>324</v>
      </c>
      <c r="G39" s="4" t="s">
        <v>20</v>
      </c>
      <c r="H39" s="4" t="s">
        <v>40</v>
      </c>
    </row>
    <row r="40" ht="15.75" customHeight="1">
      <c r="A40" s="4" t="s">
        <v>128</v>
      </c>
      <c r="B40" s="4" t="s">
        <v>127</v>
      </c>
      <c r="C40" s="4" t="s">
        <v>363</v>
      </c>
      <c r="D40" s="4">
        <v>121003.0</v>
      </c>
      <c r="E40" s="4" t="s">
        <v>389</v>
      </c>
      <c r="F40" s="4" t="s">
        <v>324</v>
      </c>
      <c r="G40" s="4" t="s">
        <v>43</v>
      </c>
      <c r="H40" s="4" t="s">
        <v>40</v>
      </c>
    </row>
    <row r="41" ht="15.75" customHeight="1">
      <c r="A41" s="4" t="s">
        <v>130</v>
      </c>
      <c r="B41" s="4" t="s">
        <v>129</v>
      </c>
      <c r="C41" s="4" t="s">
        <v>390</v>
      </c>
      <c r="D41" s="4">
        <v>121003.0</v>
      </c>
      <c r="E41" s="4" t="s">
        <v>391</v>
      </c>
      <c r="F41" s="4" t="s">
        <v>324</v>
      </c>
      <c r="G41" s="4" t="s">
        <v>43</v>
      </c>
      <c r="H41" s="4" t="s">
        <v>40</v>
      </c>
    </row>
    <row r="42" ht="15.75" customHeight="1">
      <c r="A42" s="4" t="s">
        <v>132</v>
      </c>
      <c r="B42" s="4" t="s">
        <v>131</v>
      </c>
      <c r="C42" s="4" t="s">
        <v>381</v>
      </c>
      <c r="D42" s="4">
        <v>121003.0</v>
      </c>
      <c r="E42" s="4" t="s">
        <v>392</v>
      </c>
      <c r="F42" s="4" t="s">
        <v>324</v>
      </c>
      <c r="G42" s="4" t="s">
        <v>43</v>
      </c>
      <c r="H42" s="4" t="s">
        <v>40</v>
      </c>
    </row>
    <row r="43" ht="15.75" customHeight="1">
      <c r="A43" s="4" t="s">
        <v>134</v>
      </c>
      <c r="B43" s="4" t="s">
        <v>133</v>
      </c>
      <c r="C43" s="4" t="s">
        <v>331</v>
      </c>
      <c r="D43" s="4">
        <v>121003.0</v>
      </c>
      <c r="E43" s="4" t="s">
        <v>393</v>
      </c>
      <c r="F43" s="4" t="s">
        <v>325</v>
      </c>
      <c r="G43" s="4" t="s">
        <v>49</v>
      </c>
      <c r="H43" s="4" t="s">
        <v>40</v>
      </c>
    </row>
    <row r="44" ht="15.75" customHeight="1">
      <c r="A44" s="4" t="s">
        <v>136</v>
      </c>
      <c r="B44" s="4" t="s">
        <v>135</v>
      </c>
      <c r="C44" s="4" t="s">
        <v>394</v>
      </c>
      <c r="D44" s="4">
        <v>121003.0</v>
      </c>
      <c r="E44" s="4" t="s">
        <v>395</v>
      </c>
      <c r="F44" s="4" t="s">
        <v>324</v>
      </c>
      <c r="G44" s="4" t="s">
        <v>20</v>
      </c>
      <c r="H44" s="4" t="s">
        <v>40</v>
      </c>
    </row>
    <row r="45" ht="15.75" customHeight="1">
      <c r="A45" s="4" t="s">
        <v>138</v>
      </c>
      <c r="B45" s="4" t="s">
        <v>137</v>
      </c>
      <c r="C45" s="4" t="s">
        <v>381</v>
      </c>
      <c r="D45" s="4">
        <v>121003.0</v>
      </c>
      <c r="E45" s="4" t="s">
        <v>396</v>
      </c>
      <c r="F45" s="4" t="s">
        <v>325</v>
      </c>
      <c r="G45" s="4" t="s">
        <v>49</v>
      </c>
      <c r="H45" s="4" t="s">
        <v>40</v>
      </c>
    </row>
    <row r="46" ht="15.75" customHeight="1">
      <c r="A46" s="4" t="s">
        <v>140</v>
      </c>
      <c r="B46" s="4" t="s">
        <v>139</v>
      </c>
      <c r="C46" s="4" t="s">
        <v>349</v>
      </c>
      <c r="D46" s="4">
        <v>121003.0</v>
      </c>
      <c r="E46" s="4" t="s">
        <v>397</v>
      </c>
      <c r="F46" s="4" t="s">
        <v>325</v>
      </c>
      <c r="G46" s="4" t="s">
        <v>59</v>
      </c>
      <c r="H46" s="4" t="s">
        <v>40</v>
      </c>
    </row>
    <row r="47" ht="15.75" customHeight="1">
      <c r="A47" s="4" t="s">
        <v>142</v>
      </c>
      <c r="B47" s="4" t="s">
        <v>141</v>
      </c>
      <c r="C47" s="4" t="s">
        <v>390</v>
      </c>
      <c r="D47" s="4">
        <v>121003.0</v>
      </c>
      <c r="E47" s="4" t="s">
        <v>398</v>
      </c>
      <c r="F47" s="4" t="s">
        <v>324</v>
      </c>
      <c r="G47" s="4" t="s">
        <v>43</v>
      </c>
      <c r="H47" s="4" t="s">
        <v>40</v>
      </c>
    </row>
    <row r="48" ht="15.75" customHeight="1">
      <c r="A48" s="4" t="s">
        <v>144</v>
      </c>
      <c r="B48" s="4" t="s">
        <v>143</v>
      </c>
      <c r="C48" s="4" t="s">
        <v>377</v>
      </c>
      <c r="D48" s="4">
        <v>121003.0</v>
      </c>
      <c r="E48" s="4" t="s">
        <v>399</v>
      </c>
      <c r="F48" s="4" t="s">
        <v>324</v>
      </c>
      <c r="G48" s="4" t="s">
        <v>20</v>
      </c>
      <c r="H48" s="4" t="s">
        <v>40</v>
      </c>
    </row>
    <row r="49" ht="15.75" customHeight="1">
      <c r="A49" s="4" t="s">
        <v>146</v>
      </c>
      <c r="B49" s="4" t="s">
        <v>145</v>
      </c>
      <c r="C49" s="4" t="s">
        <v>390</v>
      </c>
      <c r="D49" s="4">
        <v>121003.0</v>
      </c>
      <c r="E49" s="4" t="s">
        <v>400</v>
      </c>
      <c r="F49" s="4" t="s">
        <v>324</v>
      </c>
      <c r="G49" s="4" t="s">
        <v>43</v>
      </c>
      <c r="H49" s="4" t="s">
        <v>40</v>
      </c>
    </row>
    <row r="50" ht="15.75" customHeight="1">
      <c r="A50" s="4" t="s">
        <v>148</v>
      </c>
      <c r="B50" s="4" t="s">
        <v>147</v>
      </c>
      <c r="C50" s="4" t="s">
        <v>381</v>
      </c>
      <c r="D50" s="4">
        <v>121003.0</v>
      </c>
      <c r="E50" s="4" t="s">
        <v>401</v>
      </c>
      <c r="F50" s="4" t="s">
        <v>324</v>
      </c>
      <c r="G50" s="4" t="s">
        <v>43</v>
      </c>
      <c r="H50" s="4" t="s">
        <v>40</v>
      </c>
    </row>
    <row r="51" ht="15.75" customHeight="1">
      <c r="A51" s="4" t="s">
        <v>150</v>
      </c>
      <c r="B51" s="4" t="s">
        <v>149</v>
      </c>
      <c r="C51" s="4" t="s">
        <v>402</v>
      </c>
      <c r="D51" s="4">
        <v>121003.0</v>
      </c>
      <c r="E51" s="4" t="s">
        <v>403</v>
      </c>
      <c r="F51" s="4" t="s">
        <v>325</v>
      </c>
      <c r="G51" s="4" t="s">
        <v>25</v>
      </c>
      <c r="H51" s="4" t="s">
        <v>40</v>
      </c>
    </row>
    <row r="52" ht="15.75" customHeight="1">
      <c r="A52" s="4" t="s">
        <v>152</v>
      </c>
      <c r="B52" s="4" t="s">
        <v>151</v>
      </c>
      <c r="C52" s="4" t="s">
        <v>404</v>
      </c>
      <c r="D52" s="4">
        <v>121003.0</v>
      </c>
      <c r="E52" s="4" t="s">
        <v>396</v>
      </c>
      <c r="F52" s="4" t="s">
        <v>325</v>
      </c>
      <c r="G52" s="4" t="s">
        <v>59</v>
      </c>
      <c r="H52" s="4" t="s">
        <v>40</v>
      </c>
    </row>
    <row r="53" ht="15.75" customHeight="1">
      <c r="A53" s="4" t="s">
        <v>154</v>
      </c>
      <c r="B53" s="4" t="s">
        <v>153</v>
      </c>
      <c r="C53" s="4" t="s">
        <v>381</v>
      </c>
      <c r="D53" s="4">
        <v>121003.0</v>
      </c>
      <c r="E53" s="4" t="s">
        <v>405</v>
      </c>
      <c r="F53" s="4" t="s">
        <v>324</v>
      </c>
      <c r="G53" s="4" t="s">
        <v>43</v>
      </c>
      <c r="H53" s="4" t="s">
        <v>40</v>
      </c>
    </row>
    <row r="54" ht="15.75" customHeight="1">
      <c r="A54" s="4" t="s">
        <v>156</v>
      </c>
      <c r="B54" s="4" t="s">
        <v>155</v>
      </c>
      <c r="C54" s="4" t="s">
        <v>406</v>
      </c>
      <c r="D54" s="4">
        <v>121003.0</v>
      </c>
      <c r="E54" s="4" t="s">
        <v>407</v>
      </c>
      <c r="F54" s="4" t="s">
        <v>324</v>
      </c>
      <c r="G54" s="4" t="s">
        <v>157</v>
      </c>
      <c r="H54" s="4" t="s">
        <v>40</v>
      </c>
    </row>
    <row r="55" ht="15.75" customHeight="1">
      <c r="A55" s="4" t="s">
        <v>159</v>
      </c>
      <c r="B55" s="4" t="s">
        <v>158</v>
      </c>
      <c r="C55" s="4" t="s">
        <v>408</v>
      </c>
      <c r="D55" s="4">
        <v>121003.0</v>
      </c>
      <c r="E55" s="4" t="s">
        <v>409</v>
      </c>
      <c r="F55" s="4" t="s">
        <v>324</v>
      </c>
      <c r="G55" s="4" t="s">
        <v>43</v>
      </c>
      <c r="H55" s="4" t="s">
        <v>40</v>
      </c>
    </row>
    <row r="56" ht="15.75" customHeight="1">
      <c r="A56" s="4" t="s">
        <v>161</v>
      </c>
      <c r="B56" s="4" t="s">
        <v>160</v>
      </c>
      <c r="C56" s="4" t="s">
        <v>410</v>
      </c>
      <c r="D56" s="4">
        <v>121003.0</v>
      </c>
      <c r="E56" s="4" t="s">
        <v>411</v>
      </c>
      <c r="F56" s="4" t="s">
        <v>324</v>
      </c>
      <c r="G56" s="4" t="s">
        <v>157</v>
      </c>
      <c r="H56" s="4" t="s">
        <v>40</v>
      </c>
    </row>
    <row r="57" ht="15.75" customHeight="1">
      <c r="A57" s="4" t="s">
        <v>163</v>
      </c>
      <c r="B57" s="4" t="s">
        <v>162</v>
      </c>
      <c r="C57" s="4" t="s">
        <v>331</v>
      </c>
      <c r="D57" s="4">
        <v>121003.0</v>
      </c>
      <c r="E57" s="4" t="s">
        <v>412</v>
      </c>
      <c r="F57" s="4" t="s">
        <v>325</v>
      </c>
      <c r="G57" s="4" t="s">
        <v>49</v>
      </c>
      <c r="H57" s="4" t="s">
        <v>40</v>
      </c>
    </row>
    <row r="58" ht="15.75" customHeight="1">
      <c r="A58" s="4" t="s">
        <v>165</v>
      </c>
      <c r="B58" s="4" t="s">
        <v>164</v>
      </c>
      <c r="C58" s="4" t="s">
        <v>413</v>
      </c>
      <c r="D58" s="4">
        <v>121003.0</v>
      </c>
      <c r="E58" s="4" t="s">
        <v>414</v>
      </c>
      <c r="F58" s="4" t="s">
        <v>325</v>
      </c>
      <c r="G58" s="4" t="s">
        <v>59</v>
      </c>
      <c r="H58" s="4" t="s">
        <v>40</v>
      </c>
    </row>
    <row r="59" ht="15.75" customHeight="1">
      <c r="A59" s="4" t="s">
        <v>167</v>
      </c>
      <c r="B59" s="4" t="s">
        <v>166</v>
      </c>
      <c r="C59" s="4" t="s">
        <v>413</v>
      </c>
      <c r="D59" s="4">
        <v>121003.0</v>
      </c>
      <c r="E59" s="4" t="s">
        <v>415</v>
      </c>
      <c r="F59" s="4" t="s">
        <v>324</v>
      </c>
      <c r="G59" s="4" t="s">
        <v>20</v>
      </c>
      <c r="H59" s="4" t="s">
        <v>40</v>
      </c>
    </row>
    <row r="60" ht="15.75" customHeight="1">
      <c r="A60" s="4" t="s">
        <v>169</v>
      </c>
      <c r="B60" s="4" t="s">
        <v>168</v>
      </c>
      <c r="C60" s="4" t="s">
        <v>416</v>
      </c>
      <c r="D60" s="4">
        <v>121003.0</v>
      </c>
      <c r="E60" s="4" t="s">
        <v>417</v>
      </c>
      <c r="F60" s="4" t="s">
        <v>324</v>
      </c>
      <c r="G60" s="4" t="s">
        <v>170</v>
      </c>
      <c r="H60" s="4" t="s">
        <v>40</v>
      </c>
    </row>
    <row r="61" ht="15.75" customHeight="1">
      <c r="A61" s="4" t="s">
        <v>172</v>
      </c>
      <c r="B61" s="4" t="s">
        <v>171</v>
      </c>
      <c r="C61" s="4" t="s">
        <v>418</v>
      </c>
      <c r="D61" s="4">
        <v>121003.0</v>
      </c>
      <c r="E61" s="4" t="s">
        <v>419</v>
      </c>
      <c r="F61" s="4" t="s">
        <v>324</v>
      </c>
      <c r="G61" s="4" t="s">
        <v>157</v>
      </c>
      <c r="H61" s="4" t="s">
        <v>40</v>
      </c>
    </row>
    <row r="62" ht="15.75" customHeight="1">
      <c r="A62" s="4" t="s">
        <v>174</v>
      </c>
      <c r="B62" s="4" t="s">
        <v>173</v>
      </c>
      <c r="C62" s="4" t="s">
        <v>345</v>
      </c>
      <c r="D62" s="4">
        <v>121003.0</v>
      </c>
      <c r="E62" s="4" t="s">
        <v>420</v>
      </c>
      <c r="F62" s="4" t="s">
        <v>324</v>
      </c>
      <c r="G62" s="4" t="s">
        <v>43</v>
      </c>
      <c r="H62" s="4" t="s">
        <v>40</v>
      </c>
    </row>
    <row r="63" ht="15.75" customHeight="1">
      <c r="A63" s="4" t="s">
        <v>176</v>
      </c>
      <c r="B63" s="4" t="s">
        <v>175</v>
      </c>
      <c r="C63" s="4" t="s">
        <v>342</v>
      </c>
      <c r="D63" s="4">
        <v>121003.0</v>
      </c>
      <c r="E63" s="4" t="s">
        <v>421</v>
      </c>
      <c r="F63" s="4" t="s">
        <v>324</v>
      </c>
      <c r="G63" s="4" t="s">
        <v>52</v>
      </c>
      <c r="H63" s="4" t="s">
        <v>40</v>
      </c>
    </row>
    <row r="64" ht="15.75" customHeight="1">
      <c r="A64" s="4" t="s">
        <v>178</v>
      </c>
      <c r="B64" s="4" t="s">
        <v>177</v>
      </c>
      <c r="C64" s="4" t="s">
        <v>422</v>
      </c>
      <c r="D64" s="4">
        <v>121003.0</v>
      </c>
      <c r="E64" s="4" t="s">
        <v>423</v>
      </c>
      <c r="F64" s="4" t="s">
        <v>324</v>
      </c>
      <c r="G64" s="4" t="s">
        <v>43</v>
      </c>
      <c r="H64" s="4" t="s">
        <v>40</v>
      </c>
    </row>
    <row r="65" ht="15.75" customHeight="1">
      <c r="A65" s="4" t="s">
        <v>180</v>
      </c>
      <c r="B65" s="4" t="s">
        <v>179</v>
      </c>
      <c r="C65" s="4" t="s">
        <v>370</v>
      </c>
      <c r="D65" s="4">
        <v>121003.0</v>
      </c>
      <c r="E65" s="4" t="s">
        <v>424</v>
      </c>
      <c r="F65" s="4" t="s">
        <v>324</v>
      </c>
      <c r="G65" s="4" t="s">
        <v>43</v>
      </c>
      <c r="H65" s="4" t="s">
        <v>40</v>
      </c>
    </row>
    <row r="66" ht="15.75" customHeight="1">
      <c r="A66" s="4" t="s">
        <v>182</v>
      </c>
      <c r="B66" s="4" t="s">
        <v>181</v>
      </c>
      <c r="C66" s="4" t="s">
        <v>425</v>
      </c>
      <c r="D66" s="4">
        <v>121003.0</v>
      </c>
      <c r="E66" s="4" t="s">
        <v>426</v>
      </c>
      <c r="F66" s="4" t="s">
        <v>324</v>
      </c>
      <c r="G66" s="4" t="s">
        <v>43</v>
      </c>
      <c r="H66" s="4" t="s">
        <v>40</v>
      </c>
    </row>
    <row r="67" ht="15.75" customHeight="1">
      <c r="A67" s="4" t="s">
        <v>184</v>
      </c>
      <c r="B67" s="4" t="s">
        <v>183</v>
      </c>
      <c r="C67" s="4" t="s">
        <v>425</v>
      </c>
      <c r="D67" s="4">
        <v>121003.0</v>
      </c>
      <c r="E67" s="4" t="s">
        <v>427</v>
      </c>
      <c r="F67" s="4" t="s">
        <v>324</v>
      </c>
      <c r="G67" s="4" t="s">
        <v>43</v>
      </c>
      <c r="H67" s="4" t="s">
        <v>40</v>
      </c>
    </row>
    <row r="68" ht="15.75" customHeight="1">
      <c r="A68" s="4" t="s">
        <v>186</v>
      </c>
      <c r="B68" s="4" t="s">
        <v>185</v>
      </c>
      <c r="C68" s="4" t="s">
        <v>365</v>
      </c>
      <c r="D68" s="4">
        <v>121003.0</v>
      </c>
      <c r="E68" s="4" t="s">
        <v>428</v>
      </c>
      <c r="F68" s="4" t="s">
        <v>324</v>
      </c>
      <c r="G68" s="4" t="s">
        <v>43</v>
      </c>
      <c r="H68" s="4" t="s">
        <v>40</v>
      </c>
    </row>
    <row r="69" ht="15.75" customHeight="1">
      <c r="A69" s="4" t="s">
        <v>188</v>
      </c>
      <c r="B69" s="4" t="s">
        <v>187</v>
      </c>
      <c r="C69" s="4" t="s">
        <v>429</v>
      </c>
      <c r="D69" s="4">
        <v>121003.0</v>
      </c>
      <c r="E69" s="4" t="s">
        <v>430</v>
      </c>
      <c r="F69" s="4" t="s">
        <v>324</v>
      </c>
      <c r="G69" s="4" t="s">
        <v>43</v>
      </c>
      <c r="H69" s="4" t="s">
        <v>40</v>
      </c>
    </row>
    <row r="70" ht="15.75" customHeight="1">
      <c r="A70" s="4" t="s">
        <v>190</v>
      </c>
      <c r="B70" s="4" t="s">
        <v>189</v>
      </c>
      <c r="C70" s="4" t="s">
        <v>370</v>
      </c>
      <c r="D70" s="4">
        <v>121003.0</v>
      </c>
      <c r="E70" s="4" t="s">
        <v>431</v>
      </c>
      <c r="F70" s="4" t="s">
        <v>324</v>
      </c>
      <c r="G70" s="4" t="s">
        <v>43</v>
      </c>
      <c r="H70" s="4" t="s">
        <v>40</v>
      </c>
    </row>
    <row r="71" ht="15.75" customHeight="1">
      <c r="A71" s="4" t="s">
        <v>192</v>
      </c>
      <c r="B71" s="4" t="s">
        <v>191</v>
      </c>
      <c r="C71" s="4" t="s">
        <v>342</v>
      </c>
      <c r="D71" s="4">
        <v>121003.0</v>
      </c>
      <c r="E71" s="4" t="s">
        <v>432</v>
      </c>
      <c r="F71" s="4" t="s">
        <v>324</v>
      </c>
      <c r="G71" s="4" t="s">
        <v>193</v>
      </c>
      <c r="H71" s="4" t="s">
        <v>83</v>
      </c>
    </row>
    <row r="72" ht="15.75" customHeight="1">
      <c r="A72" s="4" t="s">
        <v>195</v>
      </c>
      <c r="B72" s="4" t="s">
        <v>194</v>
      </c>
      <c r="C72" s="4" t="s">
        <v>433</v>
      </c>
      <c r="D72" s="4">
        <v>121003.0</v>
      </c>
      <c r="E72" s="4" t="s">
        <v>434</v>
      </c>
      <c r="F72" s="4" t="s">
        <v>324</v>
      </c>
      <c r="G72" s="4" t="s">
        <v>170</v>
      </c>
      <c r="H72" s="4" t="s">
        <v>40</v>
      </c>
    </row>
    <row r="73" ht="15.75" customHeight="1">
      <c r="A73" s="4" t="s">
        <v>197</v>
      </c>
      <c r="B73" s="4" t="s">
        <v>196</v>
      </c>
      <c r="C73" s="4" t="s">
        <v>331</v>
      </c>
      <c r="D73" s="4">
        <v>121003.0</v>
      </c>
      <c r="E73" s="4" t="s">
        <v>435</v>
      </c>
      <c r="F73" s="4" t="s">
        <v>324</v>
      </c>
      <c r="G73" s="4" t="s">
        <v>43</v>
      </c>
      <c r="H73" s="4" t="s">
        <v>40</v>
      </c>
    </row>
    <row r="74" ht="15.75" customHeight="1">
      <c r="A74" s="4" t="s">
        <v>199</v>
      </c>
      <c r="B74" s="4" t="s">
        <v>198</v>
      </c>
      <c r="C74" s="4" t="s">
        <v>436</v>
      </c>
      <c r="D74" s="4">
        <v>121003.0</v>
      </c>
      <c r="E74" s="4" t="s">
        <v>431</v>
      </c>
      <c r="F74" s="4" t="s">
        <v>324</v>
      </c>
      <c r="G74" s="4" t="s">
        <v>43</v>
      </c>
      <c r="H74" s="4" t="s">
        <v>40</v>
      </c>
    </row>
    <row r="75" ht="15.75" customHeight="1">
      <c r="A75" s="4" t="s">
        <v>201</v>
      </c>
      <c r="B75" s="4" t="s">
        <v>200</v>
      </c>
      <c r="C75" s="4" t="s">
        <v>336</v>
      </c>
      <c r="D75" s="4">
        <v>121003.0</v>
      </c>
      <c r="E75" s="4" t="s">
        <v>437</v>
      </c>
      <c r="F75" s="4" t="s">
        <v>324</v>
      </c>
      <c r="G75" s="4" t="s">
        <v>193</v>
      </c>
      <c r="H75" s="4" t="s">
        <v>83</v>
      </c>
    </row>
    <row r="76" ht="15.75" customHeight="1">
      <c r="A76" s="4" t="s">
        <v>203</v>
      </c>
      <c r="B76" s="4" t="s">
        <v>202</v>
      </c>
      <c r="C76" s="4" t="s">
        <v>356</v>
      </c>
      <c r="D76" s="4">
        <v>121003.0</v>
      </c>
      <c r="E76" s="4" t="s">
        <v>438</v>
      </c>
      <c r="F76" s="4" t="s">
        <v>324</v>
      </c>
      <c r="G76" s="4" t="s">
        <v>52</v>
      </c>
      <c r="H76" s="4" t="s">
        <v>40</v>
      </c>
    </row>
    <row r="77" ht="15.75" customHeight="1">
      <c r="A77" s="4" t="s">
        <v>205</v>
      </c>
      <c r="B77" s="4" t="s">
        <v>204</v>
      </c>
      <c r="C77" s="4" t="s">
        <v>363</v>
      </c>
      <c r="D77" s="4">
        <v>121003.0</v>
      </c>
      <c r="E77" s="4" t="s">
        <v>438</v>
      </c>
      <c r="F77" s="4" t="s">
        <v>324</v>
      </c>
      <c r="G77" s="4" t="s">
        <v>43</v>
      </c>
      <c r="H77" s="4" t="s">
        <v>40</v>
      </c>
    </row>
    <row r="78" ht="15.75" customHeight="1">
      <c r="A78" s="4" t="s">
        <v>207</v>
      </c>
      <c r="B78" s="4" t="s">
        <v>206</v>
      </c>
      <c r="C78" s="4" t="s">
        <v>342</v>
      </c>
      <c r="D78" s="4">
        <v>121003.0</v>
      </c>
      <c r="E78" s="4" t="s">
        <v>439</v>
      </c>
      <c r="F78" s="4" t="s">
        <v>324</v>
      </c>
      <c r="G78" s="4" t="s">
        <v>52</v>
      </c>
      <c r="H78" s="4" t="s">
        <v>40</v>
      </c>
    </row>
    <row r="79" ht="15.75" customHeight="1">
      <c r="A79" s="4" t="s">
        <v>209</v>
      </c>
      <c r="B79" s="4" t="s">
        <v>208</v>
      </c>
      <c r="C79" s="4" t="s">
        <v>440</v>
      </c>
      <c r="D79" s="4">
        <v>121003.0</v>
      </c>
      <c r="E79" s="4" t="s">
        <v>435</v>
      </c>
      <c r="F79" s="4" t="s">
        <v>324</v>
      </c>
      <c r="G79" s="4" t="s">
        <v>46</v>
      </c>
      <c r="H79" s="4" t="s">
        <v>40</v>
      </c>
    </row>
    <row r="80" ht="15.75" customHeight="1">
      <c r="A80" s="4" t="s">
        <v>211</v>
      </c>
      <c r="B80" s="4" t="s">
        <v>210</v>
      </c>
      <c r="C80" s="4" t="s">
        <v>356</v>
      </c>
      <c r="D80" s="4">
        <v>121003.0</v>
      </c>
      <c r="E80" s="4" t="s">
        <v>435</v>
      </c>
      <c r="F80" s="4" t="s">
        <v>324</v>
      </c>
      <c r="G80" s="4" t="s">
        <v>52</v>
      </c>
      <c r="H80" s="4" t="s">
        <v>40</v>
      </c>
    </row>
    <row r="81" ht="15.75" customHeight="1">
      <c r="A81" s="4" t="s">
        <v>213</v>
      </c>
      <c r="B81" s="4" t="s">
        <v>212</v>
      </c>
      <c r="C81" s="4" t="s">
        <v>356</v>
      </c>
      <c r="D81" s="4">
        <v>121003.0</v>
      </c>
      <c r="E81" s="4" t="s">
        <v>441</v>
      </c>
      <c r="F81" s="4" t="s">
        <v>324</v>
      </c>
      <c r="G81" s="4" t="s">
        <v>52</v>
      </c>
      <c r="H81" s="4" t="s">
        <v>40</v>
      </c>
    </row>
    <row r="82" ht="15.75" customHeight="1">
      <c r="A82" s="4" t="s">
        <v>215</v>
      </c>
      <c r="B82" s="4" t="s">
        <v>214</v>
      </c>
      <c r="C82" s="4" t="s">
        <v>336</v>
      </c>
      <c r="D82" s="4">
        <v>121003.0</v>
      </c>
      <c r="E82" s="4" t="s">
        <v>442</v>
      </c>
      <c r="F82" s="4" t="s">
        <v>324</v>
      </c>
      <c r="G82" s="4" t="s">
        <v>52</v>
      </c>
      <c r="H82" s="4" t="s">
        <v>40</v>
      </c>
    </row>
    <row r="83" ht="15.75" customHeight="1">
      <c r="A83" s="4" t="s">
        <v>217</v>
      </c>
      <c r="B83" s="4" t="s">
        <v>216</v>
      </c>
      <c r="C83" s="4" t="s">
        <v>370</v>
      </c>
      <c r="D83" s="4">
        <v>121003.0</v>
      </c>
      <c r="E83" s="4" t="s">
        <v>443</v>
      </c>
      <c r="F83" s="4" t="s">
        <v>324</v>
      </c>
      <c r="G83" s="4" t="s">
        <v>43</v>
      </c>
      <c r="H83" s="4" t="s">
        <v>40</v>
      </c>
    </row>
    <row r="84" ht="15.75" customHeight="1">
      <c r="A84" s="4" t="s">
        <v>219</v>
      </c>
      <c r="B84" s="4" t="s">
        <v>218</v>
      </c>
      <c r="C84" s="4" t="s">
        <v>356</v>
      </c>
      <c r="D84" s="4">
        <v>121003.0</v>
      </c>
      <c r="E84" s="4" t="s">
        <v>435</v>
      </c>
      <c r="F84" s="4" t="s">
        <v>324</v>
      </c>
      <c r="G84" s="4" t="s">
        <v>52</v>
      </c>
      <c r="H84" s="4" t="s">
        <v>40</v>
      </c>
    </row>
    <row r="85" ht="15.75" customHeight="1">
      <c r="A85" s="4" t="s">
        <v>221</v>
      </c>
      <c r="B85" s="4" t="s">
        <v>220</v>
      </c>
      <c r="C85" s="4" t="s">
        <v>342</v>
      </c>
      <c r="D85" s="4">
        <v>121003.0</v>
      </c>
      <c r="E85" s="4" t="s">
        <v>444</v>
      </c>
      <c r="F85" s="4" t="s">
        <v>324</v>
      </c>
      <c r="G85" s="4" t="s">
        <v>52</v>
      </c>
      <c r="H85" s="4" t="s">
        <v>40</v>
      </c>
    </row>
    <row r="86" ht="15.75" customHeight="1">
      <c r="A86" s="4" t="s">
        <v>223</v>
      </c>
      <c r="B86" s="4" t="s">
        <v>222</v>
      </c>
      <c r="C86" s="4" t="s">
        <v>365</v>
      </c>
      <c r="D86" s="4">
        <v>121003.0</v>
      </c>
      <c r="E86" s="4" t="s">
        <v>445</v>
      </c>
      <c r="F86" s="4" t="s">
        <v>324</v>
      </c>
      <c r="G86" s="4" t="s">
        <v>43</v>
      </c>
      <c r="H86" s="4" t="s">
        <v>40</v>
      </c>
    </row>
    <row r="87" ht="15.75" customHeight="1">
      <c r="A87" s="4" t="s">
        <v>225</v>
      </c>
      <c r="B87" s="4" t="s">
        <v>224</v>
      </c>
      <c r="C87" s="4" t="s">
        <v>446</v>
      </c>
      <c r="D87" s="4">
        <v>121003.0</v>
      </c>
      <c r="E87" s="4" t="s">
        <v>447</v>
      </c>
      <c r="F87" s="4" t="s">
        <v>324</v>
      </c>
      <c r="G87" s="4" t="s">
        <v>20</v>
      </c>
      <c r="H87" s="4" t="s">
        <v>40</v>
      </c>
    </row>
    <row r="88" ht="15.75" customHeight="1">
      <c r="A88" s="4" t="s">
        <v>227</v>
      </c>
      <c r="B88" s="4" t="s">
        <v>226</v>
      </c>
      <c r="C88" s="4" t="s">
        <v>336</v>
      </c>
      <c r="D88" s="4">
        <v>121003.0</v>
      </c>
      <c r="E88" s="4" t="s">
        <v>448</v>
      </c>
      <c r="F88" s="4" t="s">
        <v>324</v>
      </c>
      <c r="G88" s="4" t="s">
        <v>52</v>
      </c>
      <c r="H88" s="4" t="s">
        <v>40</v>
      </c>
    </row>
    <row r="89" ht="15.75" customHeight="1">
      <c r="A89" s="4" t="s">
        <v>229</v>
      </c>
      <c r="B89" s="4" t="s">
        <v>228</v>
      </c>
      <c r="C89" s="4" t="s">
        <v>370</v>
      </c>
      <c r="D89" s="4">
        <v>121003.0</v>
      </c>
      <c r="E89" s="4" t="s">
        <v>449</v>
      </c>
      <c r="F89" s="4" t="s">
        <v>325</v>
      </c>
      <c r="G89" s="4" t="s">
        <v>49</v>
      </c>
      <c r="H89" s="4" t="s">
        <v>40</v>
      </c>
    </row>
    <row r="90" ht="15.75" customHeight="1">
      <c r="A90" s="4" t="s">
        <v>231</v>
      </c>
      <c r="B90" s="4" t="s">
        <v>230</v>
      </c>
      <c r="C90" s="4" t="s">
        <v>450</v>
      </c>
      <c r="D90" s="4">
        <v>121003.0</v>
      </c>
      <c r="E90" s="4" t="s">
        <v>451</v>
      </c>
      <c r="F90" s="4" t="s">
        <v>325</v>
      </c>
      <c r="G90" s="4" t="s">
        <v>78</v>
      </c>
      <c r="H90" s="4" t="s">
        <v>40</v>
      </c>
    </row>
    <row r="91" ht="15.75" customHeight="1">
      <c r="A91" s="4" t="s">
        <v>233</v>
      </c>
      <c r="B91" s="4" t="s">
        <v>232</v>
      </c>
      <c r="C91" s="4" t="s">
        <v>375</v>
      </c>
      <c r="D91" s="4">
        <v>121003.0</v>
      </c>
      <c r="E91" s="4" t="s">
        <v>452</v>
      </c>
      <c r="F91" s="4" t="s">
        <v>325</v>
      </c>
      <c r="G91" s="4" t="s">
        <v>234</v>
      </c>
      <c r="H91" s="4" t="s">
        <v>40</v>
      </c>
    </row>
    <row r="92" ht="15.75" customHeight="1">
      <c r="A92" s="4" t="s">
        <v>236</v>
      </c>
      <c r="B92" s="4" t="s">
        <v>235</v>
      </c>
      <c r="C92" s="4" t="s">
        <v>383</v>
      </c>
      <c r="D92" s="4">
        <v>121003.0</v>
      </c>
      <c r="E92" s="4" t="s">
        <v>438</v>
      </c>
      <c r="F92" s="4" t="s">
        <v>324</v>
      </c>
      <c r="G92" s="4" t="s">
        <v>43</v>
      </c>
      <c r="H92" s="4" t="s">
        <v>40</v>
      </c>
    </row>
    <row r="93" ht="15.75" customHeight="1">
      <c r="A93" s="4" t="s">
        <v>238</v>
      </c>
      <c r="B93" s="4" t="s">
        <v>237</v>
      </c>
      <c r="C93" s="4" t="s">
        <v>453</v>
      </c>
      <c r="D93" s="4">
        <v>121003.0</v>
      </c>
      <c r="E93" s="4" t="s">
        <v>454</v>
      </c>
      <c r="F93" s="4" t="s">
        <v>324</v>
      </c>
      <c r="G93" s="4" t="s">
        <v>20</v>
      </c>
      <c r="H93" s="4" t="s">
        <v>40</v>
      </c>
    </row>
    <row r="94" ht="15.75" customHeight="1">
      <c r="A94" s="4" t="s">
        <v>240</v>
      </c>
      <c r="B94" s="4" t="s">
        <v>239</v>
      </c>
      <c r="C94" s="4" t="s">
        <v>429</v>
      </c>
      <c r="D94" s="4">
        <v>121003.0</v>
      </c>
      <c r="E94" s="4" t="s">
        <v>455</v>
      </c>
      <c r="F94" s="4" t="s">
        <v>324</v>
      </c>
      <c r="G94" s="4" t="s">
        <v>43</v>
      </c>
      <c r="H94" s="4" t="s">
        <v>40</v>
      </c>
    </row>
    <row r="95" ht="15.75" customHeight="1">
      <c r="A95" s="4" t="s">
        <v>242</v>
      </c>
      <c r="B95" s="4" t="s">
        <v>241</v>
      </c>
      <c r="C95" s="4" t="s">
        <v>390</v>
      </c>
      <c r="D95" s="4">
        <v>121003.0</v>
      </c>
      <c r="E95" s="4" t="s">
        <v>456</v>
      </c>
      <c r="F95" s="4" t="s">
        <v>324</v>
      </c>
      <c r="G95" s="4" t="s">
        <v>43</v>
      </c>
      <c r="H95" s="4" t="s">
        <v>40</v>
      </c>
    </row>
    <row r="96" ht="15.75" customHeight="1">
      <c r="A96" s="4" t="s">
        <v>244</v>
      </c>
      <c r="B96" s="4" t="s">
        <v>243</v>
      </c>
      <c r="C96" s="4" t="s">
        <v>381</v>
      </c>
      <c r="D96" s="4">
        <v>121003.0</v>
      </c>
      <c r="E96" s="4" t="s">
        <v>457</v>
      </c>
      <c r="F96" s="4" t="s">
        <v>324</v>
      </c>
      <c r="G96" s="4" t="s">
        <v>43</v>
      </c>
      <c r="H96" s="4" t="s">
        <v>40</v>
      </c>
    </row>
    <row r="97" ht="15.75" customHeight="1">
      <c r="A97" s="4" t="s">
        <v>246</v>
      </c>
      <c r="B97" s="4" t="s">
        <v>245</v>
      </c>
      <c r="C97" s="4" t="s">
        <v>458</v>
      </c>
      <c r="D97" s="4">
        <v>121003.0</v>
      </c>
      <c r="E97" s="4" t="s">
        <v>459</v>
      </c>
      <c r="F97" s="4" t="s">
        <v>324</v>
      </c>
      <c r="G97" s="4" t="s">
        <v>46</v>
      </c>
      <c r="H97" s="4" t="s">
        <v>40</v>
      </c>
    </row>
    <row r="98" ht="15.75" customHeight="1">
      <c r="A98" s="4" t="s">
        <v>248</v>
      </c>
      <c r="B98" s="4" t="s">
        <v>247</v>
      </c>
      <c r="C98" s="4" t="s">
        <v>381</v>
      </c>
      <c r="D98" s="4">
        <v>121003.0</v>
      </c>
      <c r="E98" s="4" t="s">
        <v>460</v>
      </c>
      <c r="F98" s="4" t="s">
        <v>324</v>
      </c>
      <c r="G98" s="4" t="s">
        <v>43</v>
      </c>
      <c r="H98" s="4" t="s">
        <v>40</v>
      </c>
    </row>
    <row r="99" ht="15.75" customHeight="1">
      <c r="A99" s="4" t="s">
        <v>250</v>
      </c>
      <c r="B99" s="4" t="s">
        <v>249</v>
      </c>
      <c r="C99" s="4" t="s">
        <v>461</v>
      </c>
      <c r="D99" s="4">
        <v>121003.0</v>
      </c>
      <c r="E99" s="4" t="s">
        <v>462</v>
      </c>
      <c r="F99" s="4" t="s">
        <v>324</v>
      </c>
      <c r="G99" s="4" t="s">
        <v>43</v>
      </c>
      <c r="H99" s="4" t="s">
        <v>40</v>
      </c>
    </row>
    <row r="100" ht="15.75" customHeight="1">
      <c r="A100" s="4" t="s">
        <v>252</v>
      </c>
      <c r="B100" s="4" t="s">
        <v>251</v>
      </c>
      <c r="C100" s="4" t="s">
        <v>463</v>
      </c>
      <c r="D100" s="4">
        <v>121003.0</v>
      </c>
      <c r="E100" s="4" t="s">
        <v>464</v>
      </c>
      <c r="F100" s="4" t="s">
        <v>324</v>
      </c>
      <c r="G100" s="4" t="s">
        <v>253</v>
      </c>
      <c r="H100" s="4" t="s">
        <v>40</v>
      </c>
    </row>
    <row r="101" ht="15.75" customHeight="1">
      <c r="A101" s="4" t="s">
        <v>255</v>
      </c>
      <c r="B101" s="4" t="s">
        <v>254</v>
      </c>
      <c r="C101" s="4" t="s">
        <v>465</v>
      </c>
      <c r="D101" s="4">
        <v>121003.0</v>
      </c>
      <c r="E101" s="4" t="s">
        <v>466</v>
      </c>
      <c r="F101" s="4" t="s">
        <v>324</v>
      </c>
      <c r="G101" s="4" t="s">
        <v>43</v>
      </c>
      <c r="H101" s="4" t="s">
        <v>40</v>
      </c>
    </row>
    <row r="102" ht="15.75" customHeight="1">
      <c r="A102" s="4" t="s">
        <v>257</v>
      </c>
      <c r="B102" s="4" t="s">
        <v>256</v>
      </c>
      <c r="C102" s="4" t="s">
        <v>467</v>
      </c>
      <c r="D102" s="4">
        <v>121003.0</v>
      </c>
      <c r="E102" s="4" t="s">
        <v>468</v>
      </c>
      <c r="F102" s="4" t="s">
        <v>324</v>
      </c>
      <c r="G102" s="4" t="s">
        <v>20</v>
      </c>
      <c r="H102" s="4" t="s">
        <v>40</v>
      </c>
    </row>
    <row r="103" ht="15.75" customHeight="1">
      <c r="A103" s="4" t="s">
        <v>259</v>
      </c>
      <c r="B103" s="4" t="s">
        <v>258</v>
      </c>
      <c r="C103" s="4" t="s">
        <v>363</v>
      </c>
      <c r="D103" s="4">
        <v>121003.0</v>
      </c>
      <c r="E103" s="4" t="s">
        <v>424</v>
      </c>
      <c r="F103" s="4" t="s">
        <v>324</v>
      </c>
      <c r="G103" s="4" t="s">
        <v>43</v>
      </c>
      <c r="H103" s="4" t="s">
        <v>40</v>
      </c>
    </row>
    <row r="104" ht="15.75" customHeight="1">
      <c r="A104" s="4" t="s">
        <v>261</v>
      </c>
      <c r="B104" s="4" t="s">
        <v>260</v>
      </c>
      <c r="C104" s="4" t="s">
        <v>347</v>
      </c>
      <c r="D104" s="4">
        <v>121003.0</v>
      </c>
      <c r="E104" s="4" t="s">
        <v>469</v>
      </c>
      <c r="F104" s="4" t="s">
        <v>325</v>
      </c>
      <c r="G104" s="4" t="s">
        <v>49</v>
      </c>
      <c r="H104" s="4" t="s">
        <v>40</v>
      </c>
    </row>
    <row r="105" ht="15.75" customHeight="1">
      <c r="A105" s="4" t="s">
        <v>263</v>
      </c>
      <c r="B105" s="4" t="s">
        <v>262</v>
      </c>
      <c r="C105" s="4" t="s">
        <v>347</v>
      </c>
      <c r="D105" s="4">
        <v>121003.0</v>
      </c>
      <c r="E105" s="4" t="s">
        <v>470</v>
      </c>
      <c r="F105" s="4" t="s">
        <v>324</v>
      </c>
      <c r="G105" s="4" t="s">
        <v>43</v>
      </c>
      <c r="H105" s="4" t="s">
        <v>40</v>
      </c>
    </row>
    <row r="106" ht="15.75" customHeight="1">
      <c r="A106" s="4" t="s">
        <v>265</v>
      </c>
      <c r="B106" s="4" t="s">
        <v>264</v>
      </c>
      <c r="C106" s="4" t="s">
        <v>471</v>
      </c>
      <c r="D106" s="4">
        <v>121003.0</v>
      </c>
      <c r="E106" s="4" t="s">
        <v>472</v>
      </c>
      <c r="F106" s="4" t="s">
        <v>324</v>
      </c>
      <c r="G106" s="4" t="s">
        <v>157</v>
      </c>
      <c r="H106" s="4" t="s">
        <v>40</v>
      </c>
    </row>
    <row r="107" ht="15.75" customHeight="1">
      <c r="A107" s="4" t="s">
        <v>267</v>
      </c>
      <c r="B107" s="4" t="s">
        <v>266</v>
      </c>
      <c r="C107" s="4" t="s">
        <v>473</v>
      </c>
      <c r="D107" s="4">
        <v>121003.0</v>
      </c>
      <c r="E107" s="4" t="s">
        <v>474</v>
      </c>
      <c r="F107" s="4" t="s">
        <v>324</v>
      </c>
      <c r="G107" s="4" t="s">
        <v>46</v>
      </c>
      <c r="H107" s="4" t="s">
        <v>40</v>
      </c>
    </row>
    <row r="108" ht="15.75" customHeight="1">
      <c r="A108" s="4" t="s">
        <v>269</v>
      </c>
      <c r="B108" s="4" t="s">
        <v>268</v>
      </c>
      <c r="C108" s="4" t="s">
        <v>408</v>
      </c>
      <c r="D108" s="4">
        <v>121003.0</v>
      </c>
      <c r="E108" s="4" t="s">
        <v>423</v>
      </c>
      <c r="F108" s="4" t="s">
        <v>324</v>
      </c>
      <c r="G108" s="4" t="s">
        <v>43</v>
      </c>
      <c r="H108" s="4" t="s">
        <v>40</v>
      </c>
    </row>
    <row r="109" ht="15.75" customHeight="1">
      <c r="A109" s="4" t="s">
        <v>271</v>
      </c>
      <c r="B109" s="4" t="s">
        <v>270</v>
      </c>
      <c r="C109" s="4" t="s">
        <v>347</v>
      </c>
      <c r="D109" s="4">
        <v>121003.0</v>
      </c>
      <c r="E109" s="4" t="s">
        <v>475</v>
      </c>
      <c r="F109" s="4" t="s">
        <v>324</v>
      </c>
      <c r="G109" s="4" t="s">
        <v>43</v>
      </c>
      <c r="H109" s="4" t="s">
        <v>40</v>
      </c>
    </row>
    <row r="110" ht="15.75" customHeight="1">
      <c r="A110" s="4" t="s">
        <v>273</v>
      </c>
      <c r="B110" s="4" t="s">
        <v>272</v>
      </c>
      <c r="C110" s="4" t="s">
        <v>347</v>
      </c>
      <c r="D110" s="4">
        <v>121003.0</v>
      </c>
      <c r="E110" s="4" t="s">
        <v>476</v>
      </c>
      <c r="F110" s="4" t="s">
        <v>324</v>
      </c>
      <c r="G110" s="4" t="s">
        <v>43</v>
      </c>
      <c r="H110" s="4" t="s">
        <v>40</v>
      </c>
    </row>
    <row r="111" ht="15.75" customHeight="1">
      <c r="A111" s="4" t="s">
        <v>275</v>
      </c>
      <c r="B111" s="4" t="s">
        <v>274</v>
      </c>
      <c r="C111" s="4" t="s">
        <v>381</v>
      </c>
      <c r="D111" s="4">
        <v>121003.0</v>
      </c>
      <c r="E111" s="4" t="s">
        <v>477</v>
      </c>
      <c r="F111" s="4" t="s">
        <v>324</v>
      </c>
      <c r="G111" s="4" t="s">
        <v>43</v>
      </c>
      <c r="H111" s="4" t="s">
        <v>40</v>
      </c>
    </row>
    <row r="112" ht="15.75" customHeight="1">
      <c r="A112" s="4" t="s">
        <v>277</v>
      </c>
      <c r="B112" s="4" t="s">
        <v>276</v>
      </c>
      <c r="C112" s="4" t="s">
        <v>478</v>
      </c>
      <c r="D112" s="4">
        <v>121003.0</v>
      </c>
      <c r="E112" s="4" t="s">
        <v>479</v>
      </c>
      <c r="F112" s="4" t="s">
        <v>324</v>
      </c>
      <c r="G112" s="4" t="s">
        <v>43</v>
      </c>
      <c r="H112" s="4" t="s">
        <v>40</v>
      </c>
    </row>
    <row r="113" ht="15.75" customHeight="1">
      <c r="A113" s="4" t="s">
        <v>279</v>
      </c>
      <c r="B113" s="4" t="s">
        <v>278</v>
      </c>
      <c r="C113" s="4" t="s">
        <v>480</v>
      </c>
      <c r="D113" s="4">
        <v>121003.0</v>
      </c>
      <c r="E113" s="4" t="s">
        <v>481</v>
      </c>
      <c r="F113" s="4" t="s">
        <v>324</v>
      </c>
      <c r="G113" s="4" t="s">
        <v>43</v>
      </c>
      <c r="H113" s="4" t="s">
        <v>40</v>
      </c>
    </row>
    <row r="114" ht="15.75" customHeight="1">
      <c r="A114" s="4" t="s">
        <v>281</v>
      </c>
      <c r="B114" s="4" t="s">
        <v>280</v>
      </c>
      <c r="C114" s="4" t="s">
        <v>381</v>
      </c>
      <c r="D114" s="4">
        <v>121003.0</v>
      </c>
      <c r="E114" s="4" t="s">
        <v>482</v>
      </c>
      <c r="F114" s="4" t="s">
        <v>324</v>
      </c>
      <c r="G114" s="4" t="s">
        <v>43</v>
      </c>
      <c r="H114" s="4" t="s">
        <v>40</v>
      </c>
    </row>
    <row r="115" ht="15.75" customHeight="1">
      <c r="A115" s="4" t="s">
        <v>283</v>
      </c>
      <c r="B115" s="4" t="s">
        <v>282</v>
      </c>
      <c r="C115" s="4" t="s">
        <v>483</v>
      </c>
      <c r="D115" s="4">
        <v>121003.0</v>
      </c>
      <c r="E115" s="4" t="s">
        <v>438</v>
      </c>
      <c r="F115" s="4" t="s">
        <v>324</v>
      </c>
      <c r="G115" s="4" t="s">
        <v>157</v>
      </c>
      <c r="H115" s="4" t="s">
        <v>40</v>
      </c>
    </row>
    <row r="116" ht="15.75" customHeight="1">
      <c r="A116" s="4" t="s">
        <v>285</v>
      </c>
      <c r="B116" s="4" t="s">
        <v>284</v>
      </c>
      <c r="C116" s="4" t="s">
        <v>484</v>
      </c>
      <c r="D116" s="4">
        <v>121003.0</v>
      </c>
      <c r="E116" s="4" t="s">
        <v>485</v>
      </c>
      <c r="F116" s="4" t="s">
        <v>324</v>
      </c>
      <c r="G116" s="4" t="s">
        <v>46</v>
      </c>
      <c r="H116" s="4" t="s">
        <v>40</v>
      </c>
    </row>
    <row r="117" ht="15.75" customHeight="1">
      <c r="A117" s="4" t="s">
        <v>287</v>
      </c>
      <c r="B117" s="4" t="s">
        <v>286</v>
      </c>
      <c r="C117" s="4" t="s">
        <v>381</v>
      </c>
      <c r="D117" s="4">
        <v>121003.0</v>
      </c>
      <c r="E117" s="4" t="s">
        <v>486</v>
      </c>
      <c r="F117" s="4" t="s">
        <v>324</v>
      </c>
      <c r="G117" s="4" t="s">
        <v>43</v>
      </c>
      <c r="H117" s="4" t="s">
        <v>40</v>
      </c>
    </row>
    <row r="118" ht="15.75" customHeight="1">
      <c r="A118" s="4" t="s">
        <v>289</v>
      </c>
      <c r="B118" s="4" t="s">
        <v>288</v>
      </c>
      <c r="C118" s="4" t="s">
        <v>347</v>
      </c>
      <c r="D118" s="4">
        <v>121003.0</v>
      </c>
      <c r="E118" s="4" t="s">
        <v>482</v>
      </c>
      <c r="F118" s="4" t="s">
        <v>324</v>
      </c>
      <c r="G118" s="4" t="s">
        <v>43</v>
      </c>
      <c r="H118" s="4" t="s">
        <v>40</v>
      </c>
    </row>
    <row r="119" ht="15.75" customHeight="1">
      <c r="A119" s="4" t="s">
        <v>291</v>
      </c>
      <c r="B119" s="4" t="s">
        <v>290</v>
      </c>
      <c r="C119" s="4" t="s">
        <v>446</v>
      </c>
      <c r="D119" s="4">
        <v>121003.0</v>
      </c>
      <c r="E119" s="4" t="s">
        <v>438</v>
      </c>
      <c r="F119" s="4" t="s">
        <v>324</v>
      </c>
      <c r="G119" s="4" t="s">
        <v>20</v>
      </c>
      <c r="H119" s="4" t="s">
        <v>40</v>
      </c>
    </row>
    <row r="120" ht="15.75" customHeight="1">
      <c r="A120" s="4" t="s">
        <v>293</v>
      </c>
      <c r="B120" s="4" t="s">
        <v>292</v>
      </c>
      <c r="C120" s="4" t="s">
        <v>408</v>
      </c>
      <c r="D120" s="4">
        <v>121003.0</v>
      </c>
      <c r="E120" s="4" t="s">
        <v>475</v>
      </c>
      <c r="F120" s="4" t="s">
        <v>324</v>
      </c>
      <c r="G120" s="4" t="s">
        <v>43</v>
      </c>
      <c r="H120" s="4" t="s">
        <v>40</v>
      </c>
    </row>
    <row r="121" ht="15.75" customHeight="1">
      <c r="A121" s="4" t="s">
        <v>295</v>
      </c>
      <c r="B121" s="4" t="s">
        <v>294</v>
      </c>
      <c r="C121" s="4" t="s">
        <v>465</v>
      </c>
      <c r="D121" s="4">
        <v>121003.0</v>
      </c>
      <c r="E121" s="4" t="s">
        <v>487</v>
      </c>
      <c r="F121" s="4" t="s">
        <v>324</v>
      </c>
      <c r="G121" s="4" t="s">
        <v>43</v>
      </c>
      <c r="H121" s="4" t="s">
        <v>40</v>
      </c>
    </row>
    <row r="122" ht="15.75" customHeight="1">
      <c r="A122" s="4" t="s">
        <v>297</v>
      </c>
      <c r="B122" s="4" t="s">
        <v>296</v>
      </c>
      <c r="C122" s="4" t="s">
        <v>342</v>
      </c>
      <c r="D122" s="4">
        <v>121003.0</v>
      </c>
      <c r="E122" s="4" t="s">
        <v>488</v>
      </c>
      <c r="F122" s="4" t="s">
        <v>324</v>
      </c>
      <c r="G122" s="4" t="s">
        <v>193</v>
      </c>
      <c r="H122" s="4" t="s">
        <v>83</v>
      </c>
    </row>
    <row r="123" ht="15.75" customHeight="1">
      <c r="A123" s="4" t="s">
        <v>299</v>
      </c>
      <c r="B123" s="4" t="s">
        <v>298</v>
      </c>
      <c r="C123" s="4" t="s">
        <v>342</v>
      </c>
      <c r="D123" s="4">
        <v>121003.0</v>
      </c>
      <c r="E123" s="4" t="s">
        <v>489</v>
      </c>
      <c r="F123" s="4" t="s">
        <v>324</v>
      </c>
      <c r="G123" s="4" t="s">
        <v>52</v>
      </c>
      <c r="H123" s="4" t="s">
        <v>40</v>
      </c>
    </row>
    <row r="124" ht="15.75" customHeight="1">
      <c r="A124" s="4" t="s">
        <v>301</v>
      </c>
      <c r="B124" s="4" t="s">
        <v>300</v>
      </c>
      <c r="C124" s="4" t="s">
        <v>342</v>
      </c>
      <c r="D124" s="4">
        <v>121003.0</v>
      </c>
      <c r="E124" s="4" t="s">
        <v>449</v>
      </c>
      <c r="F124" s="4" t="s">
        <v>325</v>
      </c>
      <c r="G124" s="4" t="s">
        <v>78</v>
      </c>
      <c r="H124" s="4" t="s">
        <v>40</v>
      </c>
    </row>
    <row r="125" ht="15.75" customHeight="1">
      <c r="A125" s="4" t="s">
        <v>303</v>
      </c>
      <c r="B125" s="4" t="s">
        <v>302</v>
      </c>
      <c r="C125" s="4" t="s">
        <v>342</v>
      </c>
      <c r="D125" s="4">
        <v>121003.0</v>
      </c>
      <c r="E125" s="4" t="s">
        <v>486</v>
      </c>
      <c r="F125" s="4" t="s">
        <v>324</v>
      </c>
      <c r="G125" s="4" t="s">
        <v>52</v>
      </c>
      <c r="H125" s="4" t="s">
        <v>40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B$1000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6.57"/>
    <col customWidth="1" min="3" max="3" width="12.14"/>
    <col customWidth="1" min="4" max="4" width="16.71"/>
    <col customWidth="1" min="5" max="5" width="11.86"/>
    <col customWidth="1" min="6" max="6" width="16.43"/>
    <col customWidth="1" min="7" max="7" width="12.14"/>
    <col customWidth="1" min="8" max="8" width="16.71"/>
    <col customWidth="1" min="9" max="9" width="12.14"/>
    <col customWidth="1" min="10" max="10" width="16.71"/>
    <col customWidth="1" min="11" max="11" width="11.14"/>
    <col customWidth="1" min="12" max="12" width="15.71"/>
    <col customWidth="1" min="13" max="13" width="11.29"/>
    <col customWidth="1" min="14" max="14" width="15.86"/>
    <col customWidth="1" min="15" max="15" width="11.0"/>
    <col customWidth="1" min="16" max="16" width="15.57"/>
    <col customWidth="1" min="17" max="17" width="11.29"/>
    <col customWidth="1" min="18" max="18" width="15.86"/>
    <col customWidth="1" min="19" max="19" width="11.29"/>
    <col customWidth="1" min="20" max="20" width="15.86"/>
  </cols>
  <sheetData>
    <row r="1">
      <c r="A1" s="19" t="s">
        <v>490</v>
      </c>
      <c r="B1" s="19" t="s">
        <v>491</v>
      </c>
      <c r="C1" s="19" t="s">
        <v>492</v>
      </c>
      <c r="D1" s="19" t="s">
        <v>493</v>
      </c>
      <c r="E1" s="19" t="s">
        <v>494</v>
      </c>
      <c r="F1" s="19" t="s">
        <v>495</v>
      </c>
      <c r="G1" s="19" t="s">
        <v>496</v>
      </c>
      <c r="H1" s="19" t="s">
        <v>497</v>
      </c>
      <c r="I1" s="19" t="s">
        <v>498</v>
      </c>
      <c r="J1" s="19" t="s">
        <v>499</v>
      </c>
      <c r="K1" s="19" t="s">
        <v>500</v>
      </c>
      <c r="L1" s="19" t="s">
        <v>501</v>
      </c>
      <c r="M1" s="19" t="s">
        <v>502</v>
      </c>
      <c r="N1" s="19" t="s">
        <v>503</v>
      </c>
      <c r="O1" s="19" t="s">
        <v>504</v>
      </c>
      <c r="P1" s="19" t="s">
        <v>505</v>
      </c>
      <c r="Q1" s="19" t="s">
        <v>506</v>
      </c>
      <c r="R1" s="19" t="s">
        <v>507</v>
      </c>
      <c r="S1" s="19" t="s">
        <v>508</v>
      </c>
      <c r="T1" s="19" t="s">
        <v>509</v>
      </c>
      <c r="U1" s="20"/>
      <c r="V1" s="20"/>
      <c r="W1" s="20"/>
      <c r="X1" s="20"/>
      <c r="Y1" s="20"/>
      <c r="Z1" s="20"/>
    </row>
    <row r="2">
      <c r="A2" s="21">
        <v>29.5</v>
      </c>
      <c r="B2" s="21">
        <v>23.6</v>
      </c>
      <c r="C2" s="21">
        <v>33.0</v>
      </c>
      <c r="D2" s="21">
        <v>28.3</v>
      </c>
      <c r="E2" s="21">
        <v>40.1</v>
      </c>
      <c r="F2" s="21">
        <v>38.9</v>
      </c>
      <c r="G2" s="21">
        <v>45.4</v>
      </c>
      <c r="H2" s="21">
        <v>44.8</v>
      </c>
      <c r="I2" s="21">
        <v>56.6</v>
      </c>
      <c r="J2" s="21">
        <v>55.5</v>
      </c>
      <c r="K2" s="21">
        <v>13.6</v>
      </c>
      <c r="L2" s="21">
        <v>23.6</v>
      </c>
      <c r="M2" s="21">
        <v>20.5</v>
      </c>
      <c r="N2" s="21">
        <v>28.3</v>
      </c>
      <c r="O2" s="21">
        <v>31.9</v>
      </c>
      <c r="P2" s="21">
        <v>38.9</v>
      </c>
      <c r="Q2" s="21">
        <v>41.3</v>
      </c>
      <c r="R2" s="21">
        <v>44.8</v>
      </c>
      <c r="S2" s="21">
        <v>50.7</v>
      </c>
      <c r="T2" s="21">
        <v>55.5</v>
      </c>
      <c r="U2" s="20"/>
      <c r="V2" s="20"/>
      <c r="W2" s="20"/>
      <c r="X2" s="20"/>
      <c r="Y2" s="20"/>
      <c r="Z2" s="20"/>
    </row>
    <row r="9" ht="31.5" customHeight="1"/>
    <row r="10">
      <c r="A10" s="22" t="s">
        <v>323</v>
      </c>
      <c r="B10" s="23" t="s">
        <v>510</v>
      </c>
      <c r="C10" s="23" t="s">
        <v>511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 t="s">
        <v>512</v>
      </c>
      <c r="B11" s="26">
        <v>29.5</v>
      </c>
      <c r="C11" s="26">
        <v>23.6</v>
      </c>
    </row>
    <row r="12">
      <c r="A12" s="25" t="s">
        <v>325</v>
      </c>
      <c r="B12" s="26">
        <v>33.0</v>
      </c>
      <c r="C12" s="26">
        <v>28.3</v>
      </c>
    </row>
    <row r="13">
      <c r="A13" s="25" t="s">
        <v>513</v>
      </c>
      <c r="B13" s="26">
        <v>40.1</v>
      </c>
      <c r="C13" s="26">
        <v>38.9</v>
      </c>
    </row>
    <row r="14">
      <c r="A14" s="25" t="s">
        <v>324</v>
      </c>
      <c r="B14" s="26">
        <v>45.4</v>
      </c>
      <c r="C14" s="26">
        <v>44.8</v>
      </c>
    </row>
    <row r="15">
      <c r="A15" s="25" t="s">
        <v>326</v>
      </c>
      <c r="B15" s="26">
        <v>56.6</v>
      </c>
      <c r="C15" s="26">
        <v>55.5</v>
      </c>
    </row>
    <row r="17">
      <c r="A17" s="22" t="s">
        <v>323</v>
      </c>
      <c r="B17" s="27" t="s">
        <v>514</v>
      </c>
      <c r="C17" s="23" t="s">
        <v>515</v>
      </c>
    </row>
    <row r="18">
      <c r="A18" s="25" t="s">
        <v>512</v>
      </c>
      <c r="B18" s="26">
        <v>13.6</v>
      </c>
      <c r="C18" s="26">
        <v>23.6</v>
      </c>
    </row>
    <row r="19">
      <c r="A19" s="25" t="s">
        <v>325</v>
      </c>
      <c r="B19" s="26">
        <v>20.5</v>
      </c>
      <c r="C19" s="26">
        <v>28.3</v>
      </c>
    </row>
    <row r="20">
      <c r="A20" s="25" t="s">
        <v>513</v>
      </c>
      <c r="B20" s="26">
        <v>31.9</v>
      </c>
      <c r="C20" s="26">
        <v>38.9</v>
      </c>
    </row>
    <row r="21" ht="15.75" customHeight="1">
      <c r="A21" s="25" t="s">
        <v>324</v>
      </c>
      <c r="B21" s="26">
        <v>41.3</v>
      </c>
      <c r="C21" s="26">
        <v>44.8</v>
      </c>
    </row>
    <row r="22" ht="15.75" customHeight="1">
      <c r="A22" s="25" t="s">
        <v>326</v>
      </c>
      <c r="B22" s="26">
        <v>50.7</v>
      </c>
      <c r="C22" s="26">
        <v>55.5</v>
      </c>
    </row>
    <row r="23" ht="15.75" customHeight="1">
      <c r="A23" s="28"/>
      <c r="B23" s="28"/>
      <c r="C23" s="2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