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mc:AlternateContent xmlns:mc="http://schemas.openxmlformats.org/markup-compatibility/2006">
    <mc:Choice Requires="x15">
      <x15ac:absPath xmlns:x15ac="http://schemas.microsoft.com/office/spreadsheetml/2010/11/ac" url="F:\Trimester 1\Stastical Methods\Group Work - 50 percent grade\"/>
    </mc:Choice>
  </mc:AlternateContent>
  <xr:revisionPtr revIDLastSave="0" documentId="13_ncr:1_{D5F59BDE-FBBF-4322-AB47-38E5D2E8FF3B}" xr6:coauthVersionLast="47" xr6:coauthVersionMax="47" xr10:uidLastSave="{00000000-0000-0000-0000-000000000000}"/>
  <bookViews>
    <workbookView xWindow="-110" yWindow="-110" windowWidth="19420" windowHeight="10300" tabRatio="857" firstSheet="1" activeTab="1" xr2:uid="{00000000-000D-0000-FFFF-FFFF00000000}"/>
  </bookViews>
  <sheets>
    <sheet name="About" sheetId="2" state="hidden" r:id="rId1"/>
    <sheet name="Unpivoted DataSet" sheetId="5" r:id="rId2"/>
    <sheet name="Manual Workers Descriptive" sheetId="40" r:id="rId3"/>
    <sheet name="Service Employees Descriptive" sheetId="39" r:id="rId4"/>
    <sheet name="Managers Descrpitive" sheetId="38" r:id="rId5"/>
    <sheet name="Manual Workers Inferential" sheetId="33" r:id="rId6"/>
    <sheet name="Service Employees Inferential" sheetId="34" r:id="rId7"/>
    <sheet name="Managers Inferential" sheetId="35" r:id="rId8"/>
  </sheets>
  <definedNames>
    <definedName name="_xlnm._FilterDatabase" localSheetId="4" hidden="1">'Managers Descrpitive'!$D$8:$K$8</definedName>
    <definedName name="_xlnm._FilterDatabase" localSheetId="7" hidden="1">'Managers Inferential'!$C$8:$J$9</definedName>
    <definedName name="_xlnm._FilterDatabase" localSheetId="2" hidden="1">'Manual Workers Descriptive'!$D$9:$J$56</definedName>
    <definedName name="_xlnm._FilterDatabase" localSheetId="5" hidden="1">'Manual Workers Inferential'!$D$9:$J$57</definedName>
    <definedName name="_xlnm._FilterDatabase" localSheetId="3" hidden="1">'Service Employees Descriptive'!$C$8:$J$8</definedName>
    <definedName name="_xlnm._FilterDatabase" localSheetId="6" hidden="1">'Service Employees Inferential'!$C$8:$J$9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38" l="1"/>
  <c r="O9" i="38"/>
  <c r="Q15" i="38"/>
  <c r="P15" i="38"/>
  <c r="O15" i="38"/>
  <c r="R14" i="38"/>
  <c r="R12" i="38" s="1"/>
  <c r="Q14" i="38"/>
  <c r="P14" i="38"/>
  <c r="O14" i="38"/>
  <c r="R13" i="38"/>
  <c r="Q13" i="38"/>
  <c r="P13" i="38"/>
  <c r="O13" i="38"/>
  <c r="Q12" i="38"/>
  <c r="P12" i="38"/>
  <c r="O12" i="38"/>
  <c r="R11" i="38"/>
  <c r="R15" i="38" s="1"/>
  <c r="Q11" i="38"/>
  <c r="P11" i="38"/>
  <c r="O11" i="38"/>
  <c r="R10" i="38"/>
  <c r="Q10" i="38"/>
  <c r="P10" i="38"/>
  <c r="O10" i="38"/>
  <c r="R9" i="38"/>
  <c r="Q9" i="38"/>
  <c r="N9" i="39" l="1"/>
  <c r="Q15" i="39"/>
  <c r="Q14" i="39"/>
  <c r="P14" i="39"/>
  <c r="P12" i="39" s="1"/>
  <c r="O14" i="39"/>
  <c r="O12" i="39" s="1"/>
  <c r="N14" i="39"/>
  <c r="N12" i="39" s="1"/>
  <c r="Q13" i="39"/>
  <c r="P13" i="39"/>
  <c r="O13" i="39"/>
  <c r="N13" i="39"/>
  <c r="Q12" i="39"/>
  <c r="Q11" i="39"/>
  <c r="P11" i="39"/>
  <c r="P15" i="39" s="1"/>
  <c r="O11" i="39"/>
  <c r="O15" i="39" s="1"/>
  <c r="N11" i="39"/>
  <c r="N15" i="39" s="1"/>
  <c r="Q10" i="39"/>
  <c r="P10" i="39"/>
  <c r="O10" i="39"/>
  <c r="N10" i="39"/>
  <c r="Q9" i="39"/>
  <c r="P9" i="39"/>
  <c r="O9" i="39"/>
  <c r="Q14" i="40"/>
  <c r="Q13" i="40"/>
  <c r="Q11" i="40"/>
  <c r="Q15" i="40" s="1"/>
  <c r="Q10" i="40"/>
  <c r="Q9" i="40"/>
  <c r="P14" i="40"/>
  <c r="P13" i="40"/>
  <c r="P12" i="40"/>
  <c r="P11" i="40"/>
  <c r="P15" i="40" s="1"/>
  <c r="P10" i="40"/>
  <c r="P9" i="40"/>
  <c r="O14" i="40"/>
  <c r="O13" i="40"/>
  <c r="O11" i="40"/>
  <c r="O15" i="40" s="1"/>
  <c r="O10" i="40"/>
  <c r="O9" i="40"/>
  <c r="N14" i="40"/>
  <c r="N13" i="40"/>
  <c r="N11" i="40"/>
  <c r="N15" i="40" s="1"/>
  <c r="N10" i="40"/>
  <c r="N9" i="40"/>
  <c r="Q12" i="40" l="1"/>
  <c r="O12" i="40"/>
  <c r="N12" i="40"/>
  <c r="Z26" i="33" l="1"/>
  <c r="Y26" i="33"/>
  <c r="Z25" i="33"/>
  <c r="Y25" i="33"/>
  <c r="Z24" i="33"/>
  <c r="Z27" i="33" s="1"/>
  <c r="Y24" i="33"/>
  <c r="Y27" i="33" s="1"/>
  <c r="Y31" i="33" l="1"/>
  <c r="Y32" i="33" s="1"/>
  <c r="AB33" i="33" s="1"/>
  <c r="Y34" i="33"/>
  <c r="Y33" i="33" s="1"/>
  <c r="Y36" i="33" l="1"/>
  <c r="AB36" i="33"/>
  <c r="S53" i="35" l="1"/>
  <c r="V33" i="35"/>
  <c r="U33" i="35"/>
  <c r="T33" i="35"/>
  <c r="S33" i="35"/>
  <c r="V30" i="35"/>
  <c r="U30" i="35"/>
  <c r="T30" i="35"/>
  <c r="S30" i="35"/>
  <c r="S54" i="35" s="1"/>
  <c r="S52" i="35" s="1"/>
  <c r="V26" i="35"/>
  <c r="V45" i="35" s="1"/>
  <c r="U26" i="35"/>
  <c r="U45" i="35" s="1"/>
  <c r="T26" i="35"/>
  <c r="T45" i="35" s="1"/>
  <c r="S26" i="35"/>
  <c r="S45" i="35" s="1"/>
  <c r="V25" i="35"/>
  <c r="V35" i="35" s="1"/>
  <c r="U25" i="35"/>
  <c r="U35" i="35" s="1"/>
  <c r="T25" i="35"/>
  <c r="T35" i="35" s="1"/>
  <c r="S25" i="35"/>
  <c r="S35" i="35" s="1"/>
  <c r="V24" i="35"/>
  <c r="V34" i="35" s="1"/>
  <c r="U24" i="35"/>
  <c r="U44" i="35" s="1"/>
  <c r="T24" i="35"/>
  <c r="T34" i="35" s="1"/>
  <c r="S24" i="35"/>
  <c r="S34" i="35" s="1"/>
  <c r="P11" i="35"/>
  <c r="P14" i="35" s="1"/>
  <c r="O11" i="35"/>
  <c r="O14" i="35" s="1"/>
  <c r="O15" i="35" s="1"/>
  <c r="N11" i="35"/>
  <c r="N14" i="35" s="1"/>
  <c r="M11" i="35"/>
  <c r="M14" i="35" s="1"/>
  <c r="P10" i="35"/>
  <c r="O10" i="35"/>
  <c r="N10" i="35"/>
  <c r="M10" i="35"/>
  <c r="P9" i="35"/>
  <c r="O9" i="35"/>
  <c r="N9" i="35"/>
  <c r="M9" i="35"/>
  <c r="P8" i="35"/>
  <c r="O8" i="35"/>
  <c r="N8" i="35"/>
  <c r="M8" i="35"/>
  <c r="N15" i="35" l="1"/>
  <c r="M15" i="35"/>
  <c r="P15" i="35"/>
  <c r="S36" i="35"/>
  <c r="S37" i="35" s="1"/>
  <c r="S38" i="35" s="1"/>
  <c r="V36" i="35"/>
  <c r="V37" i="35" s="1"/>
  <c r="V38" i="35" s="1"/>
  <c r="T36" i="35"/>
  <c r="T37" i="35" s="1"/>
  <c r="T38" i="35" s="1"/>
  <c r="U36" i="35"/>
  <c r="U37" i="35" s="1"/>
  <c r="P16" i="35"/>
  <c r="M16" i="35"/>
  <c r="N16" i="35"/>
  <c r="O16" i="35"/>
  <c r="V46" i="35"/>
  <c r="V47" i="35" s="1"/>
  <c r="S46" i="35"/>
  <c r="S47" i="35" s="1"/>
  <c r="T46" i="35"/>
  <c r="T47" i="35" s="1"/>
  <c r="T44" i="35"/>
  <c r="U34" i="35"/>
  <c r="S44" i="35"/>
  <c r="V44" i="35"/>
  <c r="S53" i="34"/>
  <c r="V33" i="34"/>
  <c r="U33" i="34"/>
  <c r="T33" i="34"/>
  <c r="S33" i="34"/>
  <c r="V30" i="34"/>
  <c r="U30" i="34"/>
  <c r="T30" i="34"/>
  <c r="S30" i="34"/>
  <c r="S54" i="34" s="1"/>
  <c r="V26" i="34"/>
  <c r="V45" i="34" s="1"/>
  <c r="U26" i="34"/>
  <c r="U45" i="34" s="1"/>
  <c r="T26" i="34"/>
  <c r="T45" i="34" s="1"/>
  <c r="S26" i="34"/>
  <c r="S45" i="34" s="1"/>
  <c r="V25" i="34"/>
  <c r="V35" i="34" s="1"/>
  <c r="U25" i="34"/>
  <c r="U35" i="34" s="1"/>
  <c r="T25" i="34"/>
  <c r="T35" i="34" s="1"/>
  <c r="S25" i="34"/>
  <c r="S35" i="34" s="1"/>
  <c r="V24" i="34"/>
  <c r="V34" i="34" s="1"/>
  <c r="U24" i="34"/>
  <c r="U44" i="34" s="1"/>
  <c r="T24" i="34"/>
  <c r="T34" i="34" s="1"/>
  <c r="S24" i="34"/>
  <c r="S34" i="34" s="1"/>
  <c r="P11" i="34"/>
  <c r="P14" i="34" s="1"/>
  <c r="O11" i="34"/>
  <c r="O14" i="34" s="1"/>
  <c r="N11" i="34"/>
  <c r="N14" i="34" s="1"/>
  <c r="M11" i="34"/>
  <c r="M14" i="34" s="1"/>
  <c r="P10" i="34"/>
  <c r="O10" i="34"/>
  <c r="N10" i="34"/>
  <c r="M10" i="34"/>
  <c r="P9" i="34"/>
  <c r="O9" i="34"/>
  <c r="N9" i="34"/>
  <c r="M9" i="34"/>
  <c r="P8" i="34"/>
  <c r="O8" i="34"/>
  <c r="N8" i="34"/>
  <c r="M8" i="34"/>
  <c r="P11" i="33"/>
  <c r="P14" i="33" s="1"/>
  <c r="O11" i="33"/>
  <c r="O14" i="33" s="1"/>
  <c r="N11" i="33"/>
  <c r="N14" i="33" s="1"/>
  <c r="P10" i="33"/>
  <c r="O10" i="33"/>
  <c r="N10" i="33"/>
  <c r="P9" i="33"/>
  <c r="O9" i="33"/>
  <c r="N9" i="33"/>
  <c r="P8" i="33"/>
  <c r="O8" i="33"/>
  <c r="N8" i="33"/>
  <c r="M11" i="33"/>
  <c r="M14" i="33" s="1"/>
  <c r="M10" i="33"/>
  <c r="M9" i="33"/>
  <c r="M8" i="33"/>
  <c r="S33" i="33"/>
  <c r="S25" i="33"/>
  <c r="S35" i="33" s="1"/>
  <c r="U46" i="35" l="1"/>
  <c r="U47" i="35" s="1"/>
  <c r="S48" i="35" s="1"/>
  <c r="S49" i="35" s="1"/>
  <c r="U38" i="35"/>
  <c r="S39" i="35"/>
  <c r="S40" i="35" s="1"/>
  <c r="N15" i="34"/>
  <c r="O15" i="34"/>
  <c r="P15" i="34"/>
  <c r="S36" i="34"/>
  <c r="S37" i="34" s="1"/>
  <c r="S38" i="34" s="1"/>
  <c r="U34" i="34"/>
  <c r="U46" i="34" s="1"/>
  <c r="U47" i="34" s="1"/>
  <c r="T36" i="34"/>
  <c r="T37" i="34" s="1"/>
  <c r="T38" i="34" s="1"/>
  <c r="V36" i="34"/>
  <c r="V37" i="34" s="1"/>
  <c r="V38" i="34" s="1"/>
  <c r="S44" i="34"/>
  <c r="T44" i="34"/>
  <c r="U36" i="34"/>
  <c r="U37" i="34" s="1"/>
  <c r="O16" i="34"/>
  <c r="M15" i="34"/>
  <c r="N16" i="34"/>
  <c r="T46" i="34"/>
  <c r="T47" i="34" s="1"/>
  <c r="P16" i="34"/>
  <c r="V46" i="34"/>
  <c r="V47" i="34" s="1"/>
  <c r="S46" i="34"/>
  <c r="S47" i="34" s="1"/>
  <c r="S52" i="34"/>
  <c r="V44" i="34"/>
  <c r="M16" i="34"/>
  <c r="M15" i="33"/>
  <c r="S36" i="33"/>
  <c r="S37" i="33" s="1"/>
  <c r="N15" i="33"/>
  <c r="O15" i="33"/>
  <c r="O16" i="33"/>
  <c r="P16" i="33"/>
  <c r="N16" i="33"/>
  <c r="P15" i="33"/>
  <c r="M16" i="33"/>
  <c r="U38" i="34" l="1"/>
  <c r="S51" i="35"/>
  <c r="V50" i="35" s="1"/>
  <c r="S39" i="34"/>
  <c r="S40" i="34" s="1"/>
  <c r="S48" i="34"/>
  <c r="S49" i="34" s="1"/>
  <c r="S51" i="34" l="1"/>
  <c r="V50" i="34" s="1"/>
  <c r="S53" i="33"/>
  <c r="V33" i="33"/>
  <c r="U33" i="33"/>
  <c r="T33" i="33"/>
  <c r="V30" i="33"/>
  <c r="U30" i="33"/>
  <c r="T30" i="33"/>
  <c r="S30" i="33"/>
  <c r="S54" i="33" s="1"/>
  <c r="V26" i="33"/>
  <c r="V45" i="33" s="1"/>
  <c r="U26" i="33"/>
  <c r="T26" i="33"/>
  <c r="T45" i="33" s="1"/>
  <c r="S26" i="33"/>
  <c r="S45" i="33" s="1"/>
  <c r="V25" i="33"/>
  <c r="V35" i="33" s="1"/>
  <c r="U25" i="33"/>
  <c r="U35" i="33" s="1"/>
  <c r="T25" i="33"/>
  <c r="T35" i="33" s="1"/>
  <c r="V24" i="33"/>
  <c r="V44" i="33" s="1"/>
  <c r="U24" i="33"/>
  <c r="U44" i="33" s="1"/>
  <c r="T24" i="33"/>
  <c r="T44" i="33" s="1"/>
  <c r="S24" i="33"/>
  <c r="S44" i="33" l="1"/>
  <c r="S34" i="33"/>
  <c r="S38" i="33" s="1"/>
  <c r="U45" i="33"/>
  <c r="V34" i="33"/>
  <c r="V46" i="33" s="1"/>
  <c r="U34" i="33"/>
  <c r="U46" i="33" s="1"/>
  <c r="U36" i="33"/>
  <c r="U37" i="33" s="1"/>
  <c r="V36" i="33"/>
  <c r="V37" i="33" s="1"/>
  <c r="V38" i="33" s="1"/>
  <c r="T36" i="33"/>
  <c r="T37" i="33" s="1"/>
  <c r="V47" i="33"/>
  <c r="S52" i="33"/>
  <c r="T34" i="33"/>
  <c r="U47" i="33" l="1"/>
  <c r="U38" i="33"/>
  <c r="T46" i="33"/>
  <c r="T47" i="33" s="1"/>
  <c r="T38" i="33"/>
  <c r="S39" i="33" s="1"/>
  <c r="S40" i="33" s="1"/>
  <c r="S46" i="33"/>
  <c r="S47" i="33" s="1"/>
  <c r="S48" i="33" l="1"/>
  <c r="S49" i="33" s="1"/>
  <c r="S51" i="33" s="1"/>
  <c r="V50" i="33" s="1"/>
</calcChain>
</file>

<file path=xl/sharedStrings.xml><?xml version="1.0" encoding="utf-8"?>
<sst xmlns="http://schemas.openxmlformats.org/spreadsheetml/2006/main" count="4515" uniqueCount="217">
  <si>
    <t>Table</t>
  </si>
  <si>
    <t>Code</t>
  </si>
  <si>
    <t>EHQ13</t>
  </si>
  <si>
    <t>Name</t>
  </si>
  <si>
    <t>Estimates of Average Earnings</t>
  </si>
  <si>
    <t>Last Updated</t>
  </si>
  <si>
    <t>30/08/2022 11:00:00</t>
  </si>
  <si>
    <t>Note</t>
  </si>
  <si>
    <t>For further information please refer to the Methodology (https://www.cso.ie/en/methods/earnings/earningshoursandemploymentcostssurvey/) for Production of Broad Occupational Category Estimates of the Earnings, Hours and Employment Costs Survey. Temporary Census field staff are included in figures for Q1 and Q2 2011 and Q1 and Q2 2016. &lt;br /&gt;&lt;br /&gt;Registered employment is adjusted at a sectoral level to reflect the trends of the Labour Force Survey (LFS) sectoral employment, which is the official source of employment. A new framework regulation governing the production of European Statistics on persons and households (Integration European Social Statistics Framework Regulation – IESS FR) came into force on 01 January 2021. The CSO had to introduce changes to the LFS questionnaire in Ireland from Quarter 1 (Q1) 2021 because of the IESS regulation. Employment estimates for Q1 2021 and Q2 2021 were adjusted based on preliminary estimates from the Labour Force Survey for those quarters. These estimates have since been revised in line with the IESS Regulation and as a result of further refinement of NACE classifications. Revised estimates now appear in the PxStat tables for Q1 2021.&lt;br /&gt;&lt;br /&gt;Due to an error in processing, estimates in relation to the Defence sub sector for Q2 2021 and Q3 2021 were inaccurate and have since been revised. The revisions have been reflected in the updated PxStat tables published on 31 May 2022.</t>
  </si>
  <si>
    <t>Url</t>
  </si>
  <si>
    <t>https://ws.cso.ie/public/api.restful/PxStat.Data.Cube_API.ReadDataset/EHQ13/XLSX/2007/en</t>
  </si>
  <si>
    <t>Product</t>
  </si>
  <si>
    <t>ELCQ</t>
  </si>
  <si>
    <t>EHECS Earnings Hours and Employment Costs Survey- Quarterly</t>
  </si>
  <si>
    <t>Contacts</t>
  </si>
  <si>
    <t>Jennifer O'Riordan</t>
  </si>
  <si>
    <t>Email</t>
  </si>
  <si>
    <t>earnings@cso.ie</t>
  </si>
  <si>
    <t>Phone</t>
  </si>
  <si>
    <t>(+353) 21 453 5000</t>
  </si>
  <si>
    <t>Copyright</t>
  </si>
  <si>
    <t>CSO</t>
  </si>
  <si>
    <t>Central Statistics Office, Ireland</t>
  </si>
  <si>
    <t>https://www.cso.ie/</t>
  </si>
  <si>
    <t>Properties</t>
  </si>
  <si>
    <t>Official Statistics</t>
  </si>
  <si>
    <t>Yes</t>
  </si>
  <si>
    <t>Exceptional</t>
  </si>
  <si>
    <t>No</t>
  </si>
  <si>
    <t>Archived</t>
  </si>
  <si>
    <t>Analytical</t>
  </si>
  <si>
    <t>Experimental</t>
  </si>
  <si>
    <t>Language</t>
  </si>
  <si>
    <t>ISO Code</t>
  </si>
  <si>
    <t>en</t>
  </si>
  <si>
    <t>ISO Name</t>
  </si>
  <si>
    <t>English</t>
  </si>
  <si>
    <t>STATISTIC Label</t>
  </si>
  <si>
    <t>Quarter</t>
  </si>
  <si>
    <t>Economic Sector NACE Rev 2</t>
  </si>
  <si>
    <t>Type of Employee</t>
  </si>
  <si>
    <t>UNIT</t>
  </si>
  <si>
    <t>VALUE</t>
  </si>
  <si>
    <t>2010Q2</t>
  </si>
  <si>
    <t>Industry (B to E)</t>
  </si>
  <si>
    <t>Managers, professionals and associated professionals</t>
  </si>
  <si>
    <t>Euro</t>
  </si>
  <si>
    <t>Clerical, sales and service employees</t>
  </si>
  <si>
    <t>Production, transport, craft and other manual workers</t>
  </si>
  <si>
    <t>Business and services (B to N,R,S)</t>
  </si>
  <si>
    <t>All NACE economic sectors excluding activities A,T and U (B to S)</t>
  </si>
  <si>
    <t>Public administration, education and health (O to Q)</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</si>
  <si>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</si>
  <si>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</si>
  <si>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</si>
  <si>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</si>
  <si>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</si>
  <si>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</si>
  <si>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</si>
  <si>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</si>
  <si>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</si>
  <si>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</si>
  <si>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</si>
  <si>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</si>
  <si>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</si>
  <si>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</si>
  <si>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</si>
  <si>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</si>
  <si>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</si>
  <si>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</si>
  <si>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</si>
  <si>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</si>
  <si>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</si>
  <si>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</si>
  <si>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</si>
  <si>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</si>
  <si>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</si>
  <si>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</si>
  <si>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</si>
  <si>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</si>
  <si>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</si>
  <si>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</si>
  <si>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</si>
  <si>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</si>
  <si>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</si>
  <si>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</si>
  <si>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</si>
  <si>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</si>
  <si>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</si>
  <si>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</si>
  <si>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</si>
  <si>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</si>
  <si>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</si>
  <si>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</si>
  <si>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</si>
  <si>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</si>
  <si>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</si>
  <si>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</si>
  <si>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</si>
  <si>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Mean</t>
  </si>
  <si>
    <t>Median</t>
  </si>
  <si>
    <t>x_bar (sample mean)</t>
  </si>
  <si>
    <t>n (sample size)</t>
  </si>
  <si>
    <t>s (sample st dev)</t>
  </si>
  <si>
    <t>LL (confidence interval Lower Limit)</t>
  </si>
  <si>
    <t>UL (confidence interval Upper Limit)</t>
  </si>
  <si>
    <t>Input data</t>
  </si>
  <si>
    <t>Population 1</t>
  </si>
  <si>
    <t>Population 2</t>
  </si>
  <si>
    <t>Population 3</t>
  </si>
  <si>
    <t>Population 4</t>
  </si>
  <si>
    <t>Sample size (nj)</t>
  </si>
  <si>
    <t>Sample mean (x_barj)</t>
  </si>
  <si>
    <t>Sample st dev (sj)</t>
  </si>
  <si>
    <t>Number of samples (k)</t>
  </si>
  <si>
    <t>Number of total observations (n)</t>
  </si>
  <si>
    <t>Computations for MSTR</t>
  </si>
  <si>
    <t>(x_barj - x_bar)</t>
  </si>
  <si>
    <t>(x_barj - x_bar)^2</t>
  </si>
  <si>
    <t>nj(x_barj - x_bar)^2</t>
  </si>
  <si>
    <t>SSTR</t>
  </si>
  <si>
    <t>MSTR</t>
  </si>
  <si>
    <t>Computations for MSE</t>
  </si>
  <si>
    <t>nj -1</t>
  </si>
  <si>
    <t>(nj -1)*(sj^2)</t>
  </si>
  <si>
    <t>SSE</t>
  </si>
  <si>
    <t>MSE</t>
  </si>
  <si>
    <t>p-value</t>
  </si>
  <si>
    <t>f-statistic</t>
  </si>
  <si>
    <t>f-critical</t>
  </si>
  <si>
    <t>is p value less than equal to alpha ?</t>
  </si>
  <si>
    <t>dfn</t>
  </si>
  <si>
    <t>dfd</t>
  </si>
  <si>
    <t>Sample size (n)</t>
  </si>
  <si>
    <t>Sample mean (x_bar)</t>
  </si>
  <si>
    <t>Sample st dev (s)</t>
  </si>
  <si>
    <t>t-statistic</t>
  </si>
  <si>
    <t>t-critical</t>
  </si>
  <si>
    <t>degrees of freedom</t>
  </si>
  <si>
    <t xml:space="preserve">All NACE economic sectors excluding activities A,T and U (B to S) </t>
  </si>
  <si>
    <t>Working Sector</t>
  </si>
  <si>
    <t>Level of significance (alpha)</t>
  </si>
  <si>
    <t xml:space="preserve">p-value can only be calculated via technology, i.e. no stats table
</t>
  </si>
  <si>
    <t>Hypothesis 1: One way ANOVA (at 5% significance level)</t>
  </si>
  <si>
    <t>Interpretation</t>
  </si>
  <si>
    <t xml:space="preserve">We are 95% confident that the mean of the estimates of the average earnings of manual workers in working sector 2 is somewhere between 539.133€ and 570.542€
</t>
  </si>
  <si>
    <t xml:space="preserve">We are 95% confident that the mean of the estimates of the average earnings of manual workers in working sector 1 is somewhere between 521.585€ and 547.823€
</t>
  </si>
  <si>
    <t xml:space="preserve">We are 95% confident that the mean of the estimates of the average earnings of manual workers in working sector 3 is somewhere between 677.313€ and 716.080€
</t>
  </si>
  <si>
    <t xml:space="preserve">We are 95% confident that the mean of the estimates of the average earnings of manual workers in working sector 4 is somewhere between 462.619€ and 483.089€
</t>
  </si>
  <si>
    <t>Parameters</t>
  </si>
  <si>
    <t>Assumptions:</t>
  </si>
  <si>
    <t>Independent Sample</t>
  </si>
  <si>
    <t>Normal Populations</t>
  </si>
  <si>
    <t>Estimates of Average Earnings of Production, transport, craft and other manual workers from 2010Q2 to 2022Q1 in Euros across 4 working sectors.</t>
  </si>
  <si>
    <r>
      <t>Null Hypothesis (H</t>
    </r>
    <r>
      <rPr>
        <vertAlign val="subscript"/>
        <sz val="11"/>
        <color rgb="FF000000"/>
        <rFont val="Arial"/>
        <family val="2"/>
      </rPr>
      <t>0</t>
    </r>
    <r>
      <rPr>
        <sz val="11"/>
        <color rgb="FF000000"/>
        <rFont val="Arial"/>
        <family val="2"/>
      </rPr>
      <t>) : μ</t>
    </r>
    <r>
      <rPr>
        <vertAlign val="subscript"/>
        <sz val="11"/>
        <color rgb="FF000000"/>
        <rFont val="Arial"/>
        <family val="2"/>
      </rPr>
      <t>1</t>
    </r>
    <r>
      <rPr>
        <sz val="11"/>
        <color rgb="FF000000"/>
        <rFont val="Arial"/>
        <family val="2"/>
      </rPr>
      <t xml:space="preserve"> = μ</t>
    </r>
    <r>
      <rPr>
        <vertAlign val="subscript"/>
        <sz val="11"/>
        <color rgb="FF000000"/>
        <rFont val="Arial"/>
        <family val="2"/>
      </rPr>
      <t>2</t>
    </r>
    <r>
      <rPr>
        <sz val="11"/>
        <color rgb="FF000000"/>
        <rFont val="Arial"/>
        <family val="2"/>
      </rPr>
      <t xml:space="preserve"> = μ</t>
    </r>
    <r>
      <rPr>
        <vertAlign val="subscript"/>
        <sz val="11"/>
        <color rgb="FF000000"/>
        <rFont val="Arial"/>
        <family val="2"/>
      </rPr>
      <t>3</t>
    </r>
    <r>
      <rPr>
        <sz val="11"/>
        <color rgb="FF000000"/>
        <rFont val="Arial"/>
        <family val="2"/>
      </rPr>
      <t xml:space="preserve"> = μ</t>
    </r>
    <r>
      <rPr>
        <vertAlign val="subscript"/>
        <sz val="11"/>
        <color rgb="FF000000"/>
        <rFont val="Arial"/>
        <family val="2"/>
      </rPr>
      <t>4</t>
    </r>
  </si>
  <si>
    <r>
      <t>Null Hypothesis (H</t>
    </r>
    <r>
      <rPr>
        <vertAlign val="subscript"/>
        <sz val="11"/>
        <color rgb="FF000000"/>
        <rFont val="Arial"/>
        <family val="2"/>
      </rPr>
      <t>0</t>
    </r>
    <r>
      <rPr>
        <sz val="11"/>
        <color rgb="FF000000"/>
        <rFont val="Arial"/>
        <family val="2"/>
      </rPr>
      <t>) : μ</t>
    </r>
    <r>
      <rPr>
        <vertAlign val="subscript"/>
        <sz val="11"/>
        <color rgb="FF000000"/>
        <rFont val="Arial"/>
        <family val="2"/>
      </rPr>
      <t>1</t>
    </r>
    <r>
      <rPr>
        <sz val="11"/>
        <color rgb="FF000000"/>
        <rFont val="Arial"/>
        <family val="2"/>
      </rPr>
      <t xml:space="preserve"> = μ</t>
    </r>
    <r>
      <rPr>
        <vertAlign val="subscript"/>
        <sz val="11"/>
        <color rgb="FF000000"/>
        <rFont val="Arial"/>
        <family val="2"/>
      </rPr>
      <t>2</t>
    </r>
  </si>
  <si>
    <r>
      <t>Alternative Hypothesis (H</t>
    </r>
    <r>
      <rPr>
        <vertAlign val="subscript"/>
        <sz val="11"/>
        <color rgb="FF000000"/>
        <rFont val="Arial"/>
        <family val="2"/>
      </rPr>
      <t>a</t>
    </r>
    <r>
      <rPr>
        <sz val="11"/>
        <color rgb="FF000000"/>
        <rFont val="Arial"/>
        <family val="2"/>
      </rPr>
      <t>):</t>
    </r>
  </si>
  <si>
    <r>
      <t>H</t>
    </r>
    <r>
      <rPr>
        <vertAlign val="subscript"/>
        <sz val="11"/>
        <color rgb="FF000000"/>
        <rFont val="Arial"/>
        <family val="2"/>
      </rPr>
      <t>a</t>
    </r>
    <r>
      <rPr>
        <sz val="11"/>
        <color rgb="FF000000"/>
        <rFont val="Arial"/>
        <family val="2"/>
      </rPr>
      <t xml:space="preserve"> :  Mean estimate of average earnings of manual workers is </t>
    </r>
    <r>
      <rPr>
        <b/>
        <sz val="11"/>
        <color rgb="FF000000"/>
        <rFont val="Arial"/>
        <family val="2"/>
      </rPr>
      <t>not equal</t>
    </r>
    <r>
      <rPr>
        <sz val="11"/>
        <color rgb="FF000000"/>
        <rFont val="Arial"/>
        <family val="2"/>
      </rPr>
      <t xml:space="preserve"> for all 4 Working Sectors</t>
    </r>
  </si>
  <si>
    <r>
      <t>Alternative Hypothesis (H</t>
    </r>
    <r>
      <rPr>
        <vertAlign val="subscript"/>
        <sz val="11"/>
        <color rgb="FF000000"/>
        <rFont val="Arial"/>
        <family val="2"/>
      </rPr>
      <t>a</t>
    </r>
    <r>
      <rPr>
        <sz val="11"/>
        <color rgb="FF000000"/>
        <rFont val="Arial"/>
        <family val="2"/>
      </rPr>
      <t>): μ</t>
    </r>
    <r>
      <rPr>
        <vertAlign val="subscript"/>
        <sz val="11"/>
        <color rgb="FF000000"/>
        <rFont val="Arial"/>
        <family val="2"/>
      </rPr>
      <t>1</t>
    </r>
    <r>
      <rPr>
        <sz val="11"/>
        <color rgb="FF000000"/>
        <rFont val="Arial"/>
        <family val="2"/>
      </rPr>
      <t xml:space="preserve"> &lt; μ</t>
    </r>
    <r>
      <rPr>
        <vertAlign val="subscript"/>
        <sz val="11"/>
        <color rgb="FF000000"/>
        <rFont val="Arial"/>
        <family val="2"/>
      </rPr>
      <t>2</t>
    </r>
    <r>
      <rPr>
        <sz val="11"/>
        <color rgb="FF000000"/>
        <rFont val="Arial"/>
        <family val="2"/>
      </rPr>
      <t xml:space="preserve"> (left tailed)</t>
    </r>
  </si>
  <si>
    <r>
      <t>H</t>
    </r>
    <r>
      <rPr>
        <vertAlign val="subscript"/>
        <sz val="11"/>
        <color rgb="FF000000"/>
        <rFont val="Arial"/>
        <family val="2"/>
      </rPr>
      <t>a</t>
    </r>
    <r>
      <rPr>
        <sz val="11"/>
        <color rgb="FF000000"/>
        <rFont val="Arial"/>
        <family val="2"/>
      </rPr>
      <t xml:space="preserve"> :  Mean estimate of average earnings of manual workers in working sector (1) is </t>
    </r>
    <r>
      <rPr>
        <b/>
        <sz val="11"/>
        <color rgb="FF000000"/>
        <rFont val="Arial"/>
        <family val="2"/>
      </rPr>
      <t>less than</t>
    </r>
    <r>
      <rPr>
        <sz val="11"/>
        <color rgb="FF000000"/>
        <rFont val="Arial"/>
        <family val="2"/>
      </rPr>
      <t xml:space="preserve"> that for Working Sector (2)</t>
    </r>
  </si>
  <si>
    <r>
      <t>1-</t>
    </r>
    <r>
      <rPr>
        <sz val="11"/>
        <color theme="1"/>
        <rFont val="Arial"/>
        <family val="2"/>
      </rPr>
      <t>α (confidence)</t>
    </r>
  </si>
  <si>
    <r>
      <t>μ</t>
    </r>
    <r>
      <rPr>
        <b/>
        <vertAlign val="subscript"/>
        <sz val="11"/>
        <color theme="1"/>
        <rFont val="Arial"/>
        <family val="2"/>
      </rPr>
      <t>1</t>
    </r>
  </si>
  <si>
    <r>
      <t>μ</t>
    </r>
    <r>
      <rPr>
        <b/>
        <vertAlign val="subscript"/>
        <sz val="11"/>
        <color theme="1"/>
        <rFont val="Arial"/>
        <family val="2"/>
      </rPr>
      <t>2</t>
    </r>
  </si>
  <si>
    <r>
      <t>t</t>
    </r>
    <r>
      <rPr>
        <vertAlign val="subscript"/>
        <sz val="11"/>
        <color theme="1"/>
        <rFont val="Arial"/>
        <family val="2"/>
      </rPr>
      <t>α/2</t>
    </r>
  </si>
  <si>
    <r>
      <t>Population mean (</t>
    </r>
    <r>
      <rPr>
        <sz val="11"/>
        <color theme="1"/>
        <rFont val="Arial"/>
        <family val="2"/>
      </rPr>
      <t>µj</t>
    </r>
    <r>
      <rPr>
        <sz val="11"/>
        <color rgb="FF000000"/>
        <rFont val="Arial"/>
        <family val="2"/>
      </rPr>
      <t>)</t>
    </r>
  </si>
  <si>
    <r>
      <t>μ</t>
    </r>
    <r>
      <rPr>
        <b/>
        <vertAlign val="subscript"/>
        <sz val="11"/>
        <color theme="1"/>
        <rFont val="Arial"/>
        <family val="2"/>
      </rPr>
      <t>3</t>
    </r>
    <r>
      <rPr>
        <sz val="11"/>
        <color rgb="FF000000"/>
        <rFont val="Calibri"/>
        <family val="2"/>
      </rPr>
      <t/>
    </r>
  </si>
  <si>
    <r>
      <t>μ</t>
    </r>
    <r>
      <rPr>
        <b/>
        <vertAlign val="subscript"/>
        <sz val="11"/>
        <color theme="1"/>
        <rFont val="Arial"/>
        <family val="2"/>
      </rPr>
      <t>4</t>
    </r>
  </si>
  <si>
    <r>
      <t>Reject H</t>
    </r>
    <r>
      <rPr>
        <b/>
        <vertAlign val="subscript"/>
        <sz val="11"/>
        <color rgb="FF000000"/>
        <rFont val="Arial"/>
        <family val="2"/>
      </rPr>
      <t>0</t>
    </r>
    <r>
      <rPr>
        <b/>
        <sz val="11"/>
        <color rgb="FF000000"/>
        <rFont val="Arial"/>
        <family val="2"/>
      </rPr>
      <t>?</t>
    </r>
  </si>
  <si>
    <t xml:space="preserve">As per Central Limit Theoram; If sample is large enough (&gt;=30); then x bar is normally distributed regardless of the distribution of population mean. </t>
  </si>
  <si>
    <t>Equal Standard Deviations / Rule of thumb the rule of 2</t>
  </si>
  <si>
    <t>Simple Random Sample</t>
  </si>
  <si>
    <t>The samples are given as independent samples; therefore, Assumption 2 is satisfied.</t>
  </si>
  <si>
    <t>Estimates of Average Earnings of Clerical, sales and service employees from 2010Q2 to 2022Q1 in Euros across 4 working sectors.</t>
  </si>
  <si>
    <t xml:space="preserve">We are 95% confident that the mean of the estimates of the average earnings of service employees in working sector 1 is somewhere between 489.997€ and 516.702€
</t>
  </si>
  <si>
    <t xml:space="preserve">We are 95% confident that the mean of the estimates of the average earnings of service employees in working sector 2 is somewhere between 472.768€ and 505.349€
</t>
  </si>
  <si>
    <t xml:space="preserve">We are 95% confident that the mean of the estimates of the average earnings of service employees in working sector 3 is somewhere between 768.409€ and 801.910€
</t>
  </si>
  <si>
    <t xml:space="preserve">We are 95% confident that the mean of the estimates of the average earnings of service employees in working sector 4 is somewhere between 550.488€ and 569.366€
</t>
  </si>
  <si>
    <r>
      <t>H</t>
    </r>
    <r>
      <rPr>
        <vertAlign val="subscript"/>
        <sz val="11"/>
        <color rgb="FF000000"/>
        <rFont val="Arial"/>
        <family val="2"/>
      </rPr>
      <t>a</t>
    </r>
    <r>
      <rPr>
        <sz val="11"/>
        <color rgb="FF000000"/>
        <rFont val="Arial"/>
        <family val="2"/>
      </rPr>
      <t xml:space="preserve"> :  Mean estimate of average earnings of service employees is </t>
    </r>
    <r>
      <rPr>
        <b/>
        <sz val="11"/>
        <color rgb="FF000000"/>
        <rFont val="Arial"/>
        <family val="2"/>
      </rPr>
      <t>not equal</t>
    </r>
    <r>
      <rPr>
        <sz val="11"/>
        <color rgb="FF000000"/>
        <rFont val="Arial"/>
        <family val="2"/>
      </rPr>
      <t xml:space="preserve"> for all 4 Working Sectors</t>
    </r>
  </si>
  <si>
    <t>As per this rule, ratio of largest and smallest standard deviations is : 57.686/32.507 = 1.775 which is &lt;2. Thus, by the rule of 2, we can consider Assumption 4 satisfied.</t>
  </si>
  <si>
    <t>At the 5% significance level, the data provide sufficient evidence to conclude that a difference exists in mean estimates of average earnings by Production, transport, craft, and other manual workers among the four working sectors. Evidently, at least two of the sectors have different mean estimates of average earnings.</t>
  </si>
  <si>
    <t>At the 5% significance level, the data provides sufficient evidence to reject the null hypothesis that is the mean estimates of average earnings by Production, transport, craft, and other manual workers in working sector (1) is less than that in working sector (2).</t>
  </si>
  <si>
    <t>Estimates of Average Earnings of Managers, professionals and associated professionals from 2010Q2 to 2022Q1 in Euros across 4 working sectors.</t>
  </si>
  <si>
    <t xml:space="preserve">We are 95% confident that the mean of the estimates of the average earnings of managers in working sector 1 is somewhere between 1185.045€ and 1240.478€
</t>
  </si>
  <si>
    <t xml:space="preserve">We are 95% confident that the mean of the estimates of the average earnings of managers in working sector 2 is somewhere between 1273.158€ and 1332.936€
</t>
  </si>
  <si>
    <t xml:space="preserve">We are 95% confident that the mean of the estimates of the average earnings of managers in working sector 3 is somewhere between 1459.412€ and 1512.610€
</t>
  </si>
  <si>
    <t xml:space="preserve">We are 95% confident that the mean of the estimates of the average earnings of managers in working sector 4 is somewhere between 1117.393€ and 1176.123€
</t>
  </si>
  <si>
    <r>
      <t>H</t>
    </r>
    <r>
      <rPr>
        <vertAlign val="subscript"/>
        <sz val="11"/>
        <color rgb="FF000000"/>
        <rFont val="Arial"/>
        <family val="2"/>
      </rPr>
      <t>a</t>
    </r>
    <r>
      <rPr>
        <sz val="11"/>
        <color rgb="FF000000"/>
        <rFont val="Arial"/>
        <family val="2"/>
      </rPr>
      <t xml:space="preserve"> :  Mean estimate of average earnings of managers is </t>
    </r>
    <r>
      <rPr>
        <b/>
        <sz val="11"/>
        <color rgb="FF000000"/>
        <rFont val="Arial"/>
        <family val="2"/>
      </rPr>
      <t>not equal</t>
    </r>
    <r>
      <rPr>
        <sz val="11"/>
        <color rgb="FF000000"/>
        <rFont val="Arial"/>
        <family val="2"/>
      </rPr>
      <t xml:space="preserve"> for all 4 Working Sectors</t>
    </r>
  </si>
  <si>
    <t>As per this rule, ratio of largest and smallest standard deviations is : 102.934/91.604 = 1.124 which is &lt;2. Thus, by the rule of 2, we can consider Assumption 4 satisfied.</t>
  </si>
  <si>
    <t>At the 5% significance level, the data provide sufficient evidence to conclude that a difference exists in mean estimates of average earnings by Managers, professionals and associated professionals among the four working sectors. Evidently, at least two of the sectors have different mean estimates of average earnings.</t>
  </si>
  <si>
    <t>Confidence Intervals for Manual Workers</t>
  </si>
  <si>
    <t>Confidence Intervals for Service Employees</t>
  </si>
  <si>
    <t>Confidence Intervals for Managers</t>
  </si>
  <si>
    <t>Level of significance</t>
  </si>
  <si>
    <r>
      <t xml:space="preserve">At the 5% significance level, the data provide sufficient evidence to conclude that a difference exists in mean estimates of average earnings by </t>
    </r>
    <r>
      <rPr>
        <i/>
        <sz val="11"/>
        <color rgb="FF000000"/>
        <rFont val="Arial"/>
        <family val="2"/>
      </rPr>
      <t>Clerical, sales and service employees</t>
    </r>
    <r>
      <rPr>
        <sz val="11"/>
        <color rgb="FF000000"/>
        <rFont val="Arial"/>
        <family val="2"/>
      </rPr>
      <t xml:space="preserve"> among the four working sectors. Evidently, at least two of the sectors have different mean estimates of average earnings.</t>
    </r>
  </si>
  <si>
    <r>
      <t xml:space="preserve">As per this rule, ratio of largest and smallest standard deviations is : 66.755/35.247 = </t>
    </r>
    <r>
      <rPr>
        <b/>
        <sz val="11"/>
        <color rgb="FF000000"/>
        <rFont val="Arial"/>
        <family val="2"/>
      </rPr>
      <t>1.894</t>
    </r>
    <r>
      <rPr>
        <sz val="11"/>
        <color rgb="FF000000"/>
        <rFont val="Arial"/>
        <family val="2"/>
      </rPr>
      <t xml:space="preserve"> which is &lt;2. Thus, by the rule of 2, we can consider Assumption 4 satisfied.</t>
    </r>
  </si>
  <si>
    <t>Hypothesis 2: pooled t-test assuming equal variances (at 5% significance level)</t>
  </si>
  <si>
    <r>
      <t xml:space="preserve">As per this rule, ratio of largest and smallest standard deviations is : 54.084/45.179 = </t>
    </r>
    <r>
      <rPr>
        <b/>
        <sz val="11"/>
        <color rgb="FF000000"/>
        <rFont val="Arial"/>
        <family val="2"/>
      </rPr>
      <t>1.197</t>
    </r>
    <r>
      <rPr>
        <sz val="11"/>
        <color rgb="FF000000"/>
        <rFont val="Arial"/>
        <family val="2"/>
      </rPr>
      <t xml:space="preserve"> which is &lt;2. Thus, by the rule of 2, we can consider Assumption 4 satisfied.</t>
    </r>
  </si>
  <si>
    <t>Degrees of freedom</t>
  </si>
  <si>
    <t>S(pooled)</t>
  </si>
  <si>
    <r>
      <t>Population mean (</t>
    </r>
    <r>
      <rPr>
        <sz val="11"/>
        <color theme="1"/>
        <rFont val="Arial"/>
        <family val="2"/>
      </rPr>
      <t>µ</t>
    </r>
    <r>
      <rPr>
        <sz val="11"/>
        <color rgb="FF000000"/>
        <rFont val="Arial"/>
        <family val="2"/>
      </rPr>
      <t>)</t>
    </r>
  </si>
  <si>
    <t>Since it is a time series data; therefore, Assumption 1 is satisfied.</t>
  </si>
  <si>
    <r>
      <t xml:space="preserve"> H</t>
    </r>
    <r>
      <rPr>
        <vertAlign val="subscript"/>
        <sz val="11"/>
        <color rgb="FF000000"/>
        <rFont val="Arial"/>
        <family val="2"/>
      </rPr>
      <t>0</t>
    </r>
    <r>
      <rPr>
        <sz val="11"/>
        <color rgb="FF000000"/>
        <rFont val="Arial"/>
        <family val="2"/>
      </rPr>
      <t xml:space="preserve"> : Mean estimate of average earnings of manual workers is </t>
    </r>
    <r>
      <rPr>
        <b/>
        <sz val="11"/>
        <color rgb="FF000000"/>
        <rFont val="Arial"/>
        <family val="2"/>
      </rPr>
      <t>equal</t>
    </r>
    <r>
      <rPr>
        <sz val="11"/>
        <color rgb="FF000000"/>
        <rFont val="Arial"/>
        <family val="2"/>
      </rPr>
      <t xml:space="preserve"> for Working Sector (1) and Working Sector (2)</t>
    </r>
  </si>
  <si>
    <r>
      <t xml:space="preserve"> H</t>
    </r>
    <r>
      <rPr>
        <vertAlign val="subscript"/>
        <sz val="11"/>
        <color rgb="FF000000"/>
        <rFont val="Arial"/>
        <family val="2"/>
      </rPr>
      <t>0</t>
    </r>
    <r>
      <rPr>
        <sz val="11"/>
        <color rgb="FF000000"/>
        <rFont val="Arial"/>
        <family val="2"/>
      </rPr>
      <t xml:space="preserve"> : Mean estimate of average earnings of manual workers is </t>
    </r>
    <r>
      <rPr>
        <b/>
        <sz val="11"/>
        <color rgb="FF000000"/>
        <rFont val="Arial"/>
        <family val="2"/>
      </rPr>
      <t>equal</t>
    </r>
    <r>
      <rPr>
        <sz val="11"/>
        <color rgb="FF000000"/>
        <rFont val="Arial"/>
        <family val="2"/>
      </rPr>
      <t xml:space="preserve"> for all 4 Working Sectors</t>
    </r>
  </si>
  <si>
    <r>
      <t xml:space="preserve"> H</t>
    </r>
    <r>
      <rPr>
        <vertAlign val="subscript"/>
        <sz val="11"/>
        <color rgb="FF000000"/>
        <rFont val="Arial"/>
        <family val="2"/>
      </rPr>
      <t>0</t>
    </r>
    <r>
      <rPr>
        <sz val="11"/>
        <color rgb="FF000000"/>
        <rFont val="Arial"/>
        <family val="2"/>
      </rPr>
      <t xml:space="preserve"> : Mean estimate of average earnings of service employees is </t>
    </r>
    <r>
      <rPr>
        <b/>
        <sz val="11"/>
        <color rgb="FF000000"/>
        <rFont val="Arial"/>
        <family val="2"/>
      </rPr>
      <t>equal</t>
    </r>
    <r>
      <rPr>
        <sz val="11"/>
        <color rgb="FF000000"/>
        <rFont val="Arial"/>
        <family val="2"/>
      </rPr>
      <t xml:space="preserve"> for all 4 Working Sectors</t>
    </r>
  </si>
  <si>
    <r>
      <t xml:space="preserve"> H</t>
    </r>
    <r>
      <rPr>
        <vertAlign val="subscript"/>
        <sz val="11"/>
        <color rgb="FF000000"/>
        <rFont val="Arial"/>
        <family val="2"/>
      </rPr>
      <t>0</t>
    </r>
    <r>
      <rPr>
        <sz val="11"/>
        <color rgb="FF000000"/>
        <rFont val="Arial"/>
        <family val="2"/>
      </rPr>
      <t xml:space="preserve"> : Mean estimate of average earnings of managers is </t>
    </r>
    <r>
      <rPr>
        <b/>
        <sz val="11"/>
        <color rgb="FF000000"/>
        <rFont val="Arial"/>
        <family val="2"/>
      </rPr>
      <t>equal</t>
    </r>
    <r>
      <rPr>
        <sz val="11"/>
        <color rgb="FF000000"/>
        <rFont val="Arial"/>
        <family val="2"/>
      </rPr>
      <t xml:space="preserve"> for all 4 Working Sectors</t>
    </r>
  </si>
  <si>
    <t>Std Deviation</t>
  </si>
  <si>
    <t>Range</t>
  </si>
  <si>
    <t>Variance</t>
  </si>
  <si>
    <t>Measures of Centrality</t>
  </si>
  <si>
    <t>Measures of Variation</t>
  </si>
  <si>
    <t>Descriptive Measures of samples</t>
  </si>
  <si>
    <t>Min</t>
  </si>
  <si>
    <t>Max</t>
  </si>
  <si>
    <t>The chart depicts overall rise of average earnings of serviced employees in all the 4 sectors from the year 2010 Q2 to 2022 Q1. We can infer that Industry (B to E) sector has high average earnings for serviced employees.</t>
  </si>
  <si>
    <t>The chart depicts overall rise of average earnings of serviced employees in all the 4 sectors from the year 2010 Q2 to 2022 Q1. We can infer that Industry (B to E) sector has high average earnings for service employees.</t>
  </si>
  <si>
    <t>The Line plot depicts average earnings of Managers for all 4 sectors Quarterly from 2010 to 2022. It is seen that Average earnings of Managers for Industry sector is highest. Average earnings of Business and services is more than all NACE and Public administration sector.</t>
  </si>
  <si>
    <t xml:space="preserve">As per Central Limit Theorem; If sample is large enough (&gt;=30); then x bar is normally distributed regardless of the distribution of population 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</si>
</sst>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
  </numFmts>
  <fonts count="17" x14ac:knownFonts="1">
    <font>
      <sz val="11"/>
      <color rgb="FF000000"/>
      <name val="Calibri"/>
      <family val="2"/>
    </font>
    <font>
      <b/>
      <sz val="13"/>
      <color rgb="FF000000"/>
      <name val="Calibri"/>
      <family val="2"/>
    </font>
    <font>
      <b/>
      <sz val="11"/>
      <color rgb="FF000000"/>
      <name val="Calibri"/>
      <family val="2"/>
    </font>
    <font>
      <u/>
      <sz val="11"/>
      <color theme="10"/>
      <name val="Calibri"/>
      <family val="2"/>
    </font>
    <font>
      <sz val="11"/>
      <color rgb="FF000000"/>
      <name val="Arial"/>
      <family val="2"/>
    </font>
    <font>
      <b/>
      <sz val="11"/>
      <color rgb="FF000000"/>
      <name val="Arial"/>
      <family val="2"/>
    </font>
    <font>
      <b/>
      <sz val="11"/>
      <color theme="0"/>
      <name val="Arial"/>
      <family val="2"/>
    </font>
    <font>
      <sz val="11"/>
      <color theme="1"/>
      <name val="Arial"/>
      <family val="2"/>
    </font>
    <font>
      <vertAlign val="subscript"/>
      <sz val="11"/>
      <color rgb="FF000000"/>
      <name val="Arial"/>
      <family val="2"/>
    </font>
    <font>
      <b/>
      <sz val="11"/>
      <color theme="1"/>
      <name val="Arial"/>
      <family val="2"/>
    </font>
    <font>
      <b/>
      <vertAlign val="subscript"/>
      <sz val="11"/>
      <color theme="1"/>
      <name val="Arial"/>
      <family val="2"/>
    </font>
    <font>
      <vertAlign val="subscript"/>
      <sz val="11"/>
      <color theme="1"/>
      <name val="Arial"/>
      <family val="2"/>
    </font>
    <font>
      <b/>
      <u/>
      <sz val="11"/>
      <color theme="1"/>
      <name val="Arial"/>
      <family val="2"/>
    </font>
    <font>
      <b/>
      <vertAlign val="subscript"/>
      <sz val="11"/>
      <color rgb="FF000000"/>
      <name val="Arial"/>
      <family val="2"/>
    </font>
    <font>
      <b/>
      <sz val="11"/>
      <name val="Arial"/>
      <family val="2"/>
    </font>
    <font>
      <i/>
      <sz val="11"/>
      <color rgb="FF000000"/>
      <name val="Arial"/>
      <family val="2"/>
    </font>
    <font>
      <sz val="8"/>
      <name val="Calibri"/>
      <family val="2"/>
    </font>
  </fonts>
  <fills count="4">
    <fill>
      <patternFill patternType="none"/>
    </fill>
    <fill>
      <patternFill patternType="gray125"/>
    </fill>
    <fill>
      <patternFill patternType="solid">
        <fgColor theme="4"/>
        <bgColor theme="4"/>
      </patternFill>
    </fill>
    <fill>
      <patternFill patternType="solid">
        <fgColor theme="0"/>
        <bgColor indexed="64"/>
      </patternFill>
    </fill>
  </fills>
  <borders count="56">
    <border>
      <left/>
      <right/>
      <top/>
      <bottom/>
      <diagonal/>
    </border>
    <border>
      <left/>
      <right/>
      <top/>
      <bottom style="thick">
        <color rgb="FFA2B8E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theme="4" tint="0.39997558519241921"/>
      </top>
      <bottom style="thin">
        <color theme="4" tint="0.39997558519241921"/>
      </bottom>
      <diagonal/>
    </border>
    <border>
      <left style="medium">
        <color indexed="64"/>
      </left>
      <right/>
      <top style="thin">
        <color theme="4" tint="0.399975585192419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diagonal/>
    </border>
    <border>
      <left style="thin">
        <color indexed="64"/>
      </left>
      <right/>
      <top style="medium">
        <color indexed="64"/>
      </top>
      <bottom/>
      <diagonal/>
    </border>
  </borders>
  <cellStyleXfs count="1">
    <xf numFmtId="0" fontId="0" fillId="0" borderId="0" applyBorder="0"/>
  </cellStyleXfs>
  <cellXfs count="290">
    <xf numFmtId="0" fontId="0" fillId="0" borderId="0" xfId="0" applyNumberFormat="1" applyFill="1" applyAlignment="1" applyProtection="1"/>
    <xf numFmtId="0" fontId="1" fillId="0" borderId="1" xfId="0" applyNumberFormat="1" applyFont="1" applyFill="1" applyBorder="1" applyAlignment="1" applyProtection="1"/>
    <xf numFmtId="0" fontId="0" fillId="0" borderId="1" xfId="0" applyNumberFormat="1" applyFill="1" applyBorder="1" applyAlignment="1" applyProtection="1"/>
    <xf numFmtId="0" fontId="2" fillId="0" borderId="0" xfId="0" applyNumberFormat="1" applyFont="1" applyFill="1" applyAlignment="1" applyProtection="1"/>
    <xf numFmtId="0" fontId="0" fillId="0" borderId="0" xfId="0" applyNumberFormat="1" applyFill="1" applyAlignment="1" applyProtection="1">
      <alignment wrapText="1"/>
    </xf>
    <xf numFmtId="0" fontId="3" fillId="0" borderId="0" xfId="0" applyNumberFormat="1" applyFont="1" applyFill="1" applyAlignment="1" applyProtection="1"/>
    <xf numFmtId="0" fontId="4" fillId="0" borderId="0" xfId="0" applyNumberFormat="1" applyFont="1" applyFill="1" applyAlignment="1" applyProtection="1"/>
    <xf numFmtId="0" fontId="4" fillId="0" borderId="0" xfId="0" applyNumberFormat="1" applyFont="1" applyFill="1" applyBorder="1" applyAlignment="1" applyProtection="1"/>
    <xf numFmtId="0" fontId="5" fillId="0" borderId="3" xfId="0" applyNumberFormat="1" applyFont="1" applyFill="1" applyBorder="1" applyAlignment="1" applyProtection="1">
      <alignment horizontal="center"/>
    </xf>
    <xf numFmtId="0" fontId="7" fillId="0" borderId="16" xfId="0" applyFont="1" applyBorder="1"/>
    <xf numFmtId="0" fontId="7" fillId="0" borderId="3" xfId="0" applyFont="1" applyBorder="1"/>
    <xf numFmtId="0" fontId="7" fillId="0" borderId="17" xfId="0" applyFont="1" applyBorder="1"/>
    <xf numFmtId="0" fontId="5" fillId="0" borderId="16" xfId="0" applyNumberFormat="1" applyFont="1" applyFill="1" applyBorder="1" applyAlignment="1" applyProtection="1"/>
    <xf numFmtId="0" fontId="5" fillId="0" borderId="3" xfId="0" applyFont="1" applyBorder="1" applyAlignment="1">
      <alignment horizontal="center"/>
    </xf>
    <xf numFmtId="0" fontId="5" fillId="0" borderId="17" xfId="0" applyFont="1" applyBorder="1" applyAlignment="1">
      <alignment horizontal="center"/>
    </xf>
    <xf numFmtId="0" fontId="4" fillId="0" borderId="16" xfId="0" applyFont="1" applyBorder="1"/>
    <xf numFmtId="166" fontId="4" fillId="0" borderId="3" xfId="0" applyNumberFormat="1" applyFont="1" applyBorder="1"/>
    <xf numFmtId="166" fontId="4" fillId="0" borderId="17" xfId="0" applyNumberFormat="1" applyFont="1" applyBorder="1"/>
    <xf numFmtId="0" fontId="4" fillId="0" borderId="3" xfId="0" applyFont="1" applyBorder="1"/>
    <xf numFmtId="0" fontId="4" fillId="0" borderId="17" xfId="0" applyFont="1" applyBorder="1"/>
    <xf numFmtId="0" fontId="5" fillId="0" borderId="14" xfId="0" applyFont="1" applyBorder="1" applyAlignment="1">
      <alignment horizontal="center"/>
    </xf>
    <xf numFmtId="0" fontId="5" fillId="0" borderId="16" xfId="0" applyFont="1" applyBorder="1"/>
    <xf numFmtId="0" fontId="9" fillId="0" borderId="3" xfId="0" applyFont="1" applyBorder="1" applyAlignment="1">
      <alignment horizontal="center"/>
    </xf>
    <xf numFmtId="0" fontId="5" fillId="0" borderId="18" xfId="0" applyFont="1" applyBorder="1"/>
    <xf numFmtId="166" fontId="4" fillId="0" borderId="19" xfId="0" applyNumberFormat="1" applyFont="1" applyBorder="1"/>
    <xf numFmtId="166" fontId="4" fillId="0" borderId="20" xfId="0" applyNumberFormat="1" applyFont="1" applyBorder="1"/>
    <xf numFmtId="0" fontId="12" fillId="0" borderId="13" xfId="0" applyFont="1" applyBorder="1" applyAlignment="1">
      <alignment horizontal="left"/>
    </xf>
    <xf numFmtId="0" fontId="5" fillId="0" borderId="15" xfId="0" applyFont="1" applyBorder="1" applyAlignment="1">
      <alignment horizontal="center"/>
    </xf>
    <xf numFmtId="0" fontId="9" fillId="0" borderId="17" xfId="0" applyFont="1" applyBorder="1" applyAlignment="1">
      <alignment horizontal="center"/>
    </xf>
    <xf numFmtId="0" fontId="4" fillId="3" borderId="16" xfId="0" applyFont="1" applyFill="1" applyBorder="1"/>
    <xf numFmtId="166" fontId="4" fillId="3" borderId="3" xfId="0" applyNumberFormat="1" applyFont="1" applyFill="1" applyBorder="1"/>
    <xf numFmtId="166" fontId="4" fillId="3" borderId="17" xfId="0" applyNumberFormat="1" applyFont="1" applyFill="1" applyBorder="1"/>
    <xf numFmtId="0" fontId="5" fillId="0" borderId="19" xfId="0" applyFont="1" applyBorder="1"/>
    <xf numFmtId="0" fontId="12" fillId="0" borderId="16" xfId="0" applyFont="1" applyBorder="1" applyAlignment="1">
      <alignment horizontal="left"/>
    </xf>
    <xf numFmtId="164" fontId="4" fillId="0" borderId="3" xfId="0" applyNumberFormat="1" applyFont="1" applyBorder="1"/>
    <xf numFmtId="164" fontId="4" fillId="0" borderId="17" xfId="0" applyNumberFormat="1" applyFont="1" applyBorder="1"/>
    <xf numFmtId="1" fontId="4" fillId="0" borderId="3" xfId="0" applyNumberFormat="1" applyFont="1" applyBorder="1"/>
    <xf numFmtId="1" fontId="4" fillId="0" borderId="17" xfId="0" applyNumberFormat="1" applyFont="1" applyBorder="1"/>
    <xf numFmtId="0" fontId="9" fillId="0" borderId="16" xfId="0" applyFont="1" applyBorder="1"/>
    <xf numFmtId="164" fontId="4" fillId="0" borderId="3" xfId="0" applyNumberFormat="1" applyFont="1" applyBorder="1" applyAlignment="1">
      <alignment horizontal="center"/>
    </xf>
    <xf numFmtId="165" fontId="4" fillId="0" borderId="17" xfId="0" applyNumberFormat="1" applyFont="1" applyBorder="1"/>
    <xf numFmtId="164" fontId="14" fillId="0" borderId="3" xfId="0" applyNumberFormat="1" applyFont="1" applyBorder="1"/>
    <xf numFmtId="0" fontId="4" fillId="0" borderId="3" xfId="0" applyNumberFormat="1" applyFont="1" applyFill="1" applyBorder="1" applyAlignment="1" applyProtection="1"/>
    <xf numFmtId="0" fontId="4" fillId="0" borderId="17" xfId="0" applyNumberFormat="1" applyFont="1" applyFill="1" applyBorder="1" applyAlignment="1" applyProtection="1"/>
    <xf numFmtId="0" fontId="7" fillId="0" borderId="18" xfId="0" applyFont="1" applyBorder="1"/>
    <xf numFmtId="0" fontId="7" fillId="0" borderId="19" xfId="0" applyFont="1" applyBorder="1"/>
    <xf numFmtId="0" fontId="7" fillId="0" borderId="20" xfId="0" applyFont="1" applyBorder="1"/>
    <xf numFmtId="0" fontId="7" fillId="0" borderId="0" xfId="0" applyFont="1" applyBorder="1"/>
    <xf numFmtId="0" fontId="4" fillId="0" borderId="19" xfId="0" applyFont="1" applyBorder="1"/>
    <xf numFmtId="164" fontId="5" fillId="0" borderId="20" xfId="0" applyNumberFormat="1" applyFont="1" applyBorder="1"/>
    <xf numFmtId="0" fontId="4" fillId="0" borderId="4" xfId="0" applyNumberFormat="1" applyFont="1" applyFill="1" applyBorder="1" applyAlignment="1" applyProtection="1"/>
    <xf numFmtId="0" fontId="4" fillId="0" borderId="5" xfId="0" applyNumberFormat="1" applyFont="1" applyFill="1" applyBorder="1" applyAlignment="1" applyProtection="1"/>
    <xf numFmtId="0" fontId="4" fillId="0" borderId="6" xfId="0" applyNumberFormat="1" applyFont="1" applyFill="1" applyBorder="1" applyAlignment="1" applyProtection="1"/>
    <xf numFmtId="0" fontId="4" fillId="0" borderId="7" xfId="0" applyNumberFormat="1" applyFont="1" applyFill="1" applyBorder="1" applyAlignment="1" applyProtection="1"/>
    <xf numFmtId="0" fontId="4" fillId="0" borderId="8" xfId="0" applyNumberFormat="1" applyFont="1" applyFill="1" applyBorder="1" applyAlignment="1" applyProtection="1"/>
    <xf numFmtId="0" fontId="4" fillId="0" borderId="0" xfId="0" applyFont="1" applyBorder="1" applyAlignment="1"/>
    <xf numFmtId="166" fontId="4" fillId="0" borderId="0" xfId="0" applyNumberFormat="1" applyFont="1" applyFill="1" applyBorder="1" applyAlignment="1" applyProtection="1"/>
    <xf numFmtId="0" fontId="4" fillId="0" borderId="9" xfId="0" applyNumberFormat="1" applyFont="1" applyFill="1" applyBorder="1" applyAlignment="1" applyProtection="1"/>
    <xf numFmtId="0" fontId="4" fillId="0" borderId="2" xfId="0" applyNumberFormat="1" applyFont="1" applyFill="1" applyBorder="1" applyAlignment="1" applyProtection="1"/>
    <xf numFmtId="0" fontId="7" fillId="0" borderId="2" xfId="0" applyFont="1" applyBorder="1"/>
    <xf numFmtId="0" fontId="4" fillId="0" borderId="10" xfId="0" applyNumberFormat="1" applyFont="1" applyFill="1" applyBorder="1" applyAlignment="1" applyProtection="1"/>
    <xf numFmtId="0" fontId="5" fillId="0" borderId="0" xfId="0" applyFont="1" applyBorder="1"/>
    <xf numFmtId="0" fontId="5" fillId="0" borderId="0" xfId="0" applyFont="1" applyBorder="1" applyAlignment="1">
      <alignment horizontal="center"/>
    </xf>
    <xf numFmtId="0" fontId="4" fillId="0" borderId="0" xfId="0" applyFont="1" applyBorder="1" applyAlignment="1">
      <alignment horizontal="center"/>
    </xf>
    <xf numFmtId="0" fontId="9" fillId="0" borderId="0" xfId="0" applyFont="1" applyBorder="1" applyAlignment="1">
      <alignment horizontal="center"/>
    </xf>
    <xf numFmtId="0" fontId="4" fillId="0" borderId="0" xfId="0" applyFont="1" applyBorder="1"/>
    <xf numFmtId="166" fontId="4" fillId="0" borderId="0" xfId="0" applyNumberFormat="1" applyFont="1" applyBorder="1"/>
    <xf numFmtId="0" fontId="4" fillId="0" borderId="0" xfId="0" applyFont="1" applyBorder="1" applyAlignment="1">
      <alignment horizontal="right"/>
    </xf>
    <xf numFmtId="166" fontId="4" fillId="0" borderId="0" xfId="0" applyNumberFormat="1" applyFont="1" applyBorder="1" applyAlignment="1">
      <alignment horizontal="right"/>
    </xf>
    <xf numFmtId="2" fontId="4" fillId="0" borderId="0" xfId="0" applyNumberFormat="1" applyFont="1" applyBorder="1" applyAlignment="1">
      <alignment horizontal="center"/>
    </xf>
    <xf numFmtId="1" fontId="4" fillId="0" borderId="0" xfId="0" applyNumberFormat="1" applyFont="1" applyBorder="1" applyAlignment="1">
      <alignment horizontal="right"/>
    </xf>
    <xf numFmtId="0" fontId="7" fillId="0" borderId="11" xfId="0" applyFont="1" applyBorder="1"/>
    <xf numFmtId="0" fontId="7" fillId="0" borderId="12" xfId="0" applyFont="1" applyBorder="1"/>
    <xf numFmtId="0" fontId="4" fillId="0" borderId="16" xfId="0" applyFont="1" applyBorder="1" applyAlignment="1">
      <alignment vertical="center"/>
    </xf>
    <xf numFmtId="0" fontId="5" fillId="0" borderId="0" xfId="0" applyNumberFormat="1" applyFont="1" applyFill="1" applyBorder="1" applyAlignment="1" applyProtection="1"/>
    <xf numFmtId="0" fontId="4" fillId="0" borderId="0" xfId="0" applyFont="1" applyBorder="1" applyAlignment="1">
      <alignment horizontal="center" vertical="center"/>
    </xf>
    <xf numFmtId="0" fontId="12" fillId="0" borderId="0" xfId="0" applyFont="1" applyBorder="1" applyAlignment="1">
      <alignment horizontal="left"/>
    </xf>
    <xf numFmtId="0" fontId="4" fillId="3" borderId="0" xfId="0" applyFont="1" applyFill="1" applyBorder="1"/>
    <xf numFmtId="166" fontId="4" fillId="3" borderId="0" xfId="0" applyNumberFormat="1" applyFont="1" applyFill="1" applyBorder="1"/>
    <xf numFmtId="164" fontId="4" fillId="0" borderId="0" xfId="0" applyNumberFormat="1" applyFont="1" applyBorder="1"/>
    <xf numFmtId="1" fontId="4" fillId="0" borderId="0" xfId="0" applyNumberFormat="1" applyFont="1" applyBorder="1"/>
    <xf numFmtId="0" fontId="9" fillId="0" borderId="0" xfId="0" applyFont="1" applyBorder="1"/>
    <xf numFmtId="164" fontId="4" fillId="0" borderId="0" xfId="0" applyNumberFormat="1" applyFont="1" applyBorder="1" applyAlignment="1">
      <alignment horizontal="center"/>
    </xf>
    <xf numFmtId="165" fontId="4" fillId="0" borderId="0" xfId="0" applyNumberFormat="1" applyFont="1" applyBorder="1"/>
    <xf numFmtId="164" fontId="14" fillId="0" borderId="0" xfId="0" applyNumberFormat="1" applyFont="1" applyBorder="1"/>
    <xf numFmtId="164" fontId="5" fillId="0" borderId="0" xfId="0" applyNumberFormat="1" applyFont="1" applyBorder="1"/>
    <xf numFmtId="0" fontId="4" fillId="0" borderId="0"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3" xfId="0" applyFont="1" applyBorder="1" applyAlignment="1">
      <alignment horizontal="center" vertical="center"/>
    </xf>
    <xf numFmtId="0" fontId="4" fillId="0" borderId="17" xfId="0" applyFont="1" applyBorder="1" applyAlignment="1">
      <alignment horizontal="center" vertical="center"/>
    </xf>
    <xf numFmtId="2" fontId="4" fillId="0" borderId="3" xfId="0" applyNumberFormat="1" applyFont="1" applyBorder="1" applyAlignment="1">
      <alignment horizontal="center" vertical="center"/>
    </xf>
    <xf numFmtId="166" fontId="4" fillId="0" borderId="3" xfId="0" applyNumberFormat="1" applyFont="1" applyBorder="1" applyAlignment="1">
      <alignment horizontal="center" vertical="center"/>
    </xf>
    <xf numFmtId="166" fontId="4" fillId="0" borderId="17" xfId="0" applyNumberFormat="1" applyFont="1" applyBorder="1" applyAlignment="1">
      <alignment horizontal="center" vertical="center"/>
    </xf>
    <xf numFmtId="0" fontId="4" fillId="0" borderId="19" xfId="0" applyFont="1" applyBorder="1" applyAlignment="1">
      <alignment horizontal="center" vertical="center"/>
    </xf>
    <xf numFmtId="0" fontId="5" fillId="0" borderId="14" xfId="0" applyFont="1" applyBorder="1" applyAlignment="1">
      <alignment horizontal="center" vertical="center"/>
    </xf>
    <xf numFmtId="0" fontId="9" fillId="0" borderId="3" xfId="0" applyFont="1" applyBorder="1" applyAlignment="1">
      <alignment horizontal="center" vertical="center"/>
    </xf>
    <xf numFmtId="0" fontId="5" fillId="0" borderId="3"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18" xfId="0" applyFont="1" applyBorder="1" applyAlignment="1">
      <alignment vertical="center"/>
    </xf>
    <xf numFmtId="0" fontId="4" fillId="0" borderId="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 vertical="center"/>
    </xf>
    <xf numFmtId="0" fontId="4" fillId="0" borderId="16" xfId="0" applyFont="1" applyBorder="1" applyAlignment="1">
      <alignment horizontal="left" vertical="center"/>
    </xf>
    <xf numFmtId="0" fontId="4" fillId="0" borderId="16" xfId="0" applyFont="1" applyBorder="1" applyAlignment="1">
      <alignment horizontal="left" vertical="center"/>
    </xf>
    <xf numFmtId="0" fontId="6" fillId="2" borderId="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5" fillId="0"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left" vertical="top" wrapText="1"/>
    </xf>
    <xf numFmtId="0" fontId="7" fillId="0" borderId="16" xfId="0" applyFont="1" applyBorder="1" applyAlignment="1">
      <alignment wrapText="1"/>
    </xf>
    <xf numFmtId="0" fontId="4" fillId="0" borderId="0" xfId="0" applyNumberFormat="1" applyFont="1" applyFill="1" applyBorder="1" applyAlignment="1" applyProtection="1">
      <alignment vertical="top" wrapText="1"/>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wrapText="1"/>
    </xf>
    <xf numFmtId="0" fontId="4" fillId="0" borderId="0" xfId="0" applyFont="1" applyBorder="1" applyAlignment="1">
      <alignment vertical="top" wrapText="1"/>
    </xf>
    <xf numFmtId="0" fontId="5" fillId="0" borderId="0" xfId="0" applyNumberFormat="1" applyFont="1" applyFill="1" applyBorder="1" applyAlignment="1" applyProtection="1">
      <alignment vertical="center"/>
    </xf>
    <xf numFmtId="164" fontId="4" fillId="0" borderId="0" xfId="0" applyNumberFormat="1" applyFont="1" applyBorder="1" applyAlignment="1">
      <alignment vertical="top" wrapText="1"/>
    </xf>
    <xf numFmtId="164" fontId="4" fillId="0" borderId="0" xfId="0" applyNumberFormat="1" applyFont="1" applyBorder="1" applyAlignment="1">
      <alignment vertical="center"/>
    </xf>
    <xf numFmtId="0" fontId="4" fillId="0" borderId="0" xfId="0" applyFont="1" applyBorder="1" applyAlignment="1">
      <alignment vertical="center"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5" fillId="0" borderId="3" xfId="0" applyFont="1" applyBorder="1"/>
    <xf numFmtId="0" fontId="4" fillId="0" borderId="20" xfId="0" applyFont="1" applyBorder="1"/>
    <xf numFmtId="0" fontId="4" fillId="0" borderId="21" xfId="0" applyNumberFormat="1" applyFont="1" applyFill="1" applyBorder="1" applyAlignment="1" applyProtection="1"/>
    <xf numFmtId="0" fontId="4" fillId="0" borderId="29" xfId="0" applyNumberFormat="1" applyFont="1" applyFill="1" applyBorder="1" applyAlignment="1" applyProtection="1"/>
    <xf numFmtId="0" fontId="7" fillId="0" borderId="29" xfId="0" applyFont="1" applyBorder="1"/>
    <xf numFmtId="0" fontId="4" fillId="0" borderId="30" xfId="0" applyNumberFormat="1" applyFont="1" applyFill="1" applyBorder="1" applyAlignment="1" applyProtection="1"/>
    <xf numFmtId="0" fontId="4" fillId="0" borderId="25" xfId="0" applyNumberFormat="1" applyFont="1" applyFill="1" applyBorder="1" applyAlignment="1" applyProtection="1"/>
    <xf numFmtId="0" fontId="4" fillId="0" borderId="31" xfId="0" applyNumberFormat="1" applyFont="1" applyFill="1" applyBorder="1" applyAlignment="1" applyProtection="1"/>
    <xf numFmtId="0" fontId="6" fillId="2" borderId="16"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17" xfId="0" applyFont="1" applyFill="1" applyBorder="1" applyAlignment="1">
      <alignment horizontal="center" vertical="top" wrapText="1"/>
    </xf>
    <xf numFmtId="0" fontId="5" fillId="0" borderId="17" xfId="0" applyNumberFormat="1" applyFont="1" applyFill="1" applyBorder="1" applyAlignment="1" applyProtection="1">
      <alignment horizontal="center"/>
    </xf>
    <xf numFmtId="0" fontId="5" fillId="0" borderId="8" xfId="0" applyNumberFormat="1" applyFont="1" applyFill="1" applyBorder="1" applyAlignment="1" applyProtection="1"/>
    <xf numFmtId="0" fontId="4" fillId="0" borderId="8" xfId="0" applyNumberFormat="1" applyFont="1" applyFill="1" applyBorder="1" applyAlignment="1" applyProtection="1">
      <alignment vertical="top" wrapText="1"/>
    </xf>
    <xf numFmtId="0" fontId="4" fillId="0" borderId="8" xfId="0" applyNumberFormat="1" applyFont="1" applyFill="1" applyBorder="1" applyAlignment="1" applyProtection="1">
      <alignment vertical="top"/>
    </xf>
    <xf numFmtId="0" fontId="4" fillId="0" borderId="8" xfId="0" applyFont="1" applyBorder="1" applyAlignment="1"/>
    <xf numFmtId="0" fontId="4" fillId="0" borderId="8" xfId="0" applyFont="1" applyBorder="1" applyAlignment="1">
      <alignment vertical="center"/>
    </xf>
    <xf numFmtId="0" fontId="4" fillId="0" borderId="8" xfId="0" applyFont="1" applyBorder="1" applyAlignment="1">
      <alignment vertical="center" wrapText="1"/>
    </xf>
    <xf numFmtId="0" fontId="12" fillId="0" borderId="8" xfId="0" applyFont="1" applyBorder="1" applyAlignment="1">
      <alignment horizontal="left"/>
    </xf>
    <xf numFmtId="0" fontId="4" fillId="0" borderId="8" xfId="0" applyFont="1" applyBorder="1"/>
    <xf numFmtId="0" fontId="4" fillId="3" borderId="8" xfId="0" applyFont="1" applyFill="1" applyBorder="1"/>
    <xf numFmtId="0" fontId="5" fillId="0" borderId="8" xfId="0" applyFont="1" applyBorder="1"/>
    <xf numFmtId="0" fontId="9" fillId="0" borderId="8" xfId="0" applyFont="1" applyBorder="1"/>
    <xf numFmtId="0" fontId="5" fillId="0" borderId="10"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6" xfId="0" applyNumberFormat="1" applyFont="1" applyFill="1" applyBorder="1" applyAlignment="1" applyProtection="1">
      <alignment horizontal="center" vertical="center" wrapText="1"/>
    </xf>
    <xf numFmtId="0" fontId="5" fillId="0" borderId="13" xfId="0" applyNumberFormat="1" applyFont="1" applyFill="1" applyBorder="1" applyAlignment="1" applyProtection="1">
      <alignment horizontal="center" vertical="center" wrapText="1"/>
    </xf>
    <xf numFmtId="0" fontId="5" fillId="0" borderId="14" xfId="0" applyNumberFormat="1" applyFont="1" applyFill="1" applyBorder="1" applyAlignment="1" applyProtection="1">
      <alignment horizontal="center" vertical="center" wrapText="1"/>
    </xf>
    <xf numFmtId="0" fontId="5" fillId="0" borderId="26" xfId="0" applyNumberFormat="1" applyFont="1" applyFill="1" applyBorder="1" applyAlignment="1" applyProtection="1">
      <alignment horizontal="center" vertical="center" wrapText="1"/>
    </xf>
    <xf numFmtId="0" fontId="5" fillId="0" borderId="27" xfId="0" applyNumberFormat="1" applyFont="1" applyFill="1" applyBorder="1" applyAlignment="1" applyProtection="1">
      <alignment horizontal="center" vertical="center" wrapText="1"/>
    </xf>
    <xf numFmtId="0" fontId="5" fillId="0" borderId="28" xfId="0" applyNumberFormat="1" applyFont="1" applyFill="1" applyBorder="1" applyAlignment="1" applyProtection="1">
      <alignment horizontal="center" vertical="center" wrapText="1"/>
    </xf>
    <xf numFmtId="0" fontId="4" fillId="0" borderId="0" xfId="0" applyFont="1" applyBorder="1" applyAlignment="1">
      <alignment horizontal="center" vertical="top" wrapText="1"/>
    </xf>
    <xf numFmtId="0" fontId="5" fillId="0" borderId="13" xfId="0" applyNumberFormat="1" applyFont="1" applyFill="1" applyBorder="1" applyAlignment="1" applyProtection="1">
      <alignment horizontal="center" wrapText="1"/>
    </xf>
    <xf numFmtId="0" fontId="5" fillId="0" borderId="14" xfId="0" applyNumberFormat="1" applyFont="1" applyFill="1" applyBorder="1" applyAlignment="1" applyProtection="1">
      <alignment horizontal="center" wrapText="1"/>
    </xf>
    <xf numFmtId="0" fontId="5" fillId="0" borderId="16" xfId="0" applyNumberFormat="1" applyFont="1" applyFill="1" applyBorder="1" applyAlignment="1" applyProtection="1">
      <alignment horizontal="center" wrapText="1"/>
    </xf>
    <xf numFmtId="0" fontId="5" fillId="0" borderId="3" xfId="0" applyNumberFormat="1" applyFont="1" applyFill="1" applyBorder="1" applyAlignment="1" applyProtection="1">
      <alignment horizontal="center" wrapText="1"/>
    </xf>
    <xf numFmtId="0" fontId="5" fillId="0" borderId="14" xfId="0" applyNumberFormat="1" applyFont="1" applyFill="1" applyBorder="1" applyAlignment="1" applyProtection="1">
      <alignment horizontal="center"/>
    </xf>
    <xf numFmtId="0" fontId="5" fillId="0" borderId="15" xfId="0" applyNumberFormat="1" applyFont="1" applyFill="1" applyBorder="1" applyAlignment="1" applyProtection="1">
      <alignment horizontal="center"/>
    </xf>
    <xf numFmtId="0" fontId="5" fillId="0" borderId="0" xfId="0" applyNumberFormat="1" applyFont="1" applyFill="1" applyBorder="1" applyAlignment="1" applyProtection="1">
      <alignment horizontal="center"/>
    </xf>
    <xf numFmtId="0" fontId="5" fillId="0" borderId="0"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top" wrapText="1"/>
    </xf>
    <xf numFmtId="0" fontId="4" fillId="0" borderId="0" xfId="0" applyFont="1" applyBorder="1" applyAlignment="1">
      <alignment horizontal="left" vertical="top" wrapText="1"/>
    </xf>
    <xf numFmtId="0" fontId="4" fillId="0" borderId="0" xfId="0"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wrapText="1"/>
    </xf>
    <xf numFmtId="0" fontId="4" fillId="0" borderId="16" xfId="0" applyFont="1" applyBorder="1" applyAlignment="1">
      <alignment horizontal="left" vertical="center"/>
    </xf>
    <xf numFmtId="0" fontId="4" fillId="0" borderId="16" xfId="0" applyNumberFormat="1" applyFont="1" applyFill="1" applyBorder="1" applyAlignment="1" applyProtection="1">
      <alignment horizontal="left" vertical="center" wrapText="1"/>
    </xf>
    <xf numFmtId="0" fontId="4" fillId="0" borderId="16" xfId="0" applyNumberFormat="1" applyFont="1" applyFill="1" applyBorder="1" applyAlignment="1" applyProtection="1">
      <alignment horizontal="left" vertical="center"/>
    </xf>
    <xf numFmtId="0" fontId="4" fillId="0" borderId="18" xfId="0" applyNumberFormat="1" applyFont="1" applyFill="1" applyBorder="1" applyAlignment="1" applyProtection="1">
      <alignment horizontal="left" vertical="center"/>
    </xf>
    <xf numFmtId="0" fontId="6" fillId="2" borderId="16"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0" borderId="3" xfId="0" applyNumberFormat="1" applyFont="1" applyFill="1" applyBorder="1" applyAlignment="1" applyProtection="1">
      <alignment horizontal="left" vertical="center" wrapText="1"/>
    </xf>
    <xf numFmtId="0" fontId="4" fillId="0" borderId="17" xfId="0" applyNumberFormat="1" applyFont="1" applyFill="1" applyBorder="1" applyAlignment="1" applyProtection="1">
      <alignment horizontal="left" vertical="center" wrapText="1"/>
    </xf>
    <xf numFmtId="0" fontId="4" fillId="0" borderId="19" xfId="0" applyNumberFormat="1" applyFont="1" applyFill="1" applyBorder="1" applyAlignment="1" applyProtection="1">
      <alignment horizontal="left" vertical="center" wrapText="1"/>
    </xf>
    <xf numFmtId="0" fontId="4" fillId="0" borderId="20" xfId="0" applyNumberFormat="1" applyFont="1" applyFill="1" applyBorder="1" applyAlignment="1" applyProtection="1">
      <alignment horizontal="left" vertical="center" wrapText="1"/>
    </xf>
    <xf numFmtId="0" fontId="5" fillId="0" borderId="13" xfId="0" applyNumberFormat="1" applyFont="1" applyFill="1" applyBorder="1" applyAlignment="1" applyProtection="1">
      <alignment horizontal="center"/>
    </xf>
    <xf numFmtId="0" fontId="6" fillId="2" borderId="17" xfId="0" applyFont="1" applyFill="1" applyBorder="1" applyAlignment="1">
      <alignment horizontal="center" vertical="center" wrapText="1"/>
    </xf>
    <xf numFmtId="0" fontId="4" fillId="3" borderId="23" xfId="0" applyNumberFormat="1" applyFont="1" applyFill="1" applyBorder="1" applyAlignment="1" applyProtection="1">
      <alignment horizontal="left" vertical="center" wrapText="1"/>
    </xf>
    <xf numFmtId="0" fontId="4" fillId="3" borderId="22" xfId="0" applyNumberFormat="1" applyFont="1" applyFill="1" applyBorder="1" applyAlignment="1" applyProtection="1">
      <alignment horizontal="left" vertical="center" wrapText="1"/>
    </xf>
    <xf numFmtId="0" fontId="4" fillId="3" borderId="24" xfId="0" applyNumberFormat="1" applyFont="1" applyFill="1" applyBorder="1" applyAlignment="1" applyProtection="1">
      <alignment horizontal="left" vertical="center" wrapText="1"/>
    </xf>
    <xf numFmtId="0" fontId="5" fillId="0" borderId="13" xfId="0" applyNumberFormat="1" applyFont="1" applyFill="1" applyBorder="1" applyAlignment="1" applyProtection="1">
      <alignment horizontal="center" vertical="center"/>
    </xf>
    <xf numFmtId="0" fontId="5" fillId="0" borderId="16" xfId="0" applyNumberFormat="1" applyFont="1" applyFill="1" applyBorder="1" applyAlignment="1" applyProtection="1">
      <alignment horizontal="center" vertical="center"/>
    </xf>
    <xf numFmtId="0" fontId="5" fillId="0" borderId="18" xfId="0" applyNumberFormat="1" applyFont="1" applyFill="1" applyBorder="1" applyAlignment="1" applyProtection="1">
      <alignment horizontal="center" vertical="center"/>
    </xf>
    <xf numFmtId="0" fontId="4" fillId="0" borderId="14" xfId="0" applyNumberFormat="1" applyFont="1" applyFill="1" applyBorder="1" applyAlignment="1" applyProtection="1">
      <alignment horizontal="center" vertical="top" wrapText="1"/>
    </xf>
    <xf numFmtId="0" fontId="4" fillId="0" borderId="15" xfId="0" applyNumberFormat="1" applyFont="1" applyFill="1" applyBorder="1" applyAlignment="1" applyProtection="1">
      <alignment horizontal="center" vertical="top" wrapText="1"/>
    </xf>
    <xf numFmtId="0" fontId="4" fillId="0" borderId="3" xfId="0" applyNumberFormat="1" applyFont="1" applyFill="1" applyBorder="1" applyAlignment="1" applyProtection="1">
      <alignment horizontal="center" vertical="top" wrapText="1"/>
    </xf>
    <xf numFmtId="0" fontId="4" fillId="0" borderId="17" xfId="0" applyNumberFormat="1" applyFont="1" applyFill="1" applyBorder="1" applyAlignment="1" applyProtection="1">
      <alignment horizontal="center" vertical="top" wrapText="1"/>
    </xf>
    <xf numFmtId="0" fontId="4" fillId="0" borderId="19" xfId="0" applyNumberFormat="1" applyFont="1" applyFill="1" applyBorder="1" applyAlignment="1" applyProtection="1">
      <alignment horizontal="center" vertical="top" wrapText="1"/>
    </xf>
    <xf numFmtId="0" fontId="4" fillId="0" borderId="20" xfId="0" applyNumberFormat="1" applyFont="1" applyFill="1" applyBorder="1" applyAlignment="1" applyProtection="1">
      <alignment horizontal="center" vertical="top" wrapText="1"/>
    </xf>
    <xf numFmtId="0" fontId="4" fillId="0" borderId="18" xfId="0" applyNumberFormat="1" applyFont="1" applyFill="1" applyBorder="1" applyAlignment="1" applyProtection="1">
      <alignment horizontal="left" vertical="center" wrapText="1"/>
    </xf>
    <xf numFmtId="164" fontId="4" fillId="0" borderId="3" xfId="0" applyNumberFormat="1" applyFont="1" applyBorder="1" applyAlignment="1">
      <alignment horizontal="left" vertical="top" wrapText="1"/>
    </xf>
    <xf numFmtId="164" fontId="4" fillId="0" borderId="17" xfId="0" applyNumberFormat="1" applyFont="1" applyBorder="1" applyAlignment="1">
      <alignment horizontal="left" vertical="top" wrapText="1"/>
    </xf>
    <xf numFmtId="164" fontId="4" fillId="0" borderId="17" xfId="0" applyNumberFormat="1" applyFont="1" applyBorder="1" applyAlignment="1">
      <alignment horizontal="left" vertical="center"/>
    </xf>
    <xf numFmtId="0" fontId="4" fillId="0" borderId="3" xfId="0" applyFont="1" applyBorder="1" applyAlignment="1">
      <alignment horizontal="left" vertical="center" wrapText="1"/>
    </xf>
    <xf numFmtId="0" fontId="4" fillId="0" borderId="17" xfId="0" applyFont="1" applyBorder="1" applyAlignment="1">
      <alignment horizontal="left" vertical="center" wrapText="1"/>
    </xf>
    <xf numFmtId="0" fontId="5" fillId="0" borderId="14" xfId="0" applyNumberFormat="1" applyFont="1" applyFill="1" applyBorder="1" applyAlignment="1" applyProtection="1">
      <alignment horizontal="center" vertical="center"/>
    </xf>
    <xf numFmtId="0" fontId="5" fillId="0" borderId="15" xfId="0" applyNumberFormat="1" applyFont="1" applyFill="1" applyBorder="1" applyAlignment="1" applyProtection="1">
      <alignment horizontal="center" vertical="center"/>
    </xf>
    <xf numFmtId="0" fontId="4" fillId="0" borderId="16" xfId="0" applyFont="1" applyBorder="1" applyAlignment="1">
      <alignment horizontal="left" vertical="center" wrapText="1"/>
    </xf>
    <xf numFmtId="0" fontId="4" fillId="0" borderId="18" xfId="0" applyFont="1" applyBorder="1" applyAlignment="1">
      <alignment horizontal="left" vertical="center" wrapText="1"/>
    </xf>
    <xf numFmtId="0" fontId="5" fillId="0" borderId="4" xfId="0" applyNumberFormat="1" applyFont="1" applyFill="1" applyBorder="1" applyAlignment="1" applyProtection="1">
      <alignment horizontal="center" wrapText="1"/>
    </xf>
    <xf numFmtId="0" fontId="5" fillId="0" borderId="5" xfId="0" applyNumberFormat="1" applyFont="1" applyFill="1" applyBorder="1" applyAlignment="1" applyProtection="1">
      <alignment horizontal="center" wrapText="1"/>
    </xf>
    <xf numFmtId="0" fontId="5" fillId="0" borderId="30" xfId="0" applyNumberFormat="1" applyFont="1" applyFill="1" applyBorder="1" applyAlignment="1" applyProtection="1">
      <alignment horizontal="center" wrapText="1"/>
    </xf>
    <xf numFmtId="0" fontId="5" fillId="0" borderId="21" xfId="0" applyNumberFormat="1" applyFont="1" applyFill="1" applyBorder="1" applyAlignment="1" applyProtection="1">
      <alignment horizontal="center" wrapText="1"/>
    </xf>
    <xf numFmtId="0" fontId="5" fillId="0" borderId="29" xfId="0" applyNumberFormat="1" applyFont="1" applyFill="1" applyBorder="1" applyAlignment="1" applyProtection="1">
      <alignment horizontal="center" wrapText="1"/>
    </xf>
    <xf numFmtId="0" fontId="5" fillId="0" borderId="31" xfId="0" applyNumberFormat="1" applyFont="1" applyFill="1" applyBorder="1" applyAlignment="1" applyProtection="1">
      <alignment horizontal="center" wrapText="1"/>
    </xf>
    <xf numFmtId="0" fontId="5" fillId="0" borderId="41" xfId="0" applyNumberFormat="1" applyFont="1" applyFill="1" applyBorder="1" applyAlignment="1" applyProtection="1">
      <alignment horizontal="center"/>
    </xf>
    <xf numFmtId="0" fontId="5" fillId="0" borderId="39" xfId="0" applyNumberFormat="1" applyFont="1" applyFill="1" applyBorder="1" applyAlignment="1" applyProtection="1">
      <alignment horizontal="center"/>
    </xf>
    <xf numFmtId="0" fontId="5" fillId="0" borderId="40" xfId="0" applyNumberFormat="1" applyFont="1" applyFill="1" applyBorder="1" applyAlignment="1" applyProtection="1">
      <alignment horizontal="center"/>
    </xf>
    <xf numFmtId="0" fontId="5" fillId="0" borderId="38" xfId="0" applyNumberFormat="1" applyFont="1" applyFill="1" applyBorder="1" applyAlignment="1" applyProtection="1">
      <alignment horizontal="center"/>
    </xf>
    <xf numFmtId="0" fontId="5" fillId="0" borderId="7" xfId="0" applyNumberFormat="1" applyFont="1" applyFill="1" applyBorder="1" applyAlignment="1" applyProtection="1">
      <alignment horizontal="center"/>
    </xf>
    <xf numFmtId="0" fontId="4" fillId="0" borderId="26" xfId="0" applyNumberFormat="1" applyFont="1" applyFill="1" applyBorder="1" applyAlignment="1" applyProtection="1">
      <alignment horizontal="left" vertical="center" wrapText="1"/>
    </xf>
    <xf numFmtId="0" fontId="4" fillId="0" borderId="32" xfId="0" applyNumberFormat="1" applyFont="1" applyFill="1" applyBorder="1" applyAlignment="1" applyProtection="1">
      <alignment horizontal="left" vertical="center" wrapText="1"/>
    </xf>
    <xf numFmtId="0" fontId="4" fillId="0" borderId="33" xfId="0" applyNumberFormat="1" applyFont="1" applyFill="1" applyBorder="1" applyAlignment="1" applyProtection="1">
      <alignment horizontal="left" vertical="center" wrapText="1"/>
    </xf>
    <xf numFmtId="0" fontId="4" fillId="0" borderId="34" xfId="0" applyNumberFormat="1" applyFont="1" applyFill="1" applyBorder="1" applyAlignment="1" applyProtection="1">
      <alignment horizontal="left" vertical="center" wrapText="1"/>
    </xf>
    <xf numFmtId="0" fontId="4" fillId="0" borderId="35" xfId="0" applyNumberFormat="1" applyFont="1" applyFill="1" applyBorder="1" applyAlignment="1" applyProtection="1">
      <alignment horizontal="left" vertical="center" wrapText="1"/>
    </xf>
    <xf numFmtId="0" fontId="4" fillId="0" borderId="36" xfId="0" applyNumberFormat="1" applyFont="1" applyFill="1" applyBorder="1" applyAlignment="1" applyProtection="1">
      <alignment horizontal="left" vertical="center" wrapText="1"/>
    </xf>
    <xf numFmtId="0" fontId="4" fillId="0" borderId="29" xfId="0" applyNumberFormat="1" applyFont="1" applyFill="1" applyBorder="1" applyAlignment="1" applyProtection="1">
      <alignment horizontal="left" vertical="center" wrapText="1"/>
    </xf>
    <xf numFmtId="0" fontId="4" fillId="0" borderId="37" xfId="0" applyNumberFormat="1" applyFont="1" applyFill="1" applyBorder="1" applyAlignment="1" applyProtection="1">
      <alignment horizontal="left" vertical="center" wrapText="1"/>
    </xf>
    <xf numFmtId="0" fontId="4" fillId="0" borderId="7" xfId="0" applyNumberFormat="1" applyFont="1" applyFill="1" applyBorder="1" applyAlignment="1" applyProtection="1">
      <alignment horizontal="left" vertical="top"/>
    </xf>
    <xf numFmtId="0" fontId="6" fillId="2" borderId="26"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4" fillId="0" borderId="7" xfId="0" applyNumberFormat="1" applyFont="1" applyFill="1" applyBorder="1" applyAlignment="1" applyProtection="1">
      <alignment horizontal="left" vertical="top" wrapText="1"/>
    </xf>
    <xf numFmtId="0" fontId="6" fillId="2" borderId="45" xfId="0" applyFont="1" applyFill="1" applyBorder="1" applyAlignment="1">
      <alignment horizontal="center" vertical="center" wrapText="1"/>
    </xf>
    <xf numFmtId="0" fontId="6" fillId="2" borderId="46" xfId="0" applyFont="1" applyFill="1" applyBorder="1" applyAlignment="1">
      <alignment horizontal="center" vertical="center" wrapText="1"/>
    </xf>
    <xf numFmtId="0" fontId="6" fillId="2" borderId="43" xfId="0" applyFont="1" applyFill="1" applyBorder="1" applyAlignment="1">
      <alignment horizontal="center" vertical="center" wrapText="1"/>
    </xf>
    <xf numFmtId="0" fontId="6" fillId="2" borderId="44" xfId="0" applyFont="1" applyFill="1" applyBorder="1" applyAlignment="1">
      <alignment horizontal="center" vertical="center" wrapText="1"/>
    </xf>
    <xf numFmtId="0" fontId="4" fillId="0" borderId="26" xfId="0" applyNumberFormat="1" applyFont="1" applyFill="1" applyBorder="1" applyAlignment="1" applyProtection="1">
      <alignment horizontal="left" vertical="center"/>
    </xf>
    <xf numFmtId="0" fontId="4" fillId="0" borderId="28" xfId="0" applyNumberFormat="1" applyFont="1" applyFill="1" applyBorder="1" applyAlignment="1" applyProtection="1">
      <alignment horizontal="left" vertical="center"/>
    </xf>
    <xf numFmtId="0" fontId="4" fillId="0" borderId="42" xfId="0" applyNumberFormat="1" applyFont="1" applyFill="1" applyBorder="1" applyAlignment="1" applyProtection="1">
      <alignment horizontal="left" vertical="center" wrapText="1"/>
    </xf>
    <xf numFmtId="0" fontId="4" fillId="0" borderId="2" xfId="0" applyNumberFormat="1" applyFont="1" applyFill="1" applyBorder="1" applyAlignment="1" applyProtection="1">
      <alignment horizontal="left" vertical="center" wrapText="1"/>
    </xf>
    <xf numFmtId="0" fontId="4" fillId="0" borderId="10" xfId="0" applyNumberFormat="1" applyFont="1" applyFill="1" applyBorder="1" applyAlignment="1" applyProtection="1">
      <alignment horizontal="left" vertical="center" wrapText="1"/>
    </xf>
    <xf numFmtId="0" fontId="4" fillId="0" borderId="26" xfId="0" applyFont="1" applyBorder="1" applyAlignment="1">
      <alignment horizontal="left" vertical="center"/>
    </xf>
    <xf numFmtId="0" fontId="4" fillId="0" borderId="32" xfId="0" applyFont="1" applyBorder="1" applyAlignment="1">
      <alignment horizontal="left" vertical="center"/>
    </xf>
    <xf numFmtId="0" fontId="4" fillId="0" borderId="33" xfId="0" applyNumberFormat="1" applyFont="1" applyFill="1" applyBorder="1" applyAlignment="1" applyProtection="1">
      <alignment horizontal="left" wrapText="1"/>
    </xf>
    <xf numFmtId="0" fontId="4" fillId="0" borderId="34" xfId="0" applyNumberFormat="1" applyFont="1" applyFill="1" applyBorder="1" applyAlignment="1" applyProtection="1">
      <alignment horizontal="left" wrapText="1"/>
    </xf>
    <xf numFmtId="0" fontId="4" fillId="0" borderId="35" xfId="0" applyNumberFormat="1" applyFont="1" applyFill="1" applyBorder="1" applyAlignment="1" applyProtection="1">
      <alignment horizontal="left" wrapText="1"/>
    </xf>
    <xf numFmtId="0" fontId="4" fillId="0" borderId="36" xfId="0" applyNumberFormat="1" applyFont="1" applyFill="1" applyBorder="1" applyAlignment="1" applyProtection="1">
      <alignment horizontal="left" wrapText="1"/>
    </xf>
    <xf numFmtId="0" fontId="4" fillId="0" borderId="29" xfId="0" applyNumberFormat="1" applyFont="1" applyFill="1" applyBorder="1" applyAlignment="1" applyProtection="1">
      <alignment horizontal="left" wrapText="1"/>
    </xf>
    <xf numFmtId="0" fontId="4" fillId="0" borderId="37" xfId="0" applyNumberFormat="1" applyFont="1" applyFill="1" applyBorder="1" applyAlignment="1" applyProtection="1">
      <alignment horizontal="left" wrapText="1"/>
    </xf>
    <xf numFmtId="0" fontId="4" fillId="0" borderId="33" xfId="0" applyFont="1" applyBorder="1" applyAlignment="1">
      <alignment horizontal="left" vertical="top" wrapText="1"/>
    </xf>
    <xf numFmtId="0" fontId="4" fillId="0" borderId="34" xfId="0" applyFont="1" applyBorder="1" applyAlignment="1">
      <alignment horizontal="left" vertical="top" wrapText="1"/>
    </xf>
    <xf numFmtId="0" fontId="4" fillId="0" borderId="35" xfId="0" applyFont="1" applyBorder="1" applyAlignment="1">
      <alignment horizontal="left" vertical="top" wrapText="1"/>
    </xf>
    <xf numFmtId="0" fontId="4" fillId="0" borderId="36" xfId="0" applyFont="1" applyBorder="1" applyAlignment="1">
      <alignment horizontal="left" vertical="top" wrapText="1"/>
    </xf>
    <xf numFmtId="0" fontId="4" fillId="0" borderId="29" xfId="0" applyFont="1" applyBorder="1" applyAlignment="1">
      <alignment horizontal="left" vertical="top" wrapText="1"/>
    </xf>
    <xf numFmtId="0" fontId="4" fillId="0" borderId="37" xfId="0" applyFont="1" applyBorder="1" applyAlignment="1">
      <alignment horizontal="left" vertical="top" wrapText="1"/>
    </xf>
    <xf numFmtId="0" fontId="4" fillId="3" borderId="23" xfId="0" applyNumberFormat="1" applyFont="1" applyFill="1" applyBorder="1" applyAlignment="1" applyProtection="1">
      <alignment horizontal="left" wrapText="1"/>
    </xf>
    <xf numFmtId="0" fontId="4" fillId="3" borderId="22" xfId="0" applyNumberFormat="1" applyFont="1" applyFill="1" applyBorder="1" applyAlignment="1" applyProtection="1">
      <alignment horizontal="left" wrapText="1"/>
    </xf>
    <xf numFmtId="0" fontId="4" fillId="3" borderId="24" xfId="0" applyNumberFormat="1" applyFont="1" applyFill="1" applyBorder="1" applyAlignment="1" applyProtection="1">
      <alignment horizontal="left" wrapText="1"/>
    </xf>
    <xf numFmtId="0" fontId="5" fillId="0" borderId="53" xfId="0" applyNumberFormat="1" applyFont="1" applyFill="1" applyBorder="1" applyAlignment="1" applyProtection="1">
      <alignment horizontal="center" vertical="center"/>
    </xf>
    <xf numFmtId="0" fontId="5" fillId="0" borderId="27" xfId="0" applyNumberFormat="1" applyFont="1" applyFill="1" applyBorder="1" applyAlignment="1" applyProtection="1">
      <alignment horizontal="center" vertical="center"/>
    </xf>
    <xf numFmtId="0" fontId="5" fillId="0" borderId="28" xfId="0" applyNumberFormat="1" applyFont="1" applyFill="1" applyBorder="1" applyAlignment="1" applyProtection="1">
      <alignment horizontal="center" vertical="center"/>
    </xf>
    <xf numFmtId="0" fontId="4" fillId="0" borderId="50" xfId="0" applyNumberFormat="1" applyFont="1" applyFill="1" applyBorder="1" applyAlignment="1" applyProtection="1">
      <alignment horizontal="center" vertical="top" wrapText="1"/>
    </xf>
    <xf numFmtId="0" fontId="4" fillId="0" borderId="51" xfId="0" applyNumberFormat="1" applyFont="1" applyFill="1" applyBorder="1" applyAlignment="1" applyProtection="1">
      <alignment horizontal="center" vertical="top" wrapText="1"/>
    </xf>
    <xf numFmtId="0" fontId="4" fillId="0" borderId="52" xfId="0" applyNumberFormat="1" applyFont="1" applyFill="1" applyBorder="1" applyAlignment="1" applyProtection="1">
      <alignment horizontal="center" vertical="top" wrapText="1"/>
    </xf>
    <xf numFmtId="0" fontId="4" fillId="0" borderId="47" xfId="0" applyNumberFormat="1" applyFont="1" applyFill="1" applyBorder="1" applyAlignment="1" applyProtection="1">
      <alignment horizontal="center" vertical="top" wrapText="1"/>
    </xf>
    <xf numFmtId="0" fontId="4" fillId="0" borderId="48" xfId="0" applyNumberFormat="1" applyFont="1" applyFill="1" applyBorder="1" applyAlignment="1" applyProtection="1">
      <alignment horizontal="center" vertical="top" wrapText="1"/>
    </xf>
    <xf numFmtId="0" fontId="4" fillId="0" borderId="49" xfId="0" applyNumberFormat="1" applyFont="1" applyFill="1" applyBorder="1" applyAlignment="1" applyProtection="1">
      <alignment horizontal="center" vertical="top" wrapText="1"/>
    </xf>
    <xf numFmtId="0" fontId="4" fillId="0" borderId="55" xfId="0" applyNumberFormat="1" applyFont="1" applyFill="1" applyBorder="1" applyAlignment="1" applyProtection="1">
      <alignment horizontal="center" vertical="top" wrapText="1"/>
    </xf>
    <xf numFmtId="0" fontId="4" fillId="0" borderId="5" xfId="0" applyNumberFormat="1" applyFont="1" applyFill="1" applyBorder="1" applyAlignment="1" applyProtection="1">
      <alignment horizontal="center" vertical="top" wrapText="1"/>
    </xf>
    <xf numFmtId="0" fontId="4" fillId="0" borderId="6" xfId="0" applyNumberFormat="1" applyFont="1" applyFill="1" applyBorder="1" applyAlignment="1" applyProtection="1">
      <alignment horizontal="center" vertical="top" wrapText="1"/>
    </xf>
    <xf numFmtId="0" fontId="4" fillId="0" borderId="54" xfId="0" applyNumberFormat="1" applyFont="1" applyFill="1" applyBorder="1" applyAlignment="1" applyProtection="1">
      <alignment horizontal="center" vertical="top" wrapText="1"/>
    </xf>
    <xf numFmtId="0" fontId="4" fillId="0" borderId="8" xfId="0" applyNumberFormat="1" applyFont="1" applyFill="1" applyBorder="1" applyAlignment="1" applyProtection="1">
      <alignment horizontal="center" vertical="top" wrapText="1"/>
    </xf>
    <xf numFmtId="0" fontId="4" fillId="0" borderId="42" xfId="0" applyNumberFormat="1" applyFont="1" applyFill="1" applyBorder="1" applyAlignment="1" applyProtection="1">
      <alignment horizontal="center" vertical="top" wrapText="1"/>
    </xf>
    <xf numFmtId="0" fontId="4" fillId="0" borderId="2" xfId="0" applyNumberFormat="1" applyFont="1" applyFill="1" applyBorder="1" applyAlignment="1" applyProtection="1">
      <alignment horizontal="center" vertical="top" wrapText="1"/>
    </xf>
    <xf numFmtId="0" fontId="4" fillId="0" borderId="10" xfId="0" applyNumberFormat="1" applyFont="1" applyFill="1" applyBorder="1" applyAlignment="1" applyProtection="1">
      <alignment horizontal="center" vertical="top" wrapText="1"/>
    </xf>
    <xf numFmtId="0" fontId="4" fillId="0" borderId="54" xfId="0" applyNumberFormat="1" applyFont="1" applyFill="1" applyBorder="1" applyAlignment="1" applyProtection="1">
      <alignment horizontal="left" wrapText="1"/>
    </xf>
    <xf numFmtId="0" fontId="4" fillId="0" borderId="0" xfId="0" applyNumberFormat="1" applyFont="1" applyFill="1" applyBorder="1" applyAlignment="1" applyProtection="1">
      <alignment horizontal="left" wrapText="1"/>
    </xf>
    <xf numFmtId="0" fontId="4" fillId="0" borderId="8" xfId="0" applyNumberFormat="1" applyFont="1" applyFill="1" applyBorder="1" applyAlignment="1" applyProtection="1">
      <alignment horizontal="left" wrapText="1"/>
    </xf>
    <xf numFmtId="0" fontId="4" fillId="0" borderId="42" xfId="0" applyNumberFormat="1" applyFont="1" applyFill="1" applyBorder="1" applyAlignment="1" applyProtection="1">
      <alignment horizontal="left" wrapText="1"/>
    </xf>
    <xf numFmtId="0" fontId="4" fillId="0" borderId="2" xfId="0" applyNumberFormat="1" applyFont="1" applyFill="1" applyBorder="1" applyAlignment="1" applyProtection="1">
      <alignment horizontal="left" wrapText="1"/>
    </xf>
    <xf numFmtId="0" fontId="4" fillId="0" borderId="10" xfId="0" applyNumberFormat="1" applyFont="1" applyFill="1" applyBorder="1" applyAlignment="1" applyProtection="1">
      <alignment horizontal="left" wrapText="1"/>
    </xf>
    <xf numFmtId="0" fontId="5" fillId="0" borderId="7" xfId="0" applyNumberFormat="1" applyFont="1" applyFill="1" applyBorder="1" applyAlignment="1" applyProtection="1">
      <alignment horizontal="center" vertical="center"/>
    </xf>
    <xf numFmtId="164" fontId="4" fillId="0" borderId="33" xfId="0" applyNumberFormat="1" applyFont="1" applyBorder="1" applyAlignment="1">
      <alignment horizontal="left" vertical="top" wrapText="1"/>
    </xf>
    <xf numFmtId="164" fontId="4" fillId="0" borderId="35" xfId="0" applyNumberFormat="1" applyFont="1" applyBorder="1" applyAlignment="1">
      <alignment horizontal="left" vertical="top" wrapText="1"/>
    </xf>
    <xf numFmtId="164" fontId="4" fillId="0" borderId="36" xfId="0" applyNumberFormat="1" applyFont="1" applyBorder="1" applyAlignment="1">
      <alignment horizontal="left" vertical="top" wrapText="1"/>
    </xf>
    <xf numFmtId="164" fontId="4" fillId="0" borderId="37" xfId="0" applyNumberFormat="1" applyFont="1" applyBorder="1" applyAlignment="1">
      <alignment horizontal="left" vertical="top" wrapText="1"/>
    </xf>
    <xf numFmtId="164" fontId="4" fillId="0" borderId="45" xfId="0" applyNumberFormat="1" applyFont="1" applyBorder="1" applyAlignment="1">
      <alignment horizontal="left" vertical="top" wrapText="1"/>
    </xf>
    <xf numFmtId="164" fontId="4" fillId="0" borderId="46" xfId="0" applyNumberFormat="1" applyFont="1" applyBorder="1" applyAlignment="1">
      <alignment horizontal="left" vertical="top" wrapText="1"/>
    </xf>
    <xf numFmtId="164" fontId="4" fillId="0" borderId="43" xfId="0" applyNumberFormat="1" applyFont="1" applyBorder="1" applyAlignment="1">
      <alignment horizontal="left" vertical="center"/>
    </xf>
    <xf numFmtId="164" fontId="4" fillId="0" borderId="44" xfId="0" applyNumberFormat="1" applyFont="1" applyBorder="1" applyAlignment="1">
      <alignment horizontal="left" vertical="center"/>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4" fillId="0" borderId="3" xfId="0" applyNumberFormat="1" applyFont="1" applyFill="1" applyBorder="1" applyAlignment="1" applyProtection="1">
      <alignment horizontal="left" wrapText="1"/>
    </xf>
    <xf numFmtId="0" fontId="4" fillId="0" borderId="17" xfId="0" applyNumberFormat="1" applyFont="1" applyFill="1" applyBorder="1" applyAlignment="1" applyProtection="1">
      <alignment horizontal="left" wrapText="1"/>
    </xf>
    <xf numFmtId="0" fontId="4" fillId="0" borderId="3"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NumberFormat="1" applyFont="1" applyFill="1" applyBorder="1" applyAlignment="1" applyProtection="1">
      <alignment horizontal="left" wrapText="1"/>
    </xf>
    <xf numFmtId="0" fontId="4" fillId="0" borderId="2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Production, transport, craft and other manual workers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'Manual Workers Descriptive'!$G$8</c:f>
              <c:strCache>
                <c:ptCount val="1"/>
                <c:pt idx="0">
                  <c:v>All NACE economic sectors excluding activities A,T and U (B to S) </c:v>
                </c:pt>
              </c:strCache>
            </c:strRef>
          </c:tx>
          <c:spPr>
            <a:ln w="28575" cap="rnd">
              <a:solidFill>
                <a:schemeClr val="accent1"/>
              </a:solidFill>
              <a:round/>
            </a:ln>
            <a:effectLst/>
          </c:spPr>
          <c:marker>
            <c:symbol val="none"/>
          </c:marker>
          <c:val>
            <c:numRef>
              <c:f>'Manual Workers Descriptive'!$G$9:$G$56</c:f>
              <c:numCache>
                <c:formatCode>General</c:formatCode>
                <c:ptCount val="48"/>
                <c:pt idx="0">
                  <c:v>512.85</c:v>
                </c:pt>
                <c:pt idx="1">
                  <c:v>500.8</c:v>
                </c:pt>
                <c:pt idx="2">
                  <c:v>539.26</c:v>
                </c:pt>
                <c:pt idx="3">
                  <c:v>485.55</c:v>
                </c:pt>
                <c:pt idx="4">
                  <c:v>501.67</c:v>
                </c:pt>
                <c:pt idx="5">
                  <c:v>523.1</c:v>
                </c:pt>
                <c:pt idx="6">
                  <c:v>548.26</c:v>
                </c:pt>
                <c:pt idx="7">
                  <c:v>519.79999999999995</c:v>
                </c:pt>
                <c:pt idx="8">
                  <c:v>541.58000000000004</c:v>
                </c:pt>
                <c:pt idx="9">
                  <c:v>539.47</c:v>
                </c:pt>
                <c:pt idx="10">
                  <c:v>541.84</c:v>
                </c:pt>
                <c:pt idx="11">
                  <c:v>537.03</c:v>
                </c:pt>
                <c:pt idx="12">
                  <c:v>509.05</c:v>
                </c:pt>
                <c:pt idx="13">
                  <c:v>485.39</c:v>
                </c:pt>
                <c:pt idx="14">
                  <c:v>489.05</c:v>
                </c:pt>
                <c:pt idx="15">
                  <c:v>477.18</c:v>
                </c:pt>
                <c:pt idx="16">
                  <c:v>495.78</c:v>
                </c:pt>
                <c:pt idx="17">
                  <c:v>499.66</c:v>
                </c:pt>
                <c:pt idx="18">
                  <c:v>495.87</c:v>
                </c:pt>
                <c:pt idx="19">
                  <c:v>490.33</c:v>
                </c:pt>
                <c:pt idx="20">
                  <c:v>485.52</c:v>
                </c:pt>
                <c:pt idx="21">
                  <c:v>489.61</c:v>
                </c:pt>
                <c:pt idx="22">
                  <c:v>501.43</c:v>
                </c:pt>
                <c:pt idx="23">
                  <c:v>491.85</c:v>
                </c:pt>
                <c:pt idx="24">
                  <c:v>499.26</c:v>
                </c:pt>
                <c:pt idx="25">
                  <c:v>502.89</c:v>
                </c:pt>
                <c:pt idx="26">
                  <c:v>511.5</c:v>
                </c:pt>
                <c:pt idx="27">
                  <c:v>507.17</c:v>
                </c:pt>
                <c:pt idx="28">
                  <c:v>515.36</c:v>
                </c:pt>
                <c:pt idx="29">
                  <c:v>521.08000000000004</c:v>
                </c:pt>
                <c:pt idx="30">
                  <c:v>528.64</c:v>
                </c:pt>
                <c:pt idx="31">
                  <c:v>521.48</c:v>
                </c:pt>
                <c:pt idx="32">
                  <c:v>534.84</c:v>
                </c:pt>
                <c:pt idx="33">
                  <c:v>549.79</c:v>
                </c:pt>
                <c:pt idx="34">
                  <c:v>550.41</c:v>
                </c:pt>
                <c:pt idx="35">
                  <c:v>544.29999999999995</c:v>
                </c:pt>
                <c:pt idx="36">
                  <c:v>556.13</c:v>
                </c:pt>
                <c:pt idx="37">
                  <c:v>556.97</c:v>
                </c:pt>
                <c:pt idx="38">
                  <c:v>564.26</c:v>
                </c:pt>
                <c:pt idx="39">
                  <c:v>562.87</c:v>
                </c:pt>
                <c:pt idx="40">
                  <c:v>561.28</c:v>
                </c:pt>
                <c:pt idx="41">
                  <c:v>599.02</c:v>
                </c:pt>
                <c:pt idx="42">
                  <c:v>630.87</c:v>
                </c:pt>
                <c:pt idx="43">
                  <c:v>596.72</c:v>
                </c:pt>
                <c:pt idx="44">
                  <c:v>631.17999999999995</c:v>
                </c:pt>
                <c:pt idx="45">
                  <c:v>648.07000000000005</c:v>
                </c:pt>
                <c:pt idx="46">
                  <c:v>647.5</c:v>
                </c:pt>
                <c:pt idx="47">
                  <c:v>622.28</c:v>
                </c:pt>
              </c:numCache>
            </c:numRef>
          </c:val>
          <c:smooth val="0"/>
          <c:extLst>
            <c:ext xmlns:c16="http://schemas.microsoft.com/office/drawing/2014/chart" uri="{C3380CC4-5D6E-409C-BE32-E72D297353CC}">
              <c16:uniqueId val="{00000000-7337-474D-A3CA-B5226DA57129}"/>
            </c:ext>
          </c:extLst>
        </c:ser>
        <c:ser>
          <c:idx val="1"/>
          <c:order val="1"/>
          <c:tx>
            <c:strRef>
              <c:f>'Manual Workers Descriptive'!$H$8</c:f>
              <c:strCache>
                <c:ptCount val="1"/>
                <c:pt idx="0">
                  <c:v>Business and services (B to N,R,S)</c:v>
                </c:pt>
              </c:strCache>
            </c:strRef>
          </c:tx>
          <c:spPr>
            <a:ln w="28575" cap="rnd">
              <a:solidFill>
                <a:schemeClr val="accent2"/>
              </a:solidFill>
              <a:round/>
            </a:ln>
            <a:effectLst/>
          </c:spPr>
          <c:marker>
            <c:symbol val="none"/>
          </c:marker>
          <c:val>
            <c:numRef>
              <c:f>'Manual Workers Descriptive'!$H$9:$H$56</c:f>
              <c:numCache>
                <c:formatCode>General</c:formatCode>
                <c:ptCount val="48"/>
                <c:pt idx="0">
                  <c:v>518.03</c:v>
                </c:pt>
                <c:pt idx="1">
                  <c:v>503.89</c:v>
                </c:pt>
                <c:pt idx="2">
                  <c:v>548.54</c:v>
                </c:pt>
                <c:pt idx="3">
                  <c:v>489.68</c:v>
                </c:pt>
                <c:pt idx="4">
                  <c:v>511.86</c:v>
                </c:pt>
                <c:pt idx="5">
                  <c:v>539.4</c:v>
                </c:pt>
                <c:pt idx="6">
                  <c:v>564.27</c:v>
                </c:pt>
                <c:pt idx="7">
                  <c:v>528.94000000000005</c:v>
                </c:pt>
                <c:pt idx="8">
                  <c:v>556.5</c:v>
                </c:pt>
                <c:pt idx="9">
                  <c:v>554.78</c:v>
                </c:pt>
                <c:pt idx="10">
                  <c:v>557.27</c:v>
                </c:pt>
                <c:pt idx="11">
                  <c:v>551.16999999999996</c:v>
                </c:pt>
                <c:pt idx="12">
                  <c:v>515.07000000000005</c:v>
                </c:pt>
                <c:pt idx="13">
                  <c:v>495.29</c:v>
                </c:pt>
                <c:pt idx="14">
                  <c:v>494.17</c:v>
                </c:pt>
                <c:pt idx="15">
                  <c:v>483.98</c:v>
                </c:pt>
                <c:pt idx="16">
                  <c:v>504.28</c:v>
                </c:pt>
                <c:pt idx="17">
                  <c:v>509.89</c:v>
                </c:pt>
                <c:pt idx="18">
                  <c:v>508.92</c:v>
                </c:pt>
                <c:pt idx="19">
                  <c:v>502.4</c:v>
                </c:pt>
                <c:pt idx="20">
                  <c:v>498.38</c:v>
                </c:pt>
                <c:pt idx="21">
                  <c:v>505.55</c:v>
                </c:pt>
                <c:pt idx="22">
                  <c:v>526.25</c:v>
                </c:pt>
                <c:pt idx="23">
                  <c:v>513.87</c:v>
                </c:pt>
                <c:pt idx="24">
                  <c:v>523.80999999999995</c:v>
                </c:pt>
                <c:pt idx="25">
                  <c:v>526.80999999999995</c:v>
                </c:pt>
                <c:pt idx="26">
                  <c:v>533.82000000000005</c:v>
                </c:pt>
                <c:pt idx="27">
                  <c:v>529.13</c:v>
                </c:pt>
                <c:pt idx="28">
                  <c:v>538.29999999999995</c:v>
                </c:pt>
                <c:pt idx="29">
                  <c:v>542.92999999999995</c:v>
                </c:pt>
                <c:pt idx="30">
                  <c:v>552.5</c:v>
                </c:pt>
                <c:pt idx="31">
                  <c:v>543.13</c:v>
                </c:pt>
                <c:pt idx="32">
                  <c:v>559.30999999999995</c:v>
                </c:pt>
                <c:pt idx="33">
                  <c:v>577.80999999999995</c:v>
                </c:pt>
                <c:pt idx="34">
                  <c:v>577.04999999999995</c:v>
                </c:pt>
                <c:pt idx="35">
                  <c:v>568.94000000000005</c:v>
                </c:pt>
                <c:pt idx="36">
                  <c:v>582.38</c:v>
                </c:pt>
                <c:pt idx="37">
                  <c:v>583.99</c:v>
                </c:pt>
                <c:pt idx="38">
                  <c:v>591.33000000000004</c:v>
                </c:pt>
                <c:pt idx="39">
                  <c:v>589.78</c:v>
                </c:pt>
                <c:pt idx="40">
                  <c:v>590.07000000000005</c:v>
                </c:pt>
                <c:pt idx="41">
                  <c:v>630.51</c:v>
                </c:pt>
                <c:pt idx="42">
                  <c:v>668.67</c:v>
                </c:pt>
                <c:pt idx="43">
                  <c:v>631.91</c:v>
                </c:pt>
                <c:pt idx="44">
                  <c:v>669.21</c:v>
                </c:pt>
                <c:pt idx="45">
                  <c:v>687.39</c:v>
                </c:pt>
                <c:pt idx="46">
                  <c:v>691.98</c:v>
                </c:pt>
                <c:pt idx="47">
                  <c:v>659.07</c:v>
                </c:pt>
              </c:numCache>
            </c:numRef>
          </c:val>
          <c:smooth val="0"/>
          <c:extLst>
            <c:ext xmlns:c16="http://schemas.microsoft.com/office/drawing/2014/chart" uri="{C3380CC4-5D6E-409C-BE32-E72D297353CC}">
              <c16:uniqueId val="{00000001-7337-474D-A3CA-B5226DA57129}"/>
            </c:ext>
          </c:extLst>
        </c:ser>
        <c:ser>
          <c:idx val="2"/>
          <c:order val="2"/>
          <c:tx>
            <c:strRef>
              <c:f>'Manual Workers Descriptive'!$I$8</c:f>
              <c:strCache>
                <c:ptCount val="1"/>
                <c:pt idx="0">
                  <c:v>Industry (B to E)</c:v>
                </c:pt>
              </c:strCache>
            </c:strRef>
          </c:tx>
          <c:spPr>
            <a:ln w="28575" cap="rnd">
              <a:solidFill>
                <a:schemeClr val="accent3"/>
              </a:solidFill>
              <a:round/>
            </a:ln>
            <a:effectLst/>
          </c:spPr>
          <c:marker>
            <c:symbol val="none"/>
          </c:marker>
          <c:val>
            <c:numRef>
              <c:f>'Manual Workers Descriptive'!$I$9:$I$56</c:f>
              <c:numCache>
                <c:formatCode>General</c:formatCode>
                <c:ptCount val="48"/>
                <c:pt idx="0">
                  <c:v>609.91999999999996</c:v>
                </c:pt>
                <c:pt idx="1">
                  <c:v>606.87</c:v>
                </c:pt>
                <c:pt idx="2">
                  <c:v>622.1</c:v>
                </c:pt>
                <c:pt idx="3">
                  <c:v>564.37</c:v>
                </c:pt>
                <c:pt idx="4">
                  <c:v>596.76</c:v>
                </c:pt>
                <c:pt idx="5">
                  <c:v>619.55999999999995</c:v>
                </c:pt>
                <c:pt idx="6">
                  <c:v>632.69000000000005</c:v>
                </c:pt>
                <c:pt idx="7">
                  <c:v>613.71</c:v>
                </c:pt>
                <c:pt idx="8">
                  <c:v>622.12</c:v>
                </c:pt>
                <c:pt idx="9">
                  <c:v>632.14</c:v>
                </c:pt>
                <c:pt idx="10">
                  <c:v>594.9</c:v>
                </c:pt>
                <c:pt idx="11">
                  <c:v>646.61</c:v>
                </c:pt>
                <c:pt idx="12">
                  <c:v>619.37</c:v>
                </c:pt>
                <c:pt idx="13">
                  <c:v>620.23</c:v>
                </c:pt>
                <c:pt idx="14">
                  <c:v>627.04</c:v>
                </c:pt>
                <c:pt idx="15">
                  <c:v>660.55</c:v>
                </c:pt>
                <c:pt idx="16">
                  <c:v>680.86</c:v>
                </c:pt>
                <c:pt idx="17">
                  <c:v>684.27</c:v>
                </c:pt>
                <c:pt idx="18">
                  <c:v>693.51</c:v>
                </c:pt>
                <c:pt idx="19">
                  <c:v>654.85</c:v>
                </c:pt>
                <c:pt idx="20">
                  <c:v>675.14</c:v>
                </c:pt>
                <c:pt idx="21">
                  <c:v>701.93</c:v>
                </c:pt>
                <c:pt idx="22">
                  <c:v>710.21</c:v>
                </c:pt>
                <c:pt idx="23">
                  <c:v>703.99</c:v>
                </c:pt>
                <c:pt idx="24">
                  <c:v>710.68</c:v>
                </c:pt>
                <c:pt idx="25">
                  <c:v>713.65</c:v>
                </c:pt>
                <c:pt idx="26">
                  <c:v>718.91</c:v>
                </c:pt>
                <c:pt idx="27">
                  <c:v>708.02</c:v>
                </c:pt>
                <c:pt idx="28">
                  <c:v>724.16</c:v>
                </c:pt>
                <c:pt idx="29">
                  <c:v>718.52</c:v>
                </c:pt>
                <c:pt idx="30">
                  <c:v>734.64</c:v>
                </c:pt>
                <c:pt idx="31">
                  <c:v>723.71</c:v>
                </c:pt>
                <c:pt idx="32">
                  <c:v>751.78</c:v>
                </c:pt>
                <c:pt idx="33">
                  <c:v>744.04</c:v>
                </c:pt>
                <c:pt idx="34">
                  <c:v>746.35</c:v>
                </c:pt>
                <c:pt idx="35">
                  <c:v>734.97</c:v>
                </c:pt>
                <c:pt idx="36">
                  <c:v>763.48</c:v>
                </c:pt>
                <c:pt idx="37">
                  <c:v>758.66</c:v>
                </c:pt>
                <c:pt idx="38">
                  <c:v>762.54</c:v>
                </c:pt>
                <c:pt idx="39">
                  <c:v>759.77</c:v>
                </c:pt>
                <c:pt idx="40">
                  <c:v>723.65</c:v>
                </c:pt>
                <c:pt idx="41">
                  <c:v>762.86</c:v>
                </c:pt>
                <c:pt idx="42">
                  <c:v>820.49</c:v>
                </c:pt>
                <c:pt idx="43">
                  <c:v>751.63</c:v>
                </c:pt>
                <c:pt idx="44">
                  <c:v>789.33</c:v>
                </c:pt>
                <c:pt idx="45">
                  <c:v>804.23</c:v>
                </c:pt>
                <c:pt idx="46">
                  <c:v>824.97</c:v>
                </c:pt>
                <c:pt idx="47">
                  <c:v>796.69</c:v>
                </c:pt>
              </c:numCache>
            </c:numRef>
          </c:val>
          <c:smooth val="0"/>
          <c:extLst>
            <c:ext xmlns:c16="http://schemas.microsoft.com/office/drawing/2014/chart" uri="{C3380CC4-5D6E-409C-BE32-E72D297353CC}">
              <c16:uniqueId val="{00000002-7337-474D-A3CA-B5226DA57129}"/>
            </c:ext>
          </c:extLst>
        </c:ser>
        <c:ser>
          <c:idx val="3"/>
          <c:order val="3"/>
          <c:tx>
            <c:strRef>
              <c:f>'Manual Workers Descriptive'!$J$8</c:f>
              <c:strCache>
                <c:ptCount val="1"/>
                <c:pt idx="0">
                  <c:v>Public administration, education and health (O to Q)</c:v>
                </c:pt>
              </c:strCache>
            </c:strRef>
          </c:tx>
          <c:spPr>
            <a:ln w="28575" cap="rnd">
              <a:solidFill>
                <a:schemeClr val="accent4"/>
              </a:solidFill>
              <a:round/>
            </a:ln>
            <a:effectLst/>
          </c:spPr>
          <c:marker>
            <c:symbol val="none"/>
          </c:marker>
          <c:val>
            <c:numRef>
              <c:f>'Manual Workers Descriptive'!$J$9:$J$56</c:f>
              <c:numCache>
                <c:formatCode>General</c:formatCode>
                <c:ptCount val="48"/>
                <c:pt idx="0">
                  <c:v>501.65</c:v>
                </c:pt>
                <c:pt idx="1">
                  <c:v>506.01</c:v>
                </c:pt>
                <c:pt idx="2">
                  <c:v>487.59</c:v>
                </c:pt>
                <c:pt idx="3">
                  <c:v>470.09</c:v>
                </c:pt>
                <c:pt idx="4">
                  <c:v>436.29</c:v>
                </c:pt>
                <c:pt idx="5">
                  <c:v>417</c:v>
                </c:pt>
                <c:pt idx="6">
                  <c:v>447.36</c:v>
                </c:pt>
                <c:pt idx="7">
                  <c:v>459.8</c:v>
                </c:pt>
                <c:pt idx="8">
                  <c:v>447.84</c:v>
                </c:pt>
                <c:pt idx="9">
                  <c:v>443.81</c:v>
                </c:pt>
                <c:pt idx="10">
                  <c:v>446.74</c:v>
                </c:pt>
                <c:pt idx="11">
                  <c:v>450.38</c:v>
                </c:pt>
                <c:pt idx="12">
                  <c:v>468.73</c:v>
                </c:pt>
                <c:pt idx="13">
                  <c:v>426.56</c:v>
                </c:pt>
                <c:pt idx="14">
                  <c:v>455.58</c:v>
                </c:pt>
                <c:pt idx="15">
                  <c:v>434.45</c:v>
                </c:pt>
                <c:pt idx="16">
                  <c:v>440.25</c:v>
                </c:pt>
                <c:pt idx="17">
                  <c:v>427.53</c:v>
                </c:pt>
                <c:pt idx="18">
                  <c:v>436.25</c:v>
                </c:pt>
                <c:pt idx="19">
                  <c:v>458.9</c:v>
                </c:pt>
                <c:pt idx="20">
                  <c:v>439.13</c:v>
                </c:pt>
                <c:pt idx="21">
                  <c:v>419.84</c:v>
                </c:pt>
                <c:pt idx="22">
                  <c:v>442.75</c:v>
                </c:pt>
                <c:pt idx="23">
                  <c:v>447.95</c:v>
                </c:pt>
                <c:pt idx="24">
                  <c:v>441.09</c:v>
                </c:pt>
                <c:pt idx="25">
                  <c:v>448.58</c:v>
                </c:pt>
                <c:pt idx="26">
                  <c:v>464.6</c:v>
                </c:pt>
                <c:pt idx="27">
                  <c:v>462.28</c:v>
                </c:pt>
                <c:pt idx="28">
                  <c:v>465.63</c:v>
                </c:pt>
                <c:pt idx="29">
                  <c:v>477.92</c:v>
                </c:pt>
                <c:pt idx="30">
                  <c:v>475.71</c:v>
                </c:pt>
                <c:pt idx="31">
                  <c:v>478.43</c:v>
                </c:pt>
                <c:pt idx="32">
                  <c:v>479.2</c:v>
                </c:pt>
                <c:pt idx="33">
                  <c:v>476.37</c:v>
                </c:pt>
                <c:pt idx="34">
                  <c:v>484.55</c:v>
                </c:pt>
                <c:pt idx="35">
                  <c:v>486.87</c:v>
                </c:pt>
                <c:pt idx="36">
                  <c:v>493.36</c:v>
                </c:pt>
                <c:pt idx="37">
                  <c:v>489.95</c:v>
                </c:pt>
                <c:pt idx="38">
                  <c:v>504.28</c:v>
                </c:pt>
                <c:pt idx="39">
                  <c:v>504.45</c:v>
                </c:pt>
                <c:pt idx="40">
                  <c:v>501.09</c:v>
                </c:pt>
                <c:pt idx="41">
                  <c:v>530.35</c:v>
                </c:pt>
                <c:pt idx="42">
                  <c:v>540.62</c:v>
                </c:pt>
                <c:pt idx="43">
                  <c:v>515.96</c:v>
                </c:pt>
                <c:pt idx="44">
                  <c:v>541.47</c:v>
                </c:pt>
                <c:pt idx="45">
                  <c:v>552.29999999999995</c:v>
                </c:pt>
                <c:pt idx="46">
                  <c:v>530.54</c:v>
                </c:pt>
                <c:pt idx="47">
                  <c:v>538.91999999999996</c:v>
                </c:pt>
              </c:numCache>
            </c:numRef>
          </c:val>
          <c:smooth val="0"/>
          <c:extLst>
            <c:ext xmlns:c16="http://schemas.microsoft.com/office/drawing/2014/chart" uri="{C3380CC4-5D6E-409C-BE32-E72D297353CC}">
              <c16:uniqueId val="{00000003-7337-474D-A3CA-B5226DA57129}"/>
            </c:ext>
          </c:extLst>
        </c:ser>
        <c:dLbls>
          <c:showLegendKey val="0"/>
          <c:showVal val="0"/>
          <c:showCatName val="0"/>
          <c:showSerName val="0"/>
          <c:showPercent val="0"/>
          <c:showBubbleSize val="0"/>
        </c:dLbls>
        <c:smooth val="0"/>
        <c:axId val="820952520"/>
        <c:axId val="820949896"/>
      </c:lineChart>
      <c:catAx>
        <c:axId val="8209525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Qaurters</a:t>
                </a:r>
              </a:p>
            </c:rich>
          </c:tx>
          <c:layout>
            <c:manualLayout>
              <c:xMode val="edge"/>
              <c:yMode val="edge"/>
              <c:x val="0.43985506993158741"/>
              <c:y val="0.807657752550423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820949896"/>
        <c:crosses val="autoZero"/>
        <c:auto val="1"/>
        <c:lblAlgn val="ctr"/>
        <c:lblOffset val="100"/>
        <c:noMultiLvlLbl val="0"/>
      </c:catAx>
      <c:valAx>
        <c:axId val="82094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Estimates of Avg Earnings</a:t>
                </a:r>
              </a:p>
            </c:rich>
          </c:tx>
          <c:layout>
            <c:manualLayout>
              <c:xMode val="edge"/>
              <c:yMode val="edge"/>
              <c:x val="9.2505186508503486E-3"/>
              <c:y val="0.249677245729144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52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Clerical, sales and service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'Service Employees Descriptive'!$G$8</c:f>
              <c:strCache>
                <c:ptCount val="1"/>
                <c:pt idx="0">
                  <c:v>All NACE economic sectors excluding activities A,T and U (B to S) </c:v>
                </c:pt>
              </c:strCache>
            </c:strRef>
          </c:tx>
          <c:spPr>
            <a:ln w="28575" cap="rnd">
              <a:solidFill>
                <a:schemeClr val="accent1"/>
              </a:solidFill>
              <a:round/>
            </a:ln>
            <a:effectLst/>
          </c:spPr>
          <c:marker>
            <c:symbol val="none"/>
          </c:marker>
          <c:val>
            <c:numRef>
              <c:f>'Service Employees Descriptive'!$G$9:$G$56</c:f>
              <c:numCache>
                <c:formatCode>General</c:formatCode>
                <c:ptCount val="48"/>
                <c:pt idx="0">
                  <c:v>469.43</c:v>
                </c:pt>
                <c:pt idx="1">
                  <c:v>476.48</c:v>
                </c:pt>
                <c:pt idx="2">
                  <c:v>486.34</c:v>
                </c:pt>
                <c:pt idx="3">
                  <c:v>461.78</c:v>
                </c:pt>
                <c:pt idx="4">
                  <c:v>484.22</c:v>
                </c:pt>
                <c:pt idx="5">
                  <c:v>491.87</c:v>
                </c:pt>
                <c:pt idx="6">
                  <c:v>488.48</c:v>
                </c:pt>
                <c:pt idx="7">
                  <c:v>473.04</c:v>
                </c:pt>
                <c:pt idx="8">
                  <c:v>479.85</c:v>
                </c:pt>
                <c:pt idx="9">
                  <c:v>480.91</c:v>
                </c:pt>
                <c:pt idx="10">
                  <c:v>475.96</c:v>
                </c:pt>
                <c:pt idx="11">
                  <c:v>474.31</c:v>
                </c:pt>
                <c:pt idx="12">
                  <c:v>471.22</c:v>
                </c:pt>
                <c:pt idx="13">
                  <c:v>467.56</c:v>
                </c:pt>
                <c:pt idx="14">
                  <c:v>475.14</c:v>
                </c:pt>
                <c:pt idx="15">
                  <c:v>470.12</c:v>
                </c:pt>
                <c:pt idx="16">
                  <c:v>476.84</c:v>
                </c:pt>
                <c:pt idx="17">
                  <c:v>492.23</c:v>
                </c:pt>
                <c:pt idx="18">
                  <c:v>468.33</c:v>
                </c:pt>
                <c:pt idx="19">
                  <c:v>452.73</c:v>
                </c:pt>
                <c:pt idx="20">
                  <c:v>456.49</c:v>
                </c:pt>
                <c:pt idx="21">
                  <c:v>467.08</c:v>
                </c:pt>
                <c:pt idx="22">
                  <c:v>470.33</c:v>
                </c:pt>
                <c:pt idx="23">
                  <c:v>464.16</c:v>
                </c:pt>
                <c:pt idx="24">
                  <c:v>475.4</c:v>
                </c:pt>
                <c:pt idx="25">
                  <c:v>482.22</c:v>
                </c:pt>
                <c:pt idx="26">
                  <c:v>484.48</c:v>
                </c:pt>
                <c:pt idx="27">
                  <c:v>476.45</c:v>
                </c:pt>
                <c:pt idx="28">
                  <c:v>493.14</c:v>
                </c:pt>
                <c:pt idx="29">
                  <c:v>494.12</c:v>
                </c:pt>
                <c:pt idx="30">
                  <c:v>498.73</c:v>
                </c:pt>
                <c:pt idx="31">
                  <c:v>489.19</c:v>
                </c:pt>
                <c:pt idx="32">
                  <c:v>507.9</c:v>
                </c:pt>
                <c:pt idx="33">
                  <c:v>513.61</c:v>
                </c:pt>
                <c:pt idx="34">
                  <c:v>505.34</c:v>
                </c:pt>
                <c:pt idx="35">
                  <c:v>504.87</c:v>
                </c:pt>
                <c:pt idx="36">
                  <c:v>519.01</c:v>
                </c:pt>
                <c:pt idx="37">
                  <c:v>523.48</c:v>
                </c:pt>
                <c:pt idx="38">
                  <c:v>525.36</c:v>
                </c:pt>
                <c:pt idx="39">
                  <c:v>532.79999999999995</c:v>
                </c:pt>
                <c:pt idx="40">
                  <c:v>555.4</c:v>
                </c:pt>
                <c:pt idx="41">
                  <c:v>563.69000000000005</c:v>
                </c:pt>
                <c:pt idx="42">
                  <c:v>593.76</c:v>
                </c:pt>
                <c:pt idx="43">
                  <c:v>588.80999999999995</c:v>
                </c:pt>
                <c:pt idx="44">
                  <c:v>607.77</c:v>
                </c:pt>
                <c:pt idx="45">
                  <c:v>617.4</c:v>
                </c:pt>
                <c:pt idx="46">
                  <c:v>621.6</c:v>
                </c:pt>
                <c:pt idx="47">
                  <c:v>611.35</c:v>
                </c:pt>
              </c:numCache>
            </c:numRef>
          </c:val>
          <c:smooth val="0"/>
          <c:extLst>
            <c:ext xmlns:c16="http://schemas.microsoft.com/office/drawing/2014/chart" uri="{C3380CC4-5D6E-409C-BE32-E72D297353CC}">
              <c16:uniqueId val="{00000000-BAB6-4C8D-BF80-86F942095268}"/>
            </c:ext>
          </c:extLst>
        </c:ser>
        <c:ser>
          <c:idx val="1"/>
          <c:order val="1"/>
          <c:tx>
            <c:strRef>
              <c:f>'Service Employees Descriptive'!$H$8</c:f>
              <c:strCache>
                <c:ptCount val="1"/>
                <c:pt idx="0">
                  <c:v>Business and services (B to N,R,S)</c:v>
                </c:pt>
              </c:strCache>
            </c:strRef>
          </c:tx>
          <c:spPr>
            <a:ln w="28575" cap="rnd">
              <a:solidFill>
                <a:schemeClr val="accent2"/>
              </a:solidFill>
              <a:round/>
            </a:ln>
            <a:effectLst/>
          </c:spPr>
          <c:marker>
            <c:symbol val="none"/>
          </c:marker>
          <c:val>
            <c:numRef>
              <c:f>'Service Employees Descriptive'!$H$9:$H$56</c:f>
              <c:numCache>
                <c:formatCode>General</c:formatCode>
                <c:ptCount val="48"/>
                <c:pt idx="0">
                  <c:v>437.24</c:v>
                </c:pt>
                <c:pt idx="1">
                  <c:v>447.03</c:v>
                </c:pt>
                <c:pt idx="2">
                  <c:v>455.48</c:v>
                </c:pt>
                <c:pt idx="3">
                  <c:v>432.61</c:v>
                </c:pt>
                <c:pt idx="4">
                  <c:v>453.68</c:v>
                </c:pt>
                <c:pt idx="5">
                  <c:v>463.93</c:v>
                </c:pt>
                <c:pt idx="6">
                  <c:v>458.27</c:v>
                </c:pt>
                <c:pt idx="7">
                  <c:v>444.25</c:v>
                </c:pt>
                <c:pt idx="8">
                  <c:v>450.78</c:v>
                </c:pt>
                <c:pt idx="9">
                  <c:v>453.17</c:v>
                </c:pt>
                <c:pt idx="10">
                  <c:v>446.78</c:v>
                </c:pt>
                <c:pt idx="11">
                  <c:v>445.96</c:v>
                </c:pt>
                <c:pt idx="12">
                  <c:v>444.47</c:v>
                </c:pt>
                <c:pt idx="13">
                  <c:v>440.94</c:v>
                </c:pt>
                <c:pt idx="14">
                  <c:v>446.72</c:v>
                </c:pt>
                <c:pt idx="15">
                  <c:v>442.63</c:v>
                </c:pt>
                <c:pt idx="16">
                  <c:v>450.19</c:v>
                </c:pt>
                <c:pt idx="17">
                  <c:v>465.08</c:v>
                </c:pt>
                <c:pt idx="18">
                  <c:v>457.9</c:v>
                </c:pt>
                <c:pt idx="19">
                  <c:v>441.59</c:v>
                </c:pt>
                <c:pt idx="20">
                  <c:v>443.76</c:v>
                </c:pt>
                <c:pt idx="21">
                  <c:v>453.36</c:v>
                </c:pt>
                <c:pt idx="22">
                  <c:v>460.87</c:v>
                </c:pt>
                <c:pt idx="23">
                  <c:v>453.86</c:v>
                </c:pt>
                <c:pt idx="24">
                  <c:v>465.71</c:v>
                </c:pt>
                <c:pt idx="25">
                  <c:v>473.03</c:v>
                </c:pt>
                <c:pt idx="26">
                  <c:v>475.33</c:v>
                </c:pt>
                <c:pt idx="27">
                  <c:v>464.27</c:v>
                </c:pt>
                <c:pt idx="28">
                  <c:v>481.58</c:v>
                </c:pt>
                <c:pt idx="29">
                  <c:v>482.85</c:v>
                </c:pt>
                <c:pt idx="30">
                  <c:v>487.17</c:v>
                </c:pt>
                <c:pt idx="31">
                  <c:v>474.64</c:v>
                </c:pt>
                <c:pt idx="32">
                  <c:v>496.83</c:v>
                </c:pt>
                <c:pt idx="33">
                  <c:v>505.21</c:v>
                </c:pt>
                <c:pt idx="34">
                  <c:v>498.57</c:v>
                </c:pt>
                <c:pt idx="35">
                  <c:v>497.5</c:v>
                </c:pt>
                <c:pt idx="36">
                  <c:v>514.16999999999996</c:v>
                </c:pt>
                <c:pt idx="37">
                  <c:v>520.46</c:v>
                </c:pt>
                <c:pt idx="38">
                  <c:v>519.15</c:v>
                </c:pt>
                <c:pt idx="39">
                  <c:v>528.17999999999995</c:v>
                </c:pt>
                <c:pt idx="40">
                  <c:v>551.29999999999995</c:v>
                </c:pt>
                <c:pt idx="41">
                  <c:v>568.75</c:v>
                </c:pt>
                <c:pt idx="42">
                  <c:v>591.88</c:v>
                </c:pt>
                <c:pt idx="43">
                  <c:v>599.6</c:v>
                </c:pt>
                <c:pt idx="44">
                  <c:v>614.33000000000004</c:v>
                </c:pt>
                <c:pt idx="45">
                  <c:v>620.33000000000004</c:v>
                </c:pt>
                <c:pt idx="46">
                  <c:v>633.87</c:v>
                </c:pt>
                <c:pt idx="47">
                  <c:v>617.39</c:v>
                </c:pt>
              </c:numCache>
            </c:numRef>
          </c:val>
          <c:smooth val="0"/>
          <c:extLst>
            <c:ext xmlns:c16="http://schemas.microsoft.com/office/drawing/2014/chart" uri="{C3380CC4-5D6E-409C-BE32-E72D297353CC}">
              <c16:uniqueId val="{00000001-BAB6-4C8D-BF80-86F942095268}"/>
            </c:ext>
          </c:extLst>
        </c:ser>
        <c:ser>
          <c:idx val="2"/>
          <c:order val="2"/>
          <c:tx>
            <c:strRef>
              <c:f>'Service Employees Descriptive'!$I$8</c:f>
              <c:strCache>
                <c:ptCount val="1"/>
                <c:pt idx="0">
                  <c:v>Industry (B to E)</c:v>
                </c:pt>
              </c:strCache>
            </c:strRef>
          </c:tx>
          <c:spPr>
            <a:ln w="28575" cap="rnd">
              <a:solidFill>
                <a:schemeClr val="accent3"/>
              </a:solidFill>
              <a:round/>
            </a:ln>
            <a:effectLst/>
          </c:spPr>
          <c:marker>
            <c:symbol val="none"/>
          </c:marker>
          <c:val>
            <c:numRef>
              <c:f>'Service Employees Descriptive'!$I$9:$I$56</c:f>
              <c:numCache>
                <c:formatCode>General</c:formatCode>
                <c:ptCount val="48"/>
                <c:pt idx="0">
                  <c:v>695.94</c:v>
                </c:pt>
                <c:pt idx="1">
                  <c:v>687.8</c:v>
                </c:pt>
                <c:pt idx="2">
                  <c:v>699.28</c:v>
                </c:pt>
                <c:pt idx="3">
                  <c:v>680.33</c:v>
                </c:pt>
                <c:pt idx="4">
                  <c:v>748.5</c:v>
                </c:pt>
                <c:pt idx="5">
                  <c:v>777.92</c:v>
                </c:pt>
                <c:pt idx="6">
                  <c:v>767.57</c:v>
                </c:pt>
                <c:pt idx="7">
                  <c:v>752.91</c:v>
                </c:pt>
                <c:pt idx="8">
                  <c:v>773.99</c:v>
                </c:pt>
                <c:pt idx="9">
                  <c:v>757.43</c:v>
                </c:pt>
                <c:pt idx="10">
                  <c:v>738.26</c:v>
                </c:pt>
                <c:pt idx="11">
                  <c:v>750.76</c:v>
                </c:pt>
                <c:pt idx="12">
                  <c:v>748.67</c:v>
                </c:pt>
                <c:pt idx="13">
                  <c:v>754.97</c:v>
                </c:pt>
                <c:pt idx="14">
                  <c:v>767.71</c:v>
                </c:pt>
                <c:pt idx="15">
                  <c:v>761.22</c:v>
                </c:pt>
                <c:pt idx="16">
                  <c:v>740.07</c:v>
                </c:pt>
                <c:pt idx="17">
                  <c:v>765.63</c:v>
                </c:pt>
                <c:pt idx="18">
                  <c:v>721.5</c:v>
                </c:pt>
                <c:pt idx="19">
                  <c:v>731.48</c:v>
                </c:pt>
                <c:pt idx="20">
                  <c:v>752.87</c:v>
                </c:pt>
                <c:pt idx="21">
                  <c:v>762.71</c:v>
                </c:pt>
                <c:pt idx="22">
                  <c:v>770.97</c:v>
                </c:pt>
                <c:pt idx="23">
                  <c:v>768.1</c:v>
                </c:pt>
                <c:pt idx="24">
                  <c:v>757.54</c:v>
                </c:pt>
                <c:pt idx="25">
                  <c:v>770.36</c:v>
                </c:pt>
                <c:pt idx="26">
                  <c:v>783.85</c:v>
                </c:pt>
                <c:pt idx="27">
                  <c:v>772.22</c:v>
                </c:pt>
                <c:pt idx="28">
                  <c:v>773.41</c:v>
                </c:pt>
                <c:pt idx="29">
                  <c:v>780.03</c:v>
                </c:pt>
                <c:pt idx="30">
                  <c:v>798.23</c:v>
                </c:pt>
                <c:pt idx="31">
                  <c:v>787.06</c:v>
                </c:pt>
                <c:pt idx="32">
                  <c:v>792.88</c:v>
                </c:pt>
                <c:pt idx="33">
                  <c:v>796.16</c:v>
                </c:pt>
                <c:pt idx="34">
                  <c:v>816.88</c:v>
                </c:pt>
                <c:pt idx="35">
                  <c:v>810.76</c:v>
                </c:pt>
                <c:pt idx="36">
                  <c:v>821.77</c:v>
                </c:pt>
                <c:pt idx="37">
                  <c:v>829.33</c:v>
                </c:pt>
                <c:pt idx="38">
                  <c:v>831.72</c:v>
                </c:pt>
                <c:pt idx="39">
                  <c:v>835.42</c:v>
                </c:pt>
                <c:pt idx="40">
                  <c:v>811.28</c:v>
                </c:pt>
                <c:pt idx="41">
                  <c:v>835.84</c:v>
                </c:pt>
                <c:pt idx="42">
                  <c:v>884.43</c:v>
                </c:pt>
                <c:pt idx="43">
                  <c:v>861.31</c:v>
                </c:pt>
                <c:pt idx="44">
                  <c:v>896.58</c:v>
                </c:pt>
                <c:pt idx="45">
                  <c:v>907.85</c:v>
                </c:pt>
                <c:pt idx="46">
                  <c:v>944.34</c:v>
                </c:pt>
                <c:pt idx="47">
                  <c:v>911.81</c:v>
                </c:pt>
              </c:numCache>
            </c:numRef>
          </c:val>
          <c:smooth val="0"/>
          <c:extLst>
            <c:ext xmlns:c16="http://schemas.microsoft.com/office/drawing/2014/chart" uri="{C3380CC4-5D6E-409C-BE32-E72D297353CC}">
              <c16:uniqueId val="{00000002-BAB6-4C8D-BF80-86F942095268}"/>
            </c:ext>
          </c:extLst>
        </c:ser>
        <c:ser>
          <c:idx val="3"/>
          <c:order val="3"/>
          <c:tx>
            <c:strRef>
              <c:f>'Service Employees Descriptive'!$J$8</c:f>
              <c:strCache>
                <c:ptCount val="1"/>
                <c:pt idx="0">
                  <c:v>Public administration, education and health (O to Q)</c:v>
                </c:pt>
              </c:strCache>
            </c:strRef>
          </c:tx>
          <c:spPr>
            <a:ln w="28575" cap="rnd">
              <a:solidFill>
                <a:schemeClr val="accent4"/>
              </a:solidFill>
              <a:round/>
            </a:ln>
            <a:effectLst/>
          </c:spPr>
          <c:marker>
            <c:symbol val="none"/>
          </c:marker>
          <c:val>
            <c:numRef>
              <c:f>'Service Employees Descriptive'!$J$9:$J$56</c:f>
              <c:numCache>
                <c:formatCode>General</c:formatCode>
                <c:ptCount val="48"/>
                <c:pt idx="0">
                  <c:v>581.03</c:v>
                </c:pt>
                <c:pt idx="1">
                  <c:v>546.91999999999996</c:v>
                </c:pt>
                <c:pt idx="2">
                  <c:v>566.5</c:v>
                </c:pt>
                <c:pt idx="3">
                  <c:v>537.33000000000004</c:v>
                </c:pt>
                <c:pt idx="4">
                  <c:v>558.92999999999995</c:v>
                </c:pt>
                <c:pt idx="5">
                  <c:v>540.49</c:v>
                </c:pt>
                <c:pt idx="6">
                  <c:v>561.13</c:v>
                </c:pt>
                <c:pt idx="7">
                  <c:v>538.24</c:v>
                </c:pt>
                <c:pt idx="8">
                  <c:v>542.71</c:v>
                </c:pt>
                <c:pt idx="9">
                  <c:v>532.07000000000005</c:v>
                </c:pt>
                <c:pt idx="10">
                  <c:v>546.22</c:v>
                </c:pt>
                <c:pt idx="11">
                  <c:v>537.86</c:v>
                </c:pt>
                <c:pt idx="12">
                  <c:v>523.61</c:v>
                </c:pt>
                <c:pt idx="13">
                  <c:v>518.07000000000005</c:v>
                </c:pt>
                <c:pt idx="14">
                  <c:v>537.33000000000004</c:v>
                </c:pt>
                <c:pt idx="15">
                  <c:v>526.09</c:v>
                </c:pt>
                <c:pt idx="16">
                  <c:v>523.37</c:v>
                </c:pt>
                <c:pt idx="17">
                  <c:v>534.6</c:v>
                </c:pt>
                <c:pt idx="18">
                  <c:v>516.1</c:v>
                </c:pt>
                <c:pt idx="19">
                  <c:v>508.44</c:v>
                </c:pt>
                <c:pt idx="20">
                  <c:v>526.09</c:v>
                </c:pt>
                <c:pt idx="21">
                  <c:v>543.30999999999995</c:v>
                </c:pt>
                <c:pt idx="22">
                  <c:v>537.15</c:v>
                </c:pt>
                <c:pt idx="23">
                  <c:v>532.27</c:v>
                </c:pt>
                <c:pt idx="24">
                  <c:v>541.46</c:v>
                </c:pt>
                <c:pt idx="25">
                  <c:v>547.08000000000004</c:v>
                </c:pt>
                <c:pt idx="26">
                  <c:v>548.5</c:v>
                </c:pt>
                <c:pt idx="27">
                  <c:v>548.13</c:v>
                </c:pt>
                <c:pt idx="28">
                  <c:v>561.54</c:v>
                </c:pt>
                <c:pt idx="29">
                  <c:v>561.61</c:v>
                </c:pt>
                <c:pt idx="30">
                  <c:v>567.08000000000004</c:v>
                </c:pt>
                <c:pt idx="31">
                  <c:v>562.29</c:v>
                </c:pt>
                <c:pt idx="32">
                  <c:v>573.66</c:v>
                </c:pt>
                <c:pt idx="33">
                  <c:v>574.59</c:v>
                </c:pt>
                <c:pt idx="34">
                  <c:v>564.05999999999995</c:v>
                </c:pt>
                <c:pt idx="35">
                  <c:v>563.88</c:v>
                </c:pt>
                <c:pt idx="36">
                  <c:v>571.86</c:v>
                </c:pt>
                <c:pt idx="37">
                  <c:v>573.53</c:v>
                </c:pt>
                <c:pt idx="38">
                  <c:v>582.17999999999995</c:v>
                </c:pt>
                <c:pt idx="39">
                  <c:v>583.66</c:v>
                </c:pt>
                <c:pt idx="40">
                  <c:v>593.54999999999995</c:v>
                </c:pt>
                <c:pt idx="41">
                  <c:v>588.63</c:v>
                </c:pt>
                <c:pt idx="42">
                  <c:v>631.78</c:v>
                </c:pt>
                <c:pt idx="43">
                  <c:v>593.57000000000005</c:v>
                </c:pt>
                <c:pt idx="44">
                  <c:v>622.51</c:v>
                </c:pt>
                <c:pt idx="45">
                  <c:v>643.65</c:v>
                </c:pt>
                <c:pt idx="46">
                  <c:v>630.61</c:v>
                </c:pt>
                <c:pt idx="47">
                  <c:v>631.24</c:v>
                </c:pt>
              </c:numCache>
            </c:numRef>
          </c:val>
          <c:smooth val="0"/>
          <c:extLst>
            <c:ext xmlns:c16="http://schemas.microsoft.com/office/drawing/2014/chart" uri="{C3380CC4-5D6E-409C-BE32-E72D297353CC}">
              <c16:uniqueId val="{00000003-BAB6-4C8D-BF80-86F942095268}"/>
            </c:ext>
          </c:extLst>
        </c:ser>
        <c:dLbls>
          <c:showLegendKey val="0"/>
          <c:showVal val="0"/>
          <c:showCatName val="0"/>
          <c:showSerName val="0"/>
          <c:showPercent val="0"/>
          <c:showBubbleSize val="0"/>
        </c:dLbls>
        <c:smooth val="0"/>
        <c:axId val="821564992"/>
        <c:axId val="821564664"/>
      </c:lineChart>
      <c:catAx>
        <c:axId val="8215649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21564664"/>
        <c:crosses val="autoZero"/>
        <c:auto val="1"/>
        <c:lblAlgn val="ctr"/>
        <c:lblOffset val="100"/>
        <c:noMultiLvlLbl val="0"/>
      </c:catAx>
      <c:valAx>
        <c:axId val="82156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Estimates of Avg</a:t>
                </a:r>
                <a:r>
                  <a:rPr lang="en-US" b="1" baseline="0"/>
                  <a:t> Earnings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6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Managers, professionals and associated professionals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'Managers Descrpitive'!$H$8</c:f>
              <c:strCache>
                <c:ptCount val="1"/>
                <c:pt idx="0">
                  <c:v>All NACE economic sectors excluding activities A,T and U (B to S) </c:v>
                </c:pt>
              </c:strCache>
            </c:strRef>
          </c:tx>
          <c:spPr>
            <a:ln w="28575" cap="rnd">
              <a:solidFill>
                <a:schemeClr val="accent1"/>
              </a:solidFill>
              <a:round/>
            </a:ln>
            <a:effectLst/>
          </c:spPr>
          <c:marker>
            <c:symbol val="none"/>
          </c:marker>
          <c:val>
            <c:numRef>
              <c:f>'Managers Descrpitive'!$H$9:$H$56</c:f>
              <c:numCache>
                <c:formatCode>General</c:formatCode>
                <c:ptCount val="48"/>
                <c:pt idx="0">
                  <c:v>1041.4100000000001</c:v>
                </c:pt>
                <c:pt idx="1">
                  <c:v>1073.48</c:v>
                </c:pt>
                <c:pt idx="2">
                  <c:v>1093.3399999999999</c:v>
                </c:pt>
                <c:pt idx="3">
                  <c:v>1063.3900000000001</c:v>
                </c:pt>
                <c:pt idx="4">
                  <c:v>1096.67</c:v>
                </c:pt>
                <c:pt idx="5">
                  <c:v>1094.26</c:v>
                </c:pt>
                <c:pt idx="6">
                  <c:v>1137.7</c:v>
                </c:pt>
                <c:pt idx="7">
                  <c:v>1124.8399999999999</c:v>
                </c:pt>
                <c:pt idx="8">
                  <c:v>1120.1199999999999</c:v>
                </c:pt>
                <c:pt idx="9">
                  <c:v>1114.97</c:v>
                </c:pt>
                <c:pt idx="10">
                  <c:v>1134.81</c:v>
                </c:pt>
                <c:pt idx="11">
                  <c:v>1121.68</c:v>
                </c:pt>
                <c:pt idx="12">
                  <c:v>1149.49</c:v>
                </c:pt>
                <c:pt idx="13">
                  <c:v>1152.51</c:v>
                </c:pt>
                <c:pt idx="14">
                  <c:v>1170.03</c:v>
                </c:pt>
                <c:pt idx="15">
                  <c:v>1145.3399999999999</c:v>
                </c:pt>
                <c:pt idx="16">
                  <c:v>1127.97</c:v>
                </c:pt>
                <c:pt idx="17">
                  <c:v>1134.44</c:v>
                </c:pt>
                <c:pt idx="18">
                  <c:v>1173.25</c:v>
                </c:pt>
                <c:pt idx="19">
                  <c:v>1162.04</c:v>
                </c:pt>
                <c:pt idx="20">
                  <c:v>1155.0899999999999</c:v>
                </c:pt>
                <c:pt idx="21">
                  <c:v>1184.03</c:v>
                </c:pt>
                <c:pt idx="22">
                  <c:v>1197.45</c:v>
                </c:pt>
                <c:pt idx="23">
                  <c:v>1199.6300000000001</c:v>
                </c:pt>
                <c:pt idx="24">
                  <c:v>1207.93</c:v>
                </c:pt>
                <c:pt idx="25">
                  <c:v>1213.26</c:v>
                </c:pt>
                <c:pt idx="26">
                  <c:v>1223.53</c:v>
                </c:pt>
                <c:pt idx="27">
                  <c:v>1207.8</c:v>
                </c:pt>
                <c:pt idx="28">
                  <c:v>1229.4000000000001</c:v>
                </c:pt>
                <c:pt idx="29">
                  <c:v>1238.3599999999999</c:v>
                </c:pt>
                <c:pt idx="30">
                  <c:v>1253.79</c:v>
                </c:pt>
                <c:pt idx="31">
                  <c:v>1257.8399999999999</c:v>
                </c:pt>
                <c:pt idx="32">
                  <c:v>1263.8900000000001</c:v>
                </c:pt>
                <c:pt idx="33">
                  <c:v>1274.3699999999999</c:v>
                </c:pt>
                <c:pt idx="34">
                  <c:v>1288.54</c:v>
                </c:pt>
                <c:pt idx="35">
                  <c:v>1283.32</c:v>
                </c:pt>
                <c:pt idx="36">
                  <c:v>1297.8900000000001</c:v>
                </c:pt>
                <c:pt idx="37">
                  <c:v>1297.3800000000001</c:v>
                </c:pt>
                <c:pt idx="38">
                  <c:v>1320.68</c:v>
                </c:pt>
                <c:pt idx="39">
                  <c:v>1312.82</c:v>
                </c:pt>
                <c:pt idx="40">
                  <c:v>1331.22</c:v>
                </c:pt>
                <c:pt idx="41">
                  <c:v>1318</c:v>
                </c:pt>
                <c:pt idx="42">
                  <c:v>1355.77</c:v>
                </c:pt>
                <c:pt idx="43">
                  <c:v>1371.67</c:v>
                </c:pt>
                <c:pt idx="44">
                  <c:v>1360.02</c:v>
                </c:pt>
                <c:pt idx="45">
                  <c:v>1380.65</c:v>
                </c:pt>
                <c:pt idx="46">
                  <c:v>1375.32</c:v>
                </c:pt>
                <c:pt idx="47">
                  <c:v>1381.16</c:v>
                </c:pt>
              </c:numCache>
            </c:numRef>
          </c:val>
          <c:smooth val="0"/>
          <c:extLst>
            <c:ext xmlns:c16="http://schemas.microsoft.com/office/drawing/2014/chart" uri="{C3380CC4-5D6E-409C-BE32-E72D297353CC}">
              <c16:uniqueId val="{00000000-30AE-45E3-AA0C-C9BB5FDCF8F1}"/>
            </c:ext>
          </c:extLst>
        </c:ser>
        <c:ser>
          <c:idx val="1"/>
          <c:order val="1"/>
          <c:tx>
            <c:strRef>
              <c:f>'Managers Descrpitive'!$I$8</c:f>
              <c:strCache>
                <c:ptCount val="1"/>
                <c:pt idx="0">
                  <c:v>Business and services (B to N,R,S)</c:v>
                </c:pt>
              </c:strCache>
            </c:strRef>
          </c:tx>
          <c:spPr>
            <a:ln w="28575" cap="rnd">
              <a:solidFill>
                <a:schemeClr val="accent2"/>
              </a:solidFill>
              <a:round/>
            </a:ln>
            <a:effectLst/>
          </c:spPr>
          <c:marker>
            <c:symbol val="none"/>
          </c:marker>
          <c:val>
            <c:numRef>
              <c:f>'Managers Descrpitive'!$I$9:$I$56</c:f>
              <c:numCache>
                <c:formatCode>General</c:formatCode>
                <c:ptCount val="48"/>
                <c:pt idx="0">
                  <c:v>1113.74</c:v>
                </c:pt>
                <c:pt idx="1">
                  <c:v>1151.83</c:v>
                </c:pt>
                <c:pt idx="2">
                  <c:v>1175.32</c:v>
                </c:pt>
                <c:pt idx="3">
                  <c:v>1143.71</c:v>
                </c:pt>
                <c:pt idx="4">
                  <c:v>1177.79</c:v>
                </c:pt>
                <c:pt idx="5">
                  <c:v>1179.32</c:v>
                </c:pt>
                <c:pt idx="6">
                  <c:v>1221.42</c:v>
                </c:pt>
                <c:pt idx="7">
                  <c:v>1208.1099999999999</c:v>
                </c:pt>
                <c:pt idx="8">
                  <c:v>1203.76</c:v>
                </c:pt>
                <c:pt idx="9">
                  <c:v>1197.5</c:v>
                </c:pt>
                <c:pt idx="10">
                  <c:v>1210.67</c:v>
                </c:pt>
                <c:pt idx="11">
                  <c:v>1198.8599999999999</c:v>
                </c:pt>
                <c:pt idx="12">
                  <c:v>1237.49</c:v>
                </c:pt>
                <c:pt idx="13">
                  <c:v>1240.1400000000001</c:v>
                </c:pt>
                <c:pt idx="14">
                  <c:v>1256.4100000000001</c:v>
                </c:pt>
                <c:pt idx="15">
                  <c:v>1229.6400000000001</c:v>
                </c:pt>
                <c:pt idx="16">
                  <c:v>1207.57</c:v>
                </c:pt>
                <c:pt idx="17">
                  <c:v>1216.31</c:v>
                </c:pt>
                <c:pt idx="18">
                  <c:v>1259.83</c:v>
                </c:pt>
                <c:pt idx="19">
                  <c:v>1253.73</c:v>
                </c:pt>
                <c:pt idx="20">
                  <c:v>1248.48</c:v>
                </c:pt>
                <c:pt idx="21">
                  <c:v>1281.9100000000001</c:v>
                </c:pt>
                <c:pt idx="22">
                  <c:v>1288.3699999999999</c:v>
                </c:pt>
                <c:pt idx="23">
                  <c:v>1288.4100000000001</c:v>
                </c:pt>
                <c:pt idx="24">
                  <c:v>1305.7</c:v>
                </c:pt>
                <c:pt idx="25">
                  <c:v>1298.46</c:v>
                </c:pt>
                <c:pt idx="26">
                  <c:v>1316.26</c:v>
                </c:pt>
                <c:pt idx="27">
                  <c:v>1302.2</c:v>
                </c:pt>
                <c:pt idx="28">
                  <c:v>1324.8</c:v>
                </c:pt>
                <c:pt idx="29">
                  <c:v>1317.26</c:v>
                </c:pt>
                <c:pt idx="30">
                  <c:v>1344.51</c:v>
                </c:pt>
                <c:pt idx="31">
                  <c:v>1346.83</c:v>
                </c:pt>
                <c:pt idx="32">
                  <c:v>1354.01</c:v>
                </c:pt>
                <c:pt idx="33">
                  <c:v>1361.33</c:v>
                </c:pt>
                <c:pt idx="34">
                  <c:v>1395.35</c:v>
                </c:pt>
                <c:pt idx="35">
                  <c:v>1389.35</c:v>
                </c:pt>
                <c:pt idx="36">
                  <c:v>1403.84</c:v>
                </c:pt>
                <c:pt idx="37">
                  <c:v>1400.39</c:v>
                </c:pt>
                <c:pt idx="38">
                  <c:v>1424.98</c:v>
                </c:pt>
                <c:pt idx="39">
                  <c:v>1422.33</c:v>
                </c:pt>
                <c:pt idx="40">
                  <c:v>1418.11</c:v>
                </c:pt>
                <c:pt idx="41">
                  <c:v>1401.95</c:v>
                </c:pt>
                <c:pt idx="42">
                  <c:v>1465.41</c:v>
                </c:pt>
                <c:pt idx="43">
                  <c:v>1446.96</c:v>
                </c:pt>
                <c:pt idx="44">
                  <c:v>1463.01</c:v>
                </c:pt>
                <c:pt idx="45">
                  <c:v>1466.82</c:v>
                </c:pt>
                <c:pt idx="46">
                  <c:v>1490.67</c:v>
                </c:pt>
                <c:pt idx="47">
                  <c:v>1495.39</c:v>
                </c:pt>
              </c:numCache>
            </c:numRef>
          </c:val>
          <c:smooth val="0"/>
          <c:extLst>
            <c:ext xmlns:c16="http://schemas.microsoft.com/office/drawing/2014/chart" uri="{C3380CC4-5D6E-409C-BE32-E72D297353CC}">
              <c16:uniqueId val="{00000001-30AE-45E3-AA0C-C9BB5FDCF8F1}"/>
            </c:ext>
          </c:extLst>
        </c:ser>
        <c:ser>
          <c:idx val="2"/>
          <c:order val="2"/>
          <c:tx>
            <c:strRef>
              <c:f>'Managers Descrpitive'!$J$8</c:f>
              <c:strCache>
                <c:ptCount val="1"/>
                <c:pt idx="0">
                  <c:v>Industry (B to E)</c:v>
                </c:pt>
              </c:strCache>
            </c:strRef>
          </c:tx>
          <c:spPr>
            <a:ln w="28575" cap="rnd">
              <a:solidFill>
                <a:schemeClr val="accent3"/>
              </a:solidFill>
              <a:round/>
            </a:ln>
            <a:effectLst/>
          </c:spPr>
          <c:marker>
            <c:symbol val="none"/>
          </c:marker>
          <c:val>
            <c:numRef>
              <c:f>'Managers Descrpitive'!$J$9:$J$56</c:f>
              <c:numCache>
                <c:formatCode>General</c:formatCode>
                <c:ptCount val="48"/>
                <c:pt idx="0">
                  <c:v>1312.61</c:v>
                </c:pt>
                <c:pt idx="1">
                  <c:v>1346.6</c:v>
                </c:pt>
                <c:pt idx="2">
                  <c:v>1330.04</c:v>
                </c:pt>
                <c:pt idx="3">
                  <c:v>1338.15</c:v>
                </c:pt>
                <c:pt idx="4">
                  <c:v>1386.6</c:v>
                </c:pt>
                <c:pt idx="5">
                  <c:v>1348.6</c:v>
                </c:pt>
                <c:pt idx="6">
                  <c:v>1404.71</c:v>
                </c:pt>
                <c:pt idx="7">
                  <c:v>1430.55</c:v>
                </c:pt>
                <c:pt idx="8">
                  <c:v>1445.57</c:v>
                </c:pt>
                <c:pt idx="9">
                  <c:v>1391.65</c:v>
                </c:pt>
                <c:pt idx="10">
                  <c:v>1362.15</c:v>
                </c:pt>
                <c:pt idx="11">
                  <c:v>1409.27</c:v>
                </c:pt>
                <c:pt idx="12">
                  <c:v>1455.61</c:v>
                </c:pt>
                <c:pt idx="13">
                  <c:v>1436.41</c:v>
                </c:pt>
                <c:pt idx="14">
                  <c:v>1438.18</c:v>
                </c:pt>
                <c:pt idx="15">
                  <c:v>1458.28</c:v>
                </c:pt>
                <c:pt idx="16">
                  <c:v>1402.56</c:v>
                </c:pt>
                <c:pt idx="17">
                  <c:v>1376.53</c:v>
                </c:pt>
                <c:pt idx="18">
                  <c:v>1454.07</c:v>
                </c:pt>
                <c:pt idx="19">
                  <c:v>1450.86</c:v>
                </c:pt>
                <c:pt idx="20">
                  <c:v>1432.61</c:v>
                </c:pt>
                <c:pt idx="21">
                  <c:v>1448.62</c:v>
                </c:pt>
                <c:pt idx="22">
                  <c:v>1475.48</c:v>
                </c:pt>
                <c:pt idx="23">
                  <c:v>1499.29</c:v>
                </c:pt>
                <c:pt idx="24">
                  <c:v>1513.36</c:v>
                </c:pt>
                <c:pt idx="25">
                  <c:v>1494.94</c:v>
                </c:pt>
                <c:pt idx="26">
                  <c:v>1501.23</c:v>
                </c:pt>
                <c:pt idx="27">
                  <c:v>1511.38</c:v>
                </c:pt>
                <c:pt idx="28">
                  <c:v>1515.81</c:v>
                </c:pt>
                <c:pt idx="29">
                  <c:v>1497.52</c:v>
                </c:pt>
                <c:pt idx="30">
                  <c:v>1525.03</c:v>
                </c:pt>
                <c:pt idx="31">
                  <c:v>1519.48</c:v>
                </c:pt>
                <c:pt idx="32">
                  <c:v>1545.87</c:v>
                </c:pt>
                <c:pt idx="33">
                  <c:v>1524.97</c:v>
                </c:pt>
                <c:pt idx="34">
                  <c:v>1557.89</c:v>
                </c:pt>
                <c:pt idx="35">
                  <c:v>1544.97</c:v>
                </c:pt>
                <c:pt idx="36">
                  <c:v>1590.14</c:v>
                </c:pt>
                <c:pt idx="37">
                  <c:v>1555.27</c:v>
                </c:pt>
                <c:pt idx="38">
                  <c:v>1588.74</c:v>
                </c:pt>
                <c:pt idx="39">
                  <c:v>1570.56</c:v>
                </c:pt>
                <c:pt idx="40">
                  <c:v>1594.24</c:v>
                </c:pt>
                <c:pt idx="41">
                  <c:v>1558.76</c:v>
                </c:pt>
                <c:pt idx="42">
                  <c:v>1635.21</c:v>
                </c:pt>
                <c:pt idx="43">
                  <c:v>1598.41</c:v>
                </c:pt>
                <c:pt idx="44">
                  <c:v>1631.5</c:v>
                </c:pt>
                <c:pt idx="45">
                  <c:v>1630</c:v>
                </c:pt>
                <c:pt idx="46">
                  <c:v>1648.83</c:v>
                </c:pt>
                <c:pt idx="47">
                  <c:v>1639.42</c:v>
                </c:pt>
              </c:numCache>
            </c:numRef>
          </c:val>
          <c:smooth val="0"/>
          <c:extLst>
            <c:ext xmlns:c16="http://schemas.microsoft.com/office/drawing/2014/chart" uri="{C3380CC4-5D6E-409C-BE32-E72D297353CC}">
              <c16:uniqueId val="{00000002-30AE-45E3-AA0C-C9BB5FDCF8F1}"/>
            </c:ext>
          </c:extLst>
        </c:ser>
        <c:ser>
          <c:idx val="3"/>
          <c:order val="3"/>
          <c:tx>
            <c:strRef>
              <c:f>'Managers Descrpitive'!$K$8</c:f>
              <c:strCache>
                <c:ptCount val="1"/>
                <c:pt idx="0">
                  <c:v>Public administration, education and health (O to Q)</c:v>
                </c:pt>
              </c:strCache>
            </c:strRef>
          </c:tx>
          <c:spPr>
            <a:ln w="28575" cap="rnd">
              <a:solidFill>
                <a:schemeClr val="accent4"/>
              </a:solidFill>
              <a:round/>
            </a:ln>
            <a:effectLst/>
          </c:spPr>
          <c:marker>
            <c:symbol val="none"/>
          </c:marker>
          <c:val>
            <c:numRef>
              <c:f>'Managers Descrpitive'!$K$9:$K$56</c:f>
              <c:numCache>
                <c:formatCode>General</c:formatCode>
                <c:ptCount val="48"/>
                <c:pt idx="0">
                  <c:v>1007.71</c:v>
                </c:pt>
                <c:pt idx="1">
                  <c:v>997.03</c:v>
                </c:pt>
                <c:pt idx="2">
                  <c:v>998.43</c:v>
                </c:pt>
                <c:pt idx="3">
                  <c:v>967.88</c:v>
                </c:pt>
                <c:pt idx="4">
                  <c:v>1009.78</c:v>
                </c:pt>
                <c:pt idx="5">
                  <c:v>977.07</c:v>
                </c:pt>
                <c:pt idx="6">
                  <c:v>1050.1500000000001</c:v>
                </c:pt>
                <c:pt idx="7">
                  <c:v>1034.71</c:v>
                </c:pt>
                <c:pt idx="8">
                  <c:v>1023.95</c:v>
                </c:pt>
                <c:pt idx="9">
                  <c:v>1022.11</c:v>
                </c:pt>
                <c:pt idx="10">
                  <c:v>1108.68</c:v>
                </c:pt>
                <c:pt idx="11">
                  <c:v>1083.1400000000001</c:v>
                </c:pt>
                <c:pt idx="12">
                  <c:v>1060.23</c:v>
                </c:pt>
                <c:pt idx="13">
                  <c:v>1065.01</c:v>
                </c:pt>
                <c:pt idx="14">
                  <c:v>1102.06</c:v>
                </c:pt>
                <c:pt idx="15">
                  <c:v>1085.92</c:v>
                </c:pt>
                <c:pt idx="16">
                  <c:v>1094.21</c:v>
                </c:pt>
                <c:pt idx="17">
                  <c:v>1087.3599999999999</c:v>
                </c:pt>
                <c:pt idx="18">
                  <c:v>1153.6600000000001</c:v>
                </c:pt>
                <c:pt idx="19">
                  <c:v>1108.3599999999999</c:v>
                </c:pt>
                <c:pt idx="20">
                  <c:v>1087.72</c:v>
                </c:pt>
                <c:pt idx="21">
                  <c:v>1097.9100000000001</c:v>
                </c:pt>
                <c:pt idx="22">
                  <c:v>1141.17</c:v>
                </c:pt>
                <c:pt idx="23">
                  <c:v>1140.8900000000001</c:v>
                </c:pt>
                <c:pt idx="24">
                  <c:v>1139.51</c:v>
                </c:pt>
                <c:pt idx="25">
                  <c:v>1155.75</c:v>
                </c:pt>
                <c:pt idx="26">
                  <c:v>1159.8800000000001</c:v>
                </c:pt>
                <c:pt idx="27">
                  <c:v>1143.05</c:v>
                </c:pt>
                <c:pt idx="28">
                  <c:v>1164.51</c:v>
                </c:pt>
                <c:pt idx="29">
                  <c:v>1188.92</c:v>
                </c:pt>
                <c:pt idx="30">
                  <c:v>1195.03</c:v>
                </c:pt>
                <c:pt idx="31">
                  <c:v>1200.8599999999999</c:v>
                </c:pt>
                <c:pt idx="32">
                  <c:v>1205.98</c:v>
                </c:pt>
                <c:pt idx="33">
                  <c:v>1218.18</c:v>
                </c:pt>
                <c:pt idx="34">
                  <c:v>1217.5999999999999</c:v>
                </c:pt>
                <c:pt idx="35">
                  <c:v>1213.57</c:v>
                </c:pt>
                <c:pt idx="36">
                  <c:v>1228.5899999999999</c:v>
                </c:pt>
                <c:pt idx="37">
                  <c:v>1230.8800000000001</c:v>
                </c:pt>
                <c:pt idx="38">
                  <c:v>1255.28</c:v>
                </c:pt>
                <c:pt idx="39">
                  <c:v>1242.26</c:v>
                </c:pt>
                <c:pt idx="40">
                  <c:v>1279.1199999999999</c:v>
                </c:pt>
                <c:pt idx="41">
                  <c:v>1267.0999999999999</c:v>
                </c:pt>
                <c:pt idx="42">
                  <c:v>1282.94</c:v>
                </c:pt>
                <c:pt idx="43">
                  <c:v>1331.56</c:v>
                </c:pt>
                <c:pt idx="44">
                  <c:v>1293.3</c:v>
                </c:pt>
                <c:pt idx="45">
                  <c:v>1329.86</c:v>
                </c:pt>
                <c:pt idx="46">
                  <c:v>1294.8900000000001</c:v>
                </c:pt>
                <c:pt idx="47">
                  <c:v>1300.6300000000001</c:v>
                </c:pt>
              </c:numCache>
            </c:numRef>
          </c:val>
          <c:smooth val="0"/>
          <c:extLst>
            <c:ext xmlns:c16="http://schemas.microsoft.com/office/drawing/2014/chart" uri="{C3380CC4-5D6E-409C-BE32-E72D297353CC}">
              <c16:uniqueId val="{00000003-30AE-45E3-AA0C-C9BB5FDCF8F1}"/>
            </c:ext>
          </c:extLst>
        </c:ser>
        <c:dLbls>
          <c:showLegendKey val="0"/>
          <c:showVal val="0"/>
          <c:showCatName val="0"/>
          <c:showSerName val="0"/>
          <c:showPercent val="0"/>
          <c:showBubbleSize val="0"/>
        </c:dLbls>
        <c:smooth val="0"/>
        <c:axId val="562073624"/>
        <c:axId val="562074608"/>
      </c:lineChart>
      <c:catAx>
        <c:axId val="5620736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2074608"/>
        <c:crosses val="autoZero"/>
        <c:auto val="1"/>
        <c:lblAlgn val="ctr"/>
        <c:lblOffset val="100"/>
        <c:noMultiLvlLbl val="0"/>
      </c:catAx>
      <c:valAx>
        <c:axId val="56207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Estimates</a:t>
                </a:r>
                <a:r>
                  <a:rPr lang="en-US" b="1" baseline="0"/>
                  <a:t> of Avg Earnings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7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71925" cy="1381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3971925" cy="13811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71925" cy="1381125"/>
    <xdr:pic>
      <xdr:nvPicPr>
        <xdr:cNvPr id="6" name="Picture 5">
          <a:extLst>
            <a:ext uri="{FF2B5EF4-FFF2-40B4-BE49-F238E27FC236}">
              <a16:creationId xmlns:a16="http://schemas.microsoft.com/office/drawing/2014/main" id="{22D71B60-BCEC-4359-B73E-985585A503D3}"/>
            </a:ext>
          </a:extLst>
        </xdr:cNvPr>
        <xdr:cNvPicPr>
          <a:picLocks noChangeAspect="1"/>
        </xdr:cNvPicPr>
      </xdr:nvPicPr>
      <xdr:blipFill>
        <a:blip xmlns:r="http://schemas.openxmlformats.org/officeDocument/2006/relationships" r:embed="rId1" cstate="print"/>
        <a:stretch>
          <a:fillRect/>
        </a:stretch>
      </xdr:blipFill>
      <xdr:spPr>
        <a:xfrm>
          <a:off x="0" y="0"/>
          <a:ext cx="3971925" cy="13811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11</xdr:col>
      <xdr:colOff>701841</xdr:colOff>
      <xdr:row>17</xdr:row>
      <xdr:rowOff>30900</xdr:rowOff>
    </xdr:from>
    <xdr:to>
      <xdr:col>16</xdr:col>
      <xdr:colOff>1359122</xdr:colOff>
      <xdr:row>38</xdr:row>
      <xdr:rowOff>167105</xdr:rowOff>
    </xdr:to>
    <xdr:graphicFrame macro="">
      <xdr:nvGraphicFramePr>
        <xdr:cNvPr id="4" name="Chart 3">
          <a:extLst>
            <a:ext uri="{FF2B5EF4-FFF2-40B4-BE49-F238E27FC236}">
              <a16:creationId xmlns:a16="http://schemas.microsoft.com/office/drawing/2014/main" id="{D76CDB50-54BC-48AF-02AB-5E98FEE65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802106</xdr:colOff>
      <xdr:row>17</xdr:row>
      <xdr:rowOff>110066</xdr:rowOff>
    </xdr:from>
    <xdr:to>
      <xdr:col>16</xdr:col>
      <xdr:colOff>1080614</xdr:colOff>
      <xdr:row>44</xdr:row>
      <xdr:rowOff>33421</xdr:rowOff>
    </xdr:to>
    <xdr:graphicFrame macro="">
      <xdr:nvGraphicFramePr>
        <xdr:cNvPr id="4" name="Chart 3">
          <a:extLst>
            <a:ext uri="{FF2B5EF4-FFF2-40B4-BE49-F238E27FC236}">
              <a16:creationId xmlns:a16="http://schemas.microsoft.com/office/drawing/2014/main" id="{F371806C-9C5F-186A-2F04-02A525564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707569</xdr:colOff>
      <xdr:row>17</xdr:row>
      <xdr:rowOff>73347</xdr:rowOff>
    </xdr:from>
    <xdr:to>
      <xdr:col>17</xdr:col>
      <xdr:colOff>1827244</xdr:colOff>
      <xdr:row>43</xdr:row>
      <xdr:rowOff>155509</xdr:rowOff>
    </xdr:to>
    <xdr:graphicFrame macro="">
      <xdr:nvGraphicFramePr>
        <xdr:cNvPr id="3" name="Chart 2">
          <a:extLst>
            <a:ext uri="{FF2B5EF4-FFF2-40B4-BE49-F238E27FC236}">
              <a16:creationId xmlns:a16="http://schemas.microsoft.com/office/drawing/2014/main" id="{2FE10F26-9EAD-C387-1223-AF0A09702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77</xdr:col>
      <xdr:colOff>0</xdr:colOff>
      <xdr:row>13</xdr:row>
      <xdr:rowOff>0</xdr:rowOff>
    </xdr:from>
    <xdr:to>
      <xdr:col>94</xdr:col>
      <xdr:colOff>177800</xdr:colOff>
      <xdr:row>14</xdr:row>
      <xdr:rowOff>152400</xdr:rowOff>
    </xdr:to>
    <xdr:pic>
      <xdr:nvPicPr>
        <xdr:cNvPr id="2" name="Picture 1">
          <a:extLst>
            <a:ext uri="{FF2B5EF4-FFF2-40B4-BE49-F238E27FC236}">
              <a16:creationId xmlns:a16="http://schemas.microsoft.com/office/drawing/2014/main" id="{84218506-C082-586C-570B-8F7A6DE1AD7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62900" y="2527300"/>
          <a:ext cx="105410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pivoted" displayName="Unpivoted" ref="A16:F592" totalsRowShown="0">
  <autoFilter ref="A16:F592" xr:uid="{00000000-0009-0000-0100-000001000000}"/>
  <sortState xmlns:xlrd2="http://schemas.microsoft.com/office/spreadsheetml/2017/richdata2" ref="A17:F592">
    <sortCondition ref="B16:B592"/>
  </sortState>
  <tableColumns count="6">
    <tableColumn id="1" xr3:uid="{00000000-0010-0000-0000-000001000000}" name="STATISTIC Label"/>
    <tableColumn id="2" xr3:uid="{00000000-0010-0000-0000-000002000000}" name="Quarter"/>
    <tableColumn id="3" xr3:uid="{00000000-0010-0000-0000-000003000000}" name="Economic Sector NACE Rev 2"/>
    <tableColumn id="4" xr3:uid="{00000000-0010-0000-0000-000004000000}" name="Type of Employee"/>
    <tableColumn id="5" xr3:uid="{00000000-0010-0000-0000-000005000000}" name="UNIT"/>
    <tableColumn id="6" xr3:uid="{00000000-0010-0000-0000-000006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so.ie/" TargetMode="External"/><Relationship Id="rId1" Type="http://schemas.openxmlformats.org/officeDocument/2006/relationships/hyperlink" Target="https://ws.cso.ie/public/api.restful/PxStat.Data.Cube_API.ReadDataset/EHQ13/XLSX/2007/en"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hyperlink" Target="https://ws.cso.ie/public/api.restful/PxStat.Data.Cube_API.ReadDataset/EHQ13/XLSX/2007/e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B38"/>
  <sheetViews>
    <sheetView zoomScale="50" zoomScaleNormal="85" workbookViewId="0">
      <selection activeCell="A13" sqref="A13:B13"/>
    </sheetView>
  </sheetViews>
  <sheetFormatPr defaultRowHeight="14.5" x14ac:dyDescent="0.35"/>
  <cols>
    <col min="1" max="1" width="20.7265625" customWidth="1"/>
    <col min="2" max="2" width="100.7265625" customWidth="1"/>
  </cols>
  <sheetData>
    <row r="8" spans="1:2" ht="17" x14ac:dyDescent="0.4">
      <c r="A8" s="1" t="s">
        <v>0</v>
      </c>
      <c r="B8" s="2"/>
    </row>
    <row r="9" spans="1:2" x14ac:dyDescent="0.35">
      <c r="A9" s="3" t="s">
        <v>1</v>
      </c>
      <c r="B9" t="s">
        <v>2</v>
      </c>
    </row>
    <row r="10" spans="1:2" x14ac:dyDescent="0.35">
      <c r="A10" s="3" t="s">
        <v>3</v>
      </c>
      <c r="B10" t="s">
        <v>4</v>
      </c>
    </row>
    <row r="11" spans="1:2" x14ac:dyDescent="0.35">
      <c r="A11" s="3" t="s">
        <v>5</v>
      </c>
      <c r="B11" t="s">
        <v>6</v>
      </c>
    </row>
    <row r="12" spans="1:2" ht="203" x14ac:dyDescent="0.35">
      <c r="A12" s="3" t="s">
        <v>7</v>
      </c>
      <c r="B12" s="4" t="s">
        <v>8</v>
      </c>
    </row>
    <row r="13" spans="1:2" x14ac:dyDescent="0.35">
      <c r="A13" s="3" t="s">
        <v>9</v>
      </c>
      <c r="B13" s="5" t="s">
        <v>10</v>
      </c>
    </row>
    <row r="15" spans="1:2" ht="17" x14ac:dyDescent="0.4">
      <c r="A15" s="1" t="s">
        <v>11</v>
      </c>
      <c r="B15" s="2"/>
    </row>
    <row r="16" spans="1:2" x14ac:dyDescent="0.35">
      <c r="A16" s="3" t="s">
        <v>1</v>
      </c>
      <c r="B16" t="s">
        <v>12</v>
      </c>
    </row>
    <row r="17" spans="1:2" x14ac:dyDescent="0.35">
      <c r="A17" s="3" t="s">
        <v>3</v>
      </c>
      <c r="B17" t="s">
        <v>13</v>
      </c>
    </row>
    <row r="19" spans="1:2" ht="17" x14ac:dyDescent="0.4">
      <c r="A19" s="1" t="s">
        <v>14</v>
      </c>
      <c r="B19" s="2"/>
    </row>
    <row r="20" spans="1:2" x14ac:dyDescent="0.35">
      <c r="A20" s="3" t="s">
        <v>3</v>
      </c>
      <c r="B20" t="s">
        <v>15</v>
      </c>
    </row>
    <row r="21" spans="1:2" x14ac:dyDescent="0.35">
      <c r="A21" s="3" t="s">
        <v>16</v>
      </c>
      <c r="B21" t="s">
        <v>17</v>
      </c>
    </row>
    <row r="22" spans="1:2" x14ac:dyDescent="0.35">
      <c r="A22" s="3" t="s">
        <v>18</v>
      </c>
      <c r="B22" t="s">
        <v>19</v>
      </c>
    </row>
    <row r="24" spans="1:2" ht="17" x14ac:dyDescent="0.4">
      <c r="A24" s="1" t="s">
        <v>20</v>
      </c>
      <c r="B24" s="2"/>
    </row>
    <row r="25" spans="1:2" x14ac:dyDescent="0.35">
      <c r="A25" s="3" t="s">
        <v>1</v>
      </c>
      <c r="B25" t="s">
        <v>21</v>
      </c>
    </row>
    <row r="26" spans="1:2" x14ac:dyDescent="0.35">
      <c r="A26" s="3" t="s">
        <v>3</v>
      </c>
      <c r="B26" t="s">
        <v>22</v>
      </c>
    </row>
    <row r="27" spans="1:2" x14ac:dyDescent="0.35">
      <c r="A27" s="3" t="s">
        <v>9</v>
      </c>
      <c r="B27" s="5" t="s">
        <v>23</v>
      </c>
    </row>
    <row r="29" spans="1:2" ht="17" x14ac:dyDescent="0.4">
      <c r="A29" s="1" t="s">
        <v>24</v>
      </c>
      <c r="B29" s="2"/>
    </row>
    <row r="30" spans="1:2" x14ac:dyDescent="0.35">
      <c r="A30" s="3" t="s">
        <v>25</v>
      </c>
      <c r="B30" t="s">
        <v>26</v>
      </c>
    </row>
    <row r="31" spans="1:2" x14ac:dyDescent="0.35">
      <c r="A31" s="3" t="s">
        <v>27</v>
      </c>
      <c r="B31" t="s">
        <v>28</v>
      </c>
    </row>
    <row r="32" spans="1:2" x14ac:dyDescent="0.35">
      <c r="A32" s="3" t="s">
        <v>29</v>
      </c>
      <c r="B32" t="s">
        <v>28</v>
      </c>
    </row>
    <row r="33" spans="1:2" x14ac:dyDescent="0.35">
      <c r="A33" s="3" t="s">
        <v>30</v>
      </c>
      <c r="B33" t="s">
        <v>28</v>
      </c>
    </row>
    <row r="34" spans="1:2" x14ac:dyDescent="0.35">
      <c r="A34" s="3" t="s">
        <v>31</v>
      </c>
      <c r="B34" t="s">
        <v>28</v>
      </c>
    </row>
    <row r="36" spans="1:2" ht="17" x14ac:dyDescent="0.4">
      <c r="A36" s="1" t="s">
        <v>32</v>
      </c>
      <c r="B36" s="2"/>
    </row>
    <row r="37" spans="1:2" x14ac:dyDescent="0.35">
      <c r="A37" s="3" t="s">
        <v>33</v>
      </c>
      <c r="B37" t="s">
        <v>34</v>
      </c>
    </row>
    <row r="38" spans="1:2" x14ac:dyDescent="0.35">
      <c r="A38" s="3" t="s">
        <v>35</v>
      </c>
      <c r="B38" t="s">
        <v>36</v>
      </c>
    </row>
  </sheetData>
  <hyperlinks>
    <hyperlink ref="B13" r:id="rId1" xr:uid="{00000000-0004-0000-0000-000000000000}"/>
    <hyperlink ref="B27" r:id="rId2" xr:uid="{00000000-0004-0000-0000-000001000000}"/>
  </hyperlinks>
  <pageMargins left="0.75" right="0.75" top="0.75" bottom="0.5" header="0.5" footer="0.75"/>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F592"/>
  <sheetViews>
    <sheetView tabSelected="1" topLeftCell="A9" zoomScale="78" zoomScaleNormal="100" workbookViewId="0">
      <selection activeCell="C15" sqref="C15"/>
    </sheetView>
  </sheetViews>
  <sheetFormatPr defaultRowHeight="14.5" x14ac:dyDescent="0.35"/>
  <cols>
    <col min="1" max="1" width="27.453125" customWidth="1"/>
    <col min="2" max="2" width="11.26953125" customWidth="1"/>
    <col min="3" max="3" width="56.453125" customWidth="1"/>
    <col min="4" max="4" width="49.08984375" customWidth="1"/>
    <col min="5" max="5" width="8.81640625" customWidth="1"/>
    <col min="6" max="6" width="17.90625" customWidth="1"/>
  </cols>
  <sheetData>
    <row r="9" spans="1:6" x14ac:dyDescent="0.35">
      <c r="A9" s="3" t="s">
        <v>1</v>
      </c>
      <c r="B9" t="s">
        <v>2</v>
      </c>
    </row>
    <row r="10" spans="1:6" x14ac:dyDescent="0.35">
      <c r="A10" s="3" t="s">
        <v>3</v>
      </c>
      <c r="B10" t="s">
        <v>4</v>
      </c>
    </row>
    <row r="11" spans="1:6" x14ac:dyDescent="0.35">
      <c r="A11" s="3" t="s">
        <v>5</v>
      </c>
      <c r="B11" t="s">
        <v>6</v>
      </c>
    </row>
    <row r="12" spans="1:6" x14ac:dyDescent="0.35">
      <c r="A12" s="3" t="s">
        <v>9</v>
      </c>
      <c r="B12" s="5" t="s">
        <v>10</v>
      </c>
    </row>
    <row r="16" spans="1:6" x14ac:dyDescent="0.35">
      <c r="A16" t="s">
        <v>37</v>
      </c>
      <c r="B16" t="s">
        <v>38</v>
      </c>
      <c r="C16" t="s">
        <v>39</v>
      </c>
      <c r="D16" t="s">
        <v>40</v>
      </c>
      <c r="E16" t="s">
        <v>41</v>
      </c>
      <c r="F16" t="s">
        <v>42</v>
      </c>
    </row>
    <row r="17" spans="1:6" x14ac:dyDescent="0.35">
      <c r="A17" t="s">
        <v>4</v>
      </c>
      <c r="B17" t="s">
        <v>43</v>
      </c>
      <c r="C17" t="s">
        <v>49</v>
      </c>
      <c r="D17" t="s">
        <v>47</v>
      </c>
      <c r="E17" t="s">
        <v>46</v>
      </c>
      <c r="F17">
        <v>437.24</v>
      </c>
    </row>
    <row r="18" spans="1:6" x14ac:dyDescent="0.35">
      <c r="A18" t="s">
        <v>4</v>
      </c>
      <c r="B18" t="s">
        <v>43</v>
      </c>
      <c r="C18" t="s">
        <v>50</v>
      </c>
      <c r="D18" t="s">
        <v>47</v>
      </c>
      <c r="E18" t="s">
        <v>46</v>
      </c>
      <c r="F18">
        <v>469.43</v>
      </c>
    </row>
    <row r="19" spans="1:6" x14ac:dyDescent="0.35">
      <c r="A19" t="s">
        <v>4</v>
      </c>
      <c r="B19" t="s">
        <v>43</v>
      </c>
      <c r="C19" t="s">
        <v>51</v>
      </c>
      <c r="D19" t="s">
        <v>48</v>
      </c>
      <c r="E19" t="s">
        <v>46</v>
      </c>
      <c r="F19">
        <v>501.65</v>
      </c>
    </row>
    <row r="20" spans="1:6" x14ac:dyDescent="0.35">
      <c r="A20" t="s">
        <v>4</v>
      </c>
      <c r="B20" t="s">
        <v>43</v>
      </c>
      <c r="C20" t="s">
        <v>50</v>
      </c>
      <c r="D20" t="s">
        <v>48</v>
      </c>
      <c r="E20" t="s">
        <v>46</v>
      </c>
      <c r="F20">
        <v>512.85</v>
      </c>
    </row>
    <row r="21" spans="1:6" x14ac:dyDescent="0.35">
      <c r="A21" t="s">
        <v>4</v>
      </c>
      <c r="B21" t="s">
        <v>43</v>
      </c>
      <c r="C21" t="s">
        <v>49</v>
      </c>
      <c r="D21" t="s">
        <v>48</v>
      </c>
      <c r="E21" t="s">
        <v>46</v>
      </c>
      <c r="F21">
        <v>518.03</v>
      </c>
    </row>
    <row r="22" spans="1:6" x14ac:dyDescent="0.35">
      <c r="A22" t="s">
        <v>4</v>
      </c>
      <c r="B22" t="s">
        <v>43</v>
      </c>
      <c r="C22" t="s">
        <v>51</v>
      </c>
      <c r="D22" t="s">
        <v>47</v>
      </c>
      <c r="E22" t="s">
        <v>46</v>
      </c>
      <c r="F22">
        <v>581.03</v>
      </c>
    </row>
    <row r="23" spans="1:6" x14ac:dyDescent="0.35">
      <c r="A23" t="s">
        <v>4</v>
      </c>
      <c r="B23" t="s">
        <v>43</v>
      </c>
      <c r="C23" t="s">
        <v>44</v>
      </c>
      <c r="D23" t="s">
        <v>48</v>
      </c>
      <c r="E23" t="s">
        <v>46</v>
      </c>
      <c r="F23">
        <v>609.91999999999996</v>
      </c>
    </row>
    <row r="24" spans="1:6" x14ac:dyDescent="0.35">
      <c r="A24" t="s">
        <v>4</v>
      </c>
      <c r="B24" t="s">
        <v>43</v>
      </c>
      <c r="C24" t="s">
        <v>44</v>
      </c>
      <c r="D24" t="s">
        <v>47</v>
      </c>
      <c r="E24" t="s">
        <v>46</v>
      </c>
      <c r="F24">
        <v>695.94</v>
      </c>
    </row>
    <row r="25" spans="1:6" x14ac:dyDescent="0.35">
      <c r="A25" t="s">
        <v>4</v>
      </c>
      <c r="B25" t="s">
        <v>43</v>
      </c>
      <c r="C25" t="s">
        <v>51</v>
      </c>
      <c r="D25" t="s">
        <v>45</v>
      </c>
      <c r="E25" t="s">
        <v>46</v>
      </c>
      <c r="F25">
        <v>1007.71</v>
      </c>
    </row>
    <row r="26" spans="1:6" x14ac:dyDescent="0.35">
      <c r="A26" t="s">
        <v>4</v>
      </c>
      <c r="B26" t="s">
        <v>43</v>
      </c>
      <c r="C26" t="s">
        <v>50</v>
      </c>
      <c r="D26" t="s">
        <v>45</v>
      </c>
      <c r="E26" t="s">
        <v>46</v>
      </c>
      <c r="F26">
        <v>1041.4100000000001</v>
      </c>
    </row>
    <row r="27" spans="1:6" x14ac:dyDescent="0.35">
      <c r="A27" t="s">
        <v>4</v>
      </c>
      <c r="B27" t="s">
        <v>43</v>
      </c>
      <c r="C27" t="s">
        <v>49</v>
      </c>
      <c r="D27" t="s">
        <v>45</v>
      </c>
      <c r="E27" t="s">
        <v>46</v>
      </c>
      <c r="F27">
        <v>1113.74</v>
      </c>
    </row>
    <row r="28" spans="1:6" x14ac:dyDescent="0.35">
      <c r="A28" t="s">
        <v>4</v>
      </c>
      <c r="B28" t="s">
        <v>43</v>
      </c>
      <c r="C28" t="s">
        <v>44</v>
      </c>
      <c r="D28" t="s">
        <v>45</v>
      </c>
      <c r="E28" t="s">
        <v>46</v>
      </c>
      <c r="F28">
        <v>1312.61</v>
      </c>
    </row>
    <row r="29" spans="1:6" x14ac:dyDescent="0.35">
      <c r="A29" t="s">
        <v>4</v>
      </c>
      <c r="B29" t="s">
        <v>52</v>
      </c>
      <c r="C29" t="s">
        <v>49</v>
      </c>
      <c r="D29" t="s">
        <v>47</v>
      </c>
      <c r="E29" t="s">
        <v>46</v>
      </c>
      <c r="F29">
        <v>447.03</v>
      </c>
    </row>
    <row r="30" spans="1:6" x14ac:dyDescent="0.35">
      <c r="A30" t="s">
        <v>4</v>
      </c>
      <c r="B30" t="s">
        <v>52</v>
      </c>
      <c r="C30" t="s">
        <v>50</v>
      </c>
      <c r="D30" t="s">
        <v>47</v>
      </c>
      <c r="E30" t="s">
        <v>46</v>
      </c>
      <c r="F30">
        <v>476.48</v>
      </c>
    </row>
    <row r="31" spans="1:6" x14ac:dyDescent="0.35">
      <c r="A31" t="s">
        <v>4</v>
      </c>
      <c r="B31" t="s">
        <v>52</v>
      </c>
      <c r="C31" t="s">
        <v>50</v>
      </c>
      <c r="D31" t="s">
        <v>48</v>
      </c>
      <c r="E31" t="s">
        <v>46</v>
      </c>
      <c r="F31">
        <v>500.8</v>
      </c>
    </row>
    <row r="32" spans="1:6" x14ac:dyDescent="0.35">
      <c r="A32" t="s">
        <v>4</v>
      </c>
      <c r="B32" t="s">
        <v>52</v>
      </c>
      <c r="C32" t="s">
        <v>49</v>
      </c>
      <c r="D32" t="s">
        <v>48</v>
      </c>
      <c r="E32" t="s">
        <v>46</v>
      </c>
      <c r="F32">
        <v>503.89</v>
      </c>
    </row>
    <row r="33" spans="1:6" x14ac:dyDescent="0.35">
      <c r="A33" t="s">
        <v>4</v>
      </c>
      <c r="B33" t="s">
        <v>52</v>
      </c>
      <c r="C33" t="s">
        <v>51</v>
      </c>
      <c r="D33" t="s">
        <v>48</v>
      </c>
      <c r="E33" t="s">
        <v>46</v>
      </c>
      <c r="F33">
        <v>506.01</v>
      </c>
    </row>
    <row r="34" spans="1:6" x14ac:dyDescent="0.35">
      <c r="A34" t="s">
        <v>4</v>
      </c>
      <c r="B34" t="s">
        <v>52</v>
      </c>
      <c r="C34" t="s">
        <v>51</v>
      </c>
      <c r="D34" t="s">
        <v>47</v>
      </c>
      <c r="E34" t="s">
        <v>46</v>
      </c>
      <c r="F34">
        <v>546.91999999999996</v>
      </c>
    </row>
    <row r="35" spans="1:6" x14ac:dyDescent="0.35">
      <c r="A35" t="s">
        <v>4</v>
      </c>
      <c r="B35" t="s">
        <v>52</v>
      </c>
      <c r="C35" t="s">
        <v>44</v>
      </c>
      <c r="D35" t="s">
        <v>48</v>
      </c>
      <c r="E35" t="s">
        <v>46</v>
      </c>
      <c r="F35">
        <v>606.87</v>
      </c>
    </row>
    <row r="36" spans="1:6" x14ac:dyDescent="0.35">
      <c r="A36" t="s">
        <v>4</v>
      </c>
      <c r="B36" t="s">
        <v>52</v>
      </c>
      <c r="C36" t="s">
        <v>44</v>
      </c>
      <c r="D36" t="s">
        <v>47</v>
      </c>
      <c r="E36" t="s">
        <v>46</v>
      </c>
      <c r="F36">
        <v>687.8</v>
      </c>
    </row>
    <row r="37" spans="1:6" x14ac:dyDescent="0.35">
      <c r="A37" t="s">
        <v>4</v>
      </c>
      <c r="B37" t="s">
        <v>52</v>
      </c>
      <c r="C37" t="s">
        <v>51</v>
      </c>
      <c r="D37" t="s">
        <v>45</v>
      </c>
      <c r="E37" t="s">
        <v>46</v>
      </c>
      <c r="F37">
        <v>997.03</v>
      </c>
    </row>
    <row r="38" spans="1:6" x14ac:dyDescent="0.35">
      <c r="A38" t="s">
        <v>4</v>
      </c>
      <c r="B38" t="s">
        <v>52</v>
      </c>
      <c r="C38" t="s">
        <v>50</v>
      </c>
      <c r="D38" t="s">
        <v>45</v>
      </c>
      <c r="E38" t="s">
        <v>46</v>
      </c>
      <c r="F38">
        <v>1073.48</v>
      </c>
    </row>
    <row r="39" spans="1:6" x14ac:dyDescent="0.35">
      <c r="A39" t="s">
        <v>4</v>
      </c>
      <c r="B39" t="s">
        <v>52</v>
      </c>
      <c r="C39" t="s">
        <v>49</v>
      </c>
      <c r="D39" t="s">
        <v>45</v>
      </c>
      <c r="E39" t="s">
        <v>46</v>
      </c>
      <c r="F39">
        <v>1151.83</v>
      </c>
    </row>
    <row r="40" spans="1:6" x14ac:dyDescent="0.35">
      <c r="A40" t="s">
        <v>4</v>
      </c>
      <c r="B40" t="s">
        <v>52</v>
      </c>
      <c r="C40" t="s">
        <v>44</v>
      </c>
      <c r="D40" t="s">
        <v>45</v>
      </c>
      <c r="E40" t="s">
        <v>46</v>
      </c>
      <c r="F40">
        <v>1346.6</v>
      </c>
    </row>
    <row r="41" spans="1:6" x14ac:dyDescent="0.35">
      <c r="A41" t="s">
        <v>4</v>
      </c>
      <c r="B41" t="s">
        <v>53</v>
      </c>
      <c r="C41" t="s">
        <v>49</v>
      </c>
      <c r="D41" t="s">
        <v>47</v>
      </c>
      <c r="E41" t="s">
        <v>46</v>
      </c>
      <c r="F41">
        <v>455.48</v>
      </c>
    </row>
    <row r="42" spans="1:6" x14ac:dyDescent="0.35">
      <c r="A42" t="s">
        <v>4</v>
      </c>
      <c r="B42" t="s">
        <v>53</v>
      </c>
      <c r="C42" t="s">
        <v>50</v>
      </c>
      <c r="D42" t="s">
        <v>47</v>
      </c>
      <c r="E42" t="s">
        <v>46</v>
      </c>
      <c r="F42">
        <v>486.34</v>
      </c>
    </row>
    <row r="43" spans="1:6" x14ac:dyDescent="0.35">
      <c r="A43" t="s">
        <v>4</v>
      </c>
      <c r="B43" t="s">
        <v>53</v>
      </c>
      <c r="C43" t="s">
        <v>51</v>
      </c>
      <c r="D43" t="s">
        <v>48</v>
      </c>
      <c r="E43" t="s">
        <v>46</v>
      </c>
      <c r="F43">
        <v>487.59</v>
      </c>
    </row>
    <row r="44" spans="1:6" x14ac:dyDescent="0.35">
      <c r="A44" t="s">
        <v>4</v>
      </c>
      <c r="B44" t="s">
        <v>53</v>
      </c>
      <c r="C44" t="s">
        <v>50</v>
      </c>
      <c r="D44" t="s">
        <v>48</v>
      </c>
      <c r="E44" t="s">
        <v>46</v>
      </c>
      <c r="F44">
        <v>539.26</v>
      </c>
    </row>
    <row r="45" spans="1:6" x14ac:dyDescent="0.35">
      <c r="A45" t="s">
        <v>4</v>
      </c>
      <c r="B45" t="s">
        <v>53</v>
      </c>
      <c r="C45" t="s">
        <v>49</v>
      </c>
      <c r="D45" t="s">
        <v>48</v>
      </c>
      <c r="E45" t="s">
        <v>46</v>
      </c>
      <c r="F45">
        <v>548.54</v>
      </c>
    </row>
    <row r="46" spans="1:6" x14ac:dyDescent="0.35">
      <c r="A46" t="s">
        <v>4</v>
      </c>
      <c r="B46" t="s">
        <v>53</v>
      </c>
      <c r="C46" t="s">
        <v>51</v>
      </c>
      <c r="D46" t="s">
        <v>47</v>
      </c>
      <c r="E46" t="s">
        <v>46</v>
      </c>
      <c r="F46">
        <v>566.5</v>
      </c>
    </row>
    <row r="47" spans="1:6" x14ac:dyDescent="0.35">
      <c r="A47" t="s">
        <v>4</v>
      </c>
      <c r="B47" t="s">
        <v>53</v>
      </c>
      <c r="C47" t="s">
        <v>44</v>
      </c>
      <c r="D47" t="s">
        <v>48</v>
      </c>
      <c r="E47" t="s">
        <v>46</v>
      </c>
      <c r="F47">
        <v>622.1</v>
      </c>
    </row>
    <row r="48" spans="1:6" x14ac:dyDescent="0.35">
      <c r="A48" t="s">
        <v>4</v>
      </c>
      <c r="B48" t="s">
        <v>53</v>
      </c>
      <c r="C48" t="s">
        <v>44</v>
      </c>
      <c r="D48" t="s">
        <v>47</v>
      </c>
      <c r="E48" t="s">
        <v>46</v>
      </c>
      <c r="F48">
        <v>699.28</v>
      </c>
    </row>
    <row r="49" spans="1:6" x14ac:dyDescent="0.35">
      <c r="A49" t="s">
        <v>4</v>
      </c>
      <c r="B49" t="s">
        <v>53</v>
      </c>
      <c r="C49" t="s">
        <v>51</v>
      </c>
      <c r="D49" t="s">
        <v>45</v>
      </c>
      <c r="E49" t="s">
        <v>46</v>
      </c>
      <c r="F49">
        <v>998.43</v>
      </c>
    </row>
    <row r="50" spans="1:6" x14ac:dyDescent="0.35">
      <c r="A50" t="s">
        <v>4</v>
      </c>
      <c r="B50" t="s">
        <v>53</v>
      </c>
      <c r="C50" t="s">
        <v>50</v>
      </c>
      <c r="D50" t="s">
        <v>45</v>
      </c>
      <c r="E50" t="s">
        <v>46</v>
      </c>
      <c r="F50">
        <v>1093.3399999999999</v>
      </c>
    </row>
    <row r="51" spans="1:6" x14ac:dyDescent="0.35">
      <c r="A51" t="s">
        <v>4</v>
      </c>
      <c r="B51" t="s">
        <v>53</v>
      </c>
      <c r="C51" t="s">
        <v>49</v>
      </c>
      <c r="D51" t="s">
        <v>45</v>
      </c>
      <c r="E51" t="s">
        <v>46</v>
      </c>
      <c r="F51">
        <v>1175.32</v>
      </c>
    </row>
    <row r="52" spans="1:6" x14ac:dyDescent="0.35">
      <c r="A52" t="s">
        <v>4</v>
      </c>
      <c r="B52" t="s">
        <v>53</v>
      </c>
      <c r="C52" t="s">
        <v>44</v>
      </c>
      <c r="D52" t="s">
        <v>45</v>
      </c>
      <c r="E52" t="s">
        <v>46</v>
      </c>
      <c r="F52">
        <v>1330.04</v>
      </c>
    </row>
    <row r="53" spans="1:6" x14ac:dyDescent="0.35">
      <c r="A53" t="s">
        <v>4</v>
      </c>
      <c r="B53" t="s">
        <v>54</v>
      </c>
      <c r="C53" t="s">
        <v>49</v>
      </c>
      <c r="D53" t="s">
        <v>47</v>
      </c>
      <c r="E53" t="s">
        <v>46</v>
      </c>
      <c r="F53">
        <v>432.61</v>
      </c>
    </row>
    <row r="54" spans="1:6" x14ac:dyDescent="0.35">
      <c r="A54" t="s">
        <v>4</v>
      </c>
      <c r="B54" t="s">
        <v>54</v>
      </c>
      <c r="C54" t="s">
        <v>50</v>
      </c>
      <c r="D54" t="s">
        <v>47</v>
      </c>
      <c r="E54" t="s">
        <v>46</v>
      </c>
      <c r="F54">
        <v>461.78</v>
      </c>
    </row>
    <row r="55" spans="1:6" x14ac:dyDescent="0.35">
      <c r="A55" t="s">
        <v>4</v>
      </c>
      <c r="B55" t="s">
        <v>54</v>
      </c>
      <c r="C55" t="s">
        <v>51</v>
      </c>
      <c r="D55" t="s">
        <v>48</v>
      </c>
      <c r="E55" t="s">
        <v>46</v>
      </c>
      <c r="F55">
        <v>470.09</v>
      </c>
    </row>
    <row r="56" spans="1:6" x14ac:dyDescent="0.35">
      <c r="A56" t="s">
        <v>4</v>
      </c>
      <c r="B56" t="s">
        <v>54</v>
      </c>
      <c r="C56" t="s">
        <v>50</v>
      </c>
      <c r="D56" t="s">
        <v>48</v>
      </c>
      <c r="E56" t="s">
        <v>46</v>
      </c>
      <c r="F56">
        <v>485.55</v>
      </c>
    </row>
    <row r="57" spans="1:6" x14ac:dyDescent="0.35">
      <c r="A57" t="s">
        <v>4</v>
      </c>
      <c r="B57" t="s">
        <v>54</v>
      </c>
      <c r="C57" t="s">
        <v>49</v>
      </c>
      <c r="D57" t="s">
        <v>48</v>
      </c>
      <c r="E57" t="s">
        <v>46</v>
      </c>
      <c r="F57">
        <v>489.68</v>
      </c>
    </row>
    <row r="58" spans="1:6" x14ac:dyDescent="0.35">
      <c r="A58" t="s">
        <v>4</v>
      </c>
      <c r="B58" t="s">
        <v>54</v>
      </c>
      <c r="C58" t="s">
        <v>51</v>
      </c>
      <c r="D58" t="s">
        <v>47</v>
      </c>
      <c r="E58" t="s">
        <v>46</v>
      </c>
      <c r="F58">
        <v>537.33000000000004</v>
      </c>
    </row>
    <row r="59" spans="1:6" x14ac:dyDescent="0.35">
      <c r="A59" t="s">
        <v>4</v>
      </c>
      <c r="B59" t="s">
        <v>54</v>
      </c>
      <c r="C59" t="s">
        <v>44</v>
      </c>
      <c r="D59" t="s">
        <v>48</v>
      </c>
      <c r="E59" t="s">
        <v>46</v>
      </c>
      <c r="F59">
        <v>564.37</v>
      </c>
    </row>
    <row r="60" spans="1:6" x14ac:dyDescent="0.35">
      <c r="A60" t="s">
        <v>4</v>
      </c>
      <c r="B60" t="s">
        <v>54</v>
      </c>
      <c r="C60" t="s">
        <v>44</v>
      </c>
      <c r="D60" t="s">
        <v>47</v>
      </c>
      <c r="E60" t="s">
        <v>46</v>
      </c>
      <c r="F60">
        <v>680.33</v>
      </c>
    </row>
    <row r="61" spans="1:6" x14ac:dyDescent="0.35">
      <c r="A61" t="s">
        <v>4</v>
      </c>
      <c r="B61" t="s">
        <v>54</v>
      </c>
      <c r="C61" t="s">
        <v>51</v>
      </c>
      <c r="D61" t="s">
        <v>45</v>
      </c>
      <c r="E61" t="s">
        <v>46</v>
      </c>
      <c r="F61">
        <v>967.88</v>
      </c>
    </row>
    <row r="62" spans="1:6" x14ac:dyDescent="0.35">
      <c r="A62" t="s">
        <v>4</v>
      </c>
      <c r="B62" t="s">
        <v>54</v>
      </c>
      <c r="C62" t="s">
        <v>50</v>
      </c>
      <c r="D62" t="s">
        <v>45</v>
      </c>
      <c r="E62" t="s">
        <v>46</v>
      </c>
      <c r="F62">
        <v>1063.3900000000001</v>
      </c>
    </row>
    <row r="63" spans="1:6" x14ac:dyDescent="0.35">
      <c r="A63" t="s">
        <v>4</v>
      </c>
      <c r="B63" t="s">
        <v>54</v>
      </c>
      <c r="C63" t="s">
        <v>49</v>
      </c>
      <c r="D63" t="s">
        <v>45</v>
      </c>
      <c r="E63" t="s">
        <v>46</v>
      </c>
      <c r="F63">
        <v>1143.71</v>
      </c>
    </row>
    <row r="64" spans="1:6" x14ac:dyDescent="0.35">
      <c r="A64" t="s">
        <v>4</v>
      </c>
      <c r="B64" t="s">
        <v>54</v>
      </c>
      <c r="C64" t="s">
        <v>44</v>
      </c>
      <c r="D64" t="s">
        <v>45</v>
      </c>
      <c r="E64" t="s">
        <v>46</v>
      </c>
      <c r="F64">
        <v>1338.15</v>
      </c>
    </row>
    <row r="65" spans="1:6" x14ac:dyDescent="0.35">
      <c r="A65" t="s">
        <v>4</v>
      </c>
      <c r="B65" t="s">
        <v>55</v>
      </c>
      <c r="C65" t="s">
        <v>51</v>
      </c>
      <c r="D65" t="s">
        <v>48</v>
      </c>
      <c r="E65" t="s">
        <v>46</v>
      </c>
      <c r="F65">
        <v>436.29</v>
      </c>
    </row>
    <row r="66" spans="1:6" x14ac:dyDescent="0.35">
      <c r="A66" t="s">
        <v>4</v>
      </c>
      <c r="B66" t="s">
        <v>55</v>
      </c>
      <c r="C66" t="s">
        <v>49</v>
      </c>
      <c r="D66" t="s">
        <v>47</v>
      </c>
      <c r="E66" t="s">
        <v>46</v>
      </c>
      <c r="F66">
        <v>453.68</v>
      </c>
    </row>
    <row r="67" spans="1:6" x14ac:dyDescent="0.35">
      <c r="A67" t="s">
        <v>4</v>
      </c>
      <c r="B67" t="s">
        <v>55</v>
      </c>
      <c r="C67" t="s">
        <v>50</v>
      </c>
      <c r="D67" t="s">
        <v>47</v>
      </c>
      <c r="E67" t="s">
        <v>46</v>
      </c>
      <c r="F67">
        <v>484.22</v>
      </c>
    </row>
    <row r="68" spans="1:6" x14ac:dyDescent="0.35">
      <c r="A68" t="s">
        <v>4</v>
      </c>
      <c r="B68" t="s">
        <v>55</v>
      </c>
      <c r="C68" t="s">
        <v>50</v>
      </c>
      <c r="D68" t="s">
        <v>48</v>
      </c>
      <c r="E68" t="s">
        <v>46</v>
      </c>
      <c r="F68">
        <v>501.67</v>
      </c>
    </row>
    <row r="69" spans="1:6" x14ac:dyDescent="0.35">
      <c r="A69" t="s">
        <v>4</v>
      </c>
      <c r="B69" t="s">
        <v>55</v>
      </c>
      <c r="C69" t="s">
        <v>49</v>
      </c>
      <c r="D69" t="s">
        <v>48</v>
      </c>
      <c r="E69" t="s">
        <v>46</v>
      </c>
      <c r="F69">
        <v>511.86</v>
      </c>
    </row>
    <row r="70" spans="1:6" x14ac:dyDescent="0.35">
      <c r="A70" t="s">
        <v>4</v>
      </c>
      <c r="B70" t="s">
        <v>55</v>
      </c>
      <c r="C70" t="s">
        <v>51</v>
      </c>
      <c r="D70" t="s">
        <v>47</v>
      </c>
      <c r="E70" t="s">
        <v>46</v>
      </c>
      <c r="F70">
        <v>558.92999999999995</v>
      </c>
    </row>
    <row r="71" spans="1:6" x14ac:dyDescent="0.35">
      <c r="A71" t="s">
        <v>4</v>
      </c>
      <c r="B71" t="s">
        <v>55</v>
      </c>
      <c r="C71" t="s">
        <v>44</v>
      </c>
      <c r="D71" t="s">
        <v>48</v>
      </c>
      <c r="E71" t="s">
        <v>46</v>
      </c>
      <c r="F71">
        <v>596.76</v>
      </c>
    </row>
    <row r="72" spans="1:6" x14ac:dyDescent="0.35">
      <c r="A72" t="s">
        <v>4</v>
      </c>
      <c r="B72" t="s">
        <v>55</v>
      </c>
      <c r="C72" t="s">
        <v>44</v>
      </c>
      <c r="D72" t="s">
        <v>47</v>
      </c>
      <c r="E72" t="s">
        <v>46</v>
      </c>
      <c r="F72">
        <v>748.5</v>
      </c>
    </row>
    <row r="73" spans="1:6" x14ac:dyDescent="0.35">
      <c r="A73" t="s">
        <v>4</v>
      </c>
      <c r="B73" t="s">
        <v>55</v>
      </c>
      <c r="C73" t="s">
        <v>51</v>
      </c>
      <c r="D73" t="s">
        <v>45</v>
      </c>
      <c r="E73" t="s">
        <v>46</v>
      </c>
      <c r="F73">
        <v>1009.78</v>
      </c>
    </row>
    <row r="74" spans="1:6" x14ac:dyDescent="0.35">
      <c r="A74" t="s">
        <v>4</v>
      </c>
      <c r="B74" t="s">
        <v>55</v>
      </c>
      <c r="C74" t="s">
        <v>50</v>
      </c>
      <c r="D74" t="s">
        <v>45</v>
      </c>
      <c r="E74" t="s">
        <v>46</v>
      </c>
      <c r="F74">
        <v>1096.67</v>
      </c>
    </row>
    <row r="75" spans="1:6" x14ac:dyDescent="0.35">
      <c r="A75" t="s">
        <v>4</v>
      </c>
      <c r="B75" t="s">
        <v>55</v>
      </c>
      <c r="C75" t="s">
        <v>49</v>
      </c>
      <c r="D75" t="s">
        <v>45</v>
      </c>
      <c r="E75" t="s">
        <v>46</v>
      </c>
      <c r="F75">
        <v>1177.79</v>
      </c>
    </row>
    <row r="76" spans="1:6" x14ac:dyDescent="0.35">
      <c r="A76" t="s">
        <v>4</v>
      </c>
      <c r="B76" t="s">
        <v>55</v>
      </c>
      <c r="C76" t="s">
        <v>44</v>
      </c>
      <c r="D76" t="s">
        <v>45</v>
      </c>
      <c r="E76" t="s">
        <v>46</v>
      </c>
      <c r="F76">
        <v>1386.6</v>
      </c>
    </row>
    <row r="77" spans="1:6" x14ac:dyDescent="0.35">
      <c r="A77" t="s">
        <v>4</v>
      </c>
      <c r="B77" t="s">
        <v>56</v>
      </c>
      <c r="C77" t="s">
        <v>51</v>
      </c>
      <c r="D77" t="s">
        <v>48</v>
      </c>
      <c r="E77" t="s">
        <v>46</v>
      </c>
      <c r="F77">
        <v>417</v>
      </c>
    </row>
    <row r="78" spans="1:6" x14ac:dyDescent="0.35">
      <c r="A78" t="s">
        <v>4</v>
      </c>
      <c r="B78" t="s">
        <v>56</v>
      </c>
      <c r="C78" t="s">
        <v>49</v>
      </c>
      <c r="D78" t="s">
        <v>47</v>
      </c>
      <c r="E78" t="s">
        <v>46</v>
      </c>
      <c r="F78">
        <v>463.93</v>
      </c>
    </row>
    <row r="79" spans="1:6" x14ac:dyDescent="0.35">
      <c r="A79" t="s">
        <v>4</v>
      </c>
      <c r="B79" t="s">
        <v>56</v>
      </c>
      <c r="C79" t="s">
        <v>50</v>
      </c>
      <c r="D79" t="s">
        <v>47</v>
      </c>
      <c r="E79" t="s">
        <v>46</v>
      </c>
      <c r="F79">
        <v>491.87</v>
      </c>
    </row>
    <row r="80" spans="1:6" x14ac:dyDescent="0.35">
      <c r="A80" t="s">
        <v>4</v>
      </c>
      <c r="B80" t="s">
        <v>56</v>
      </c>
      <c r="C80" t="s">
        <v>50</v>
      </c>
      <c r="D80" t="s">
        <v>48</v>
      </c>
      <c r="E80" t="s">
        <v>46</v>
      </c>
      <c r="F80">
        <v>523.1</v>
      </c>
    </row>
    <row r="81" spans="1:6" x14ac:dyDescent="0.35">
      <c r="A81" t="s">
        <v>4</v>
      </c>
      <c r="B81" t="s">
        <v>56</v>
      </c>
      <c r="C81" t="s">
        <v>49</v>
      </c>
      <c r="D81" t="s">
        <v>48</v>
      </c>
      <c r="E81" t="s">
        <v>46</v>
      </c>
      <c r="F81">
        <v>539.4</v>
      </c>
    </row>
    <row r="82" spans="1:6" x14ac:dyDescent="0.35">
      <c r="A82" t="s">
        <v>4</v>
      </c>
      <c r="B82" t="s">
        <v>56</v>
      </c>
      <c r="C82" t="s">
        <v>51</v>
      </c>
      <c r="D82" t="s">
        <v>47</v>
      </c>
      <c r="E82" t="s">
        <v>46</v>
      </c>
      <c r="F82">
        <v>540.49</v>
      </c>
    </row>
    <row r="83" spans="1:6" x14ac:dyDescent="0.35">
      <c r="A83" t="s">
        <v>4</v>
      </c>
      <c r="B83" t="s">
        <v>56</v>
      </c>
      <c r="C83" t="s">
        <v>44</v>
      </c>
      <c r="D83" t="s">
        <v>48</v>
      </c>
      <c r="E83" t="s">
        <v>46</v>
      </c>
      <c r="F83">
        <v>619.55999999999995</v>
      </c>
    </row>
    <row r="84" spans="1:6" x14ac:dyDescent="0.35">
      <c r="A84" t="s">
        <v>4</v>
      </c>
      <c r="B84" t="s">
        <v>56</v>
      </c>
      <c r="C84" t="s">
        <v>44</v>
      </c>
      <c r="D84" t="s">
        <v>47</v>
      </c>
      <c r="E84" t="s">
        <v>46</v>
      </c>
      <c r="F84">
        <v>777.92</v>
      </c>
    </row>
    <row r="85" spans="1:6" x14ac:dyDescent="0.35">
      <c r="A85" t="s">
        <v>4</v>
      </c>
      <c r="B85" t="s">
        <v>56</v>
      </c>
      <c r="C85" t="s">
        <v>51</v>
      </c>
      <c r="D85" t="s">
        <v>45</v>
      </c>
      <c r="E85" t="s">
        <v>46</v>
      </c>
      <c r="F85">
        <v>977.07</v>
      </c>
    </row>
    <row r="86" spans="1:6" x14ac:dyDescent="0.35">
      <c r="A86" t="s">
        <v>4</v>
      </c>
      <c r="B86" t="s">
        <v>56</v>
      </c>
      <c r="C86" t="s">
        <v>50</v>
      </c>
      <c r="D86" t="s">
        <v>45</v>
      </c>
      <c r="E86" t="s">
        <v>46</v>
      </c>
      <c r="F86">
        <v>1094.26</v>
      </c>
    </row>
    <row r="87" spans="1:6" x14ac:dyDescent="0.35">
      <c r="A87" t="s">
        <v>4</v>
      </c>
      <c r="B87" t="s">
        <v>56</v>
      </c>
      <c r="C87" t="s">
        <v>49</v>
      </c>
      <c r="D87" t="s">
        <v>45</v>
      </c>
      <c r="E87" t="s">
        <v>46</v>
      </c>
      <c r="F87">
        <v>1179.32</v>
      </c>
    </row>
    <row r="88" spans="1:6" x14ac:dyDescent="0.35">
      <c r="A88" t="s">
        <v>4</v>
      </c>
      <c r="B88" t="s">
        <v>56</v>
      </c>
      <c r="C88" t="s">
        <v>44</v>
      </c>
      <c r="D88" t="s">
        <v>45</v>
      </c>
      <c r="E88" t="s">
        <v>46</v>
      </c>
      <c r="F88">
        <v>1348.6</v>
      </c>
    </row>
    <row r="89" spans="1:6" x14ac:dyDescent="0.35">
      <c r="A89" t="s">
        <v>4</v>
      </c>
      <c r="B89" t="s">
        <v>57</v>
      </c>
      <c r="C89" t="s">
        <v>51</v>
      </c>
      <c r="D89" t="s">
        <v>48</v>
      </c>
      <c r="E89" t="s">
        <v>46</v>
      </c>
      <c r="F89">
        <v>447.36</v>
      </c>
    </row>
    <row r="90" spans="1:6" x14ac:dyDescent="0.35">
      <c r="A90" t="s">
        <v>4</v>
      </c>
      <c r="B90" t="s">
        <v>57</v>
      </c>
      <c r="C90" t="s">
        <v>49</v>
      </c>
      <c r="D90" t="s">
        <v>47</v>
      </c>
      <c r="E90" t="s">
        <v>46</v>
      </c>
      <c r="F90">
        <v>458.27</v>
      </c>
    </row>
    <row r="91" spans="1:6" x14ac:dyDescent="0.35">
      <c r="A91" t="s">
        <v>4</v>
      </c>
      <c r="B91" t="s">
        <v>57</v>
      </c>
      <c r="C91" t="s">
        <v>50</v>
      </c>
      <c r="D91" t="s">
        <v>47</v>
      </c>
      <c r="E91" t="s">
        <v>46</v>
      </c>
      <c r="F91">
        <v>488.48</v>
      </c>
    </row>
    <row r="92" spans="1:6" x14ac:dyDescent="0.35">
      <c r="A92" t="s">
        <v>4</v>
      </c>
      <c r="B92" t="s">
        <v>57</v>
      </c>
      <c r="C92" t="s">
        <v>50</v>
      </c>
      <c r="D92" t="s">
        <v>48</v>
      </c>
      <c r="E92" t="s">
        <v>46</v>
      </c>
      <c r="F92">
        <v>548.26</v>
      </c>
    </row>
    <row r="93" spans="1:6" x14ac:dyDescent="0.35">
      <c r="A93" t="s">
        <v>4</v>
      </c>
      <c r="B93" t="s">
        <v>57</v>
      </c>
      <c r="C93" t="s">
        <v>51</v>
      </c>
      <c r="D93" t="s">
        <v>47</v>
      </c>
      <c r="E93" t="s">
        <v>46</v>
      </c>
      <c r="F93">
        <v>561.13</v>
      </c>
    </row>
    <row r="94" spans="1:6" x14ac:dyDescent="0.35">
      <c r="A94" t="s">
        <v>4</v>
      </c>
      <c r="B94" t="s">
        <v>57</v>
      </c>
      <c r="C94" t="s">
        <v>49</v>
      </c>
      <c r="D94" t="s">
        <v>48</v>
      </c>
      <c r="E94" t="s">
        <v>46</v>
      </c>
      <c r="F94">
        <v>564.27</v>
      </c>
    </row>
    <row r="95" spans="1:6" x14ac:dyDescent="0.35">
      <c r="A95" t="s">
        <v>4</v>
      </c>
      <c r="B95" t="s">
        <v>57</v>
      </c>
      <c r="C95" t="s">
        <v>44</v>
      </c>
      <c r="D95" t="s">
        <v>48</v>
      </c>
      <c r="E95" t="s">
        <v>46</v>
      </c>
      <c r="F95">
        <v>632.69000000000005</v>
      </c>
    </row>
    <row r="96" spans="1:6" x14ac:dyDescent="0.35">
      <c r="A96" t="s">
        <v>4</v>
      </c>
      <c r="B96" t="s">
        <v>57</v>
      </c>
      <c r="C96" t="s">
        <v>44</v>
      </c>
      <c r="D96" t="s">
        <v>47</v>
      </c>
      <c r="E96" t="s">
        <v>46</v>
      </c>
      <c r="F96">
        <v>767.57</v>
      </c>
    </row>
    <row r="97" spans="1:6" x14ac:dyDescent="0.35">
      <c r="A97" t="s">
        <v>4</v>
      </c>
      <c r="B97" t="s">
        <v>57</v>
      </c>
      <c r="C97" t="s">
        <v>51</v>
      </c>
      <c r="D97" t="s">
        <v>45</v>
      </c>
      <c r="E97" t="s">
        <v>46</v>
      </c>
      <c r="F97">
        <v>1050.1500000000001</v>
      </c>
    </row>
    <row r="98" spans="1:6" x14ac:dyDescent="0.35">
      <c r="A98" t="s">
        <v>4</v>
      </c>
      <c r="B98" t="s">
        <v>57</v>
      </c>
      <c r="C98" t="s">
        <v>50</v>
      </c>
      <c r="D98" t="s">
        <v>45</v>
      </c>
      <c r="E98" t="s">
        <v>46</v>
      </c>
      <c r="F98">
        <v>1137.7</v>
      </c>
    </row>
    <row r="99" spans="1:6" x14ac:dyDescent="0.35">
      <c r="A99" t="s">
        <v>4</v>
      </c>
      <c r="B99" t="s">
        <v>57</v>
      </c>
      <c r="C99" t="s">
        <v>49</v>
      </c>
      <c r="D99" t="s">
        <v>45</v>
      </c>
      <c r="E99" t="s">
        <v>46</v>
      </c>
      <c r="F99">
        <v>1221.42</v>
      </c>
    </row>
    <row r="100" spans="1:6" x14ac:dyDescent="0.35">
      <c r="A100" t="s">
        <v>4</v>
      </c>
      <c r="B100" t="s">
        <v>57</v>
      </c>
      <c r="C100" t="s">
        <v>44</v>
      </c>
      <c r="D100" t="s">
        <v>45</v>
      </c>
      <c r="E100" t="s">
        <v>46</v>
      </c>
      <c r="F100">
        <v>1404.71</v>
      </c>
    </row>
    <row r="101" spans="1:6" x14ac:dyDescent="0.35">
      <c r="A101" t="s">
        <v>4</v>
      </c>
      <c r="B101" t="s">
        <v>58</v>
      </c>
      <c r="C101" t="s">
        <v>49</v>
      </c>
      <c r="D101" t="s">
        <v>47</v>
      </c>
      <c r="E101" t="s">
        <v>46</v>
      </c>
      <c r="F101">
        <v>444.25</v>
      </c>
    </row>
    <row r="102" spans="1:6" x14ac:dyDescent="0.35">
      <c r="A102" t="s">
        <v>4</v>
      </c>
      <c r="B102" t="s">
        <v>58</v>
      </c>
      <c r="C102" t="s">
        <v>51</v>
      </c>
      <c r="D102" t="s">
        <v>48</v>
      </c>
      <c r="E102" t="s">
        <v>46</v>
      </c>
      <c r="F102">
        <v>459.8</v>
      </c>
    </row>
    <row r="103" spans="1:6" x14ac:dyDescent="0.35">
      <c r="A103" t="s">
        <v>4</v>
      </c>
      <c r="B103" t="s">
        <v>58</v>
      </c>
      <c r="C103" t="s">
        <v>50</v>
      </c>
      <c r="D103" t="s">
        <v>47</v>
      </c>
      <c r="E103" t="s">
        <v>46</v>
      </c>
      <c r="F103">
        <v>473.04</v>
      </c>
    </row>
    <row r="104" spans="1:6" x14ac:dyDescent="0.35">
      <c r="A104" t="s">
        <v>4</v>
      </c>
      <c r="B104" t="s">
        <v>58</v>
      </c>
      <c r="C104" t="s">
        <v>50</v>
      </c>
      <c r="D104" t="s">
        <v>48</v>
      </c>
      <c r="E104" t="s">
        <v>46</v>
      </c>
      <c r="F104">
        <v>519.79999999999995</v>
      </c>
    </row>
    <row r="105" spans="1:6" x14ac:dyDescent="0.35">
      <c r="A105" t="s">
        <v>4</v>
      </c>
      <c r="B105" t="s">
        <v>58</v>
      </c>
      <c r="C105" t="s">
        <v>49</v>
      </c>
      <c r="D105" t="s">
        <v>48</v>
      </c>
      <c r="E105" t="s">
        <v>46</v>
      </c>
      <c r="F105">
        <v>528.94000000000005</v>
      </c>
    </row>
    <row r="106" spans="1:6" x14ac:dyDescent="0.35">
      <c r="A106" t="s">
        <v>4</v>
      </c>
      <c r="B106" t="s">
        <v>58</v>
      </c>
      <c r="C106" t="s">
        <v>51</v>
      </c>
      <c r="D106" t="s">
        <v>47</v>
      </c>
      <c r="E106" t="s">
        <v>46</v>
      </c>
      <c r="F106">
        <v>538.24</v>
      </c>
    </row>
    <row r="107" spans="1:6" x14ac:dyDescent="0.35">
      <c r="A107" t="s">
        <v>4</v>
      </c>
      <c r="B107" t="s">
        <v>58</v>
      </c>
      <c r="C107" t="s">
        <v>44</v>
      </c>
      <c r="D107" t="s">
        <v>48</v>
      </c>
      <c r="E107" t="s">
        <v>46</v>
      </c>
      <c r="F107">
        <v>613.71</v>
      </c>
    </row>
    <row r="108" spans="1:6" x14ac:dyDescent="0.35">
      <c r="A108" t="s">
        <v>4</v>
      </c>
      <c r="B108" t="s">
        <v>58</v>
      </c>
      <c r="C108" t="s">
        <v>44</v>
      </c>
      <c r="D108" t="s">
        <v>47</v>
      </c>
      <c r="E108" t="s">
        <v>46</v>
      </c>
      <c r="F108">
        <v>752.91</v>
      </c>
    </row>
    <row r="109" spans="1:6" x14ac:dyDescent="0.35">
      <c r="A109" t="s">
        <v>4</v>
      </c>
      <c r="B109" t="s">
        <v>58</v>
      </c>
      <c r="C109" t="s">
        <v>51</v>
      </c>
      <c r="D109" t="s">
        <v>45</v>
      </c>
      <c r="E109" t="s">
        <v>46</v>
      </c>
      <c r="F109">
        <v>1034.71</v>
      </c>
    </row>
    <row r="110" spans="1:6" x14ac:dyDescent="0.35">
      <c r="A110" t="s">
        <v>4</v>
      </c>
      <c r="B110" t="s">
        <v>58</v>
      </c>
      <c r="C110" t="s">
        <v>50</v>
      </c>
      <c r="D110" t="s">
        <v>45</v>
      </c>
      <c r="E110" t="s">
        <v>46</v>
      </c>
      <c r="F110">
        <v>1124.8399999999999</v>
      </c>
    </row>
    <row r="111" spans="1:6" x14ac:dyDescent="0.35">
      <c r="A111" t="s">
        <v>4</v>
      </c>
      <c r="B111" t="s">
        <v>58</v>
      </c>
      <c r="C111" t="s">
        <v>49</v>
      </c>
      <c r="D111" t="s">
        <v>45</v>
      </c>
      <c r="E111" t="s">
        <v>46</v>
      </c>
      <c r="F111">
        <v>1208.1099999999999</v>
      </c>
    </row>
    <row r="112" spans="1:6" x14ac:dyDescent="0.35">
      <c r="A112" t="s">
        <v>4</v>
      </c>
      <c r="B112" t="s">
        <v>58</v>
      </c>
      <c r="C112" t="s">
        <v>44</v>
      </c>
      <c r="D112" t="s">
        <v>45</v>
      </c>
      <c r="E112" t="s">
        <v>46</v>
      </c>
      <c r="F112">
        <v>1430.55</v>
      </c>
    </row>
    <row r="113" spans="1:6" x14ac:dyDescent="0.35">
      <c r="A113" t="s">
        <v>4</v>
      </c>
      <c r="B113" t="s">
        <v>59</v>
      </c>
      <c r="C113" t="s">
        <v>51</v>
      </c>
      <c r="D113" t="s">
        <v>48</v>
      </c>
      <c r="E113" t="s">
        <v>46</v>
      </c>
      <c r="F113">
        <v>447.84</v>
      </c>
    </row>
    <row r="114" spans="1:6" x14ac:dyDescent="0.35">
      <c r="A114" t="s">
        <v>4</v>
      </c>
      <c r="B114" t="s">
        <v>59</v>
      </c>
      <c r="C114" t="s">
        <v>49</v>
      </c>
      <c r="D114" t="s">
        <v>47</v>
      </c>
      <c r="E114" t="s">
        <v>46</v>
      </c>
      <c r="F114">
        <v>450.78</v>
      </c>
    </row>
    <row r="115" spans="1:6" x14ac:dyDescent="0.35">
      <c r="A115" t="s">
        <v>4</v>
      </c>
      <c r="B115" t="s">
        <v>59</v>
      </c>
      <c r="C115" t="s">
        <v>50</v>
      </c>
      <c r="D115" t="s">
        <v>47</v>
      </c>
      <c r="E115" t="s">
        <v>46</v>
      </c>
      <c r="F115">
        <v>479.85</v>
      </c>
    </row>
    <row r="116" spans="1:6" x14ac:dyDescent="0.35">
      <c r="A116" t="s">
        <v>4</v>
      </c>
      <c r="B116" t="s">
        <v>59</v>
      </c>
      <c r="C116" t="s">
        <v>50</v>
      </c>
      <c r="D116" t="s">
        <v>48</v>
      </c>
      <c r="E116" t="s">
        <v>46</v>
      </c>
      <c r="F116">
        <v>541.58000000000004</v>
      </c>
    </row>
    <row r="117" spans="1:6" x14ac:dyDescent="0.35">
      <c r="A117" t="s">
        <v>4</v>
      </c>
      <c r="B117" t="s">
        <v>59</v>
      </c>
      <c r="C117" t="s">
        <v>51</v>
      </c>
      <c r="D117" t="s">
        <v>47</v>
      </c>
      <c r="E117" t="s">
        <v>46</v>
      </c>
      <c r="F117">
        <v>542.71</v>
      </c>
    </row>
    <row r="118" spans="1:6" x14ac:dyDescent="0.35">
      <c r="A118" t="s">
        <v>4</v>
      </c>
      <c r="B118" t="s">
        <v>59</v>
      </c>
      <c r="C118" t="s">
        <v>49</v>
      </c>
      <c r="D118" t="s">
        <v>48</v>
      </c>
      <c r="E118" t="s">
        <v>46</v>
      </c>
      <c r="F118">
        <v>556.5</v>
      </c>
    </row>
    <row r="119" spans="1:6" x14ac:dyDescent="0.35">
      <c r="A119" t="s">
        <v>4</v>
      </c>
      <c r="B119" t="s">
        <v>59</v>
      </c>
      <c r="C119" t="s">
        <v>44</v>
      </c>
      <c r="D119" t="s">
        <v>48</v>
      </c>
      <c r="E119" t="s">
        <v>46</v>
      </c>
      <c r="F119">
        <v>622.12</v>
      </c>
    </row>
    <row r="120" spans="1:6" x14ac:dyDescent="0.35">
      <c r="A120" t="s">
        <v>4</v>
      </c>
      <c r="B120" t="s">
        <v>59</v>
      </c>
      <c r="C120" t="s">
        <v>44</v>
      </c>
      <c r="D120" t="s">
        <v>47</v>
      </c>
      <c r="E120" t="s">
        <v>46</v>
      </c>
      <c r="F120">
        <v>773.99</v>
      </c>
    </row>
    <row r="121" spans="1:6" x14ac:dyDescent="0.35">
      <c r="A121" t="s">
        <v>4</v>
      </c>
      <c r="B121" t="s">
        <v>59</v>
      </c>
      <c r="C121" t="s">
        <v>51</v>
      </c>
      <c r="D121" t="s">
        <v>45</v>
      </c>
      <c r="E121" t="s">
        <v>46</v>
      </c>
      <c r="F121">
        <v>1023.95</v>
      </c>
    </row>
    <row r="122" spans="1:6" x14ac:dyDescent="0.35">
      <c r="A122" t="s">
        <v>4</v>
      </c>
      <c r="B122" t="s">
        <v>59</v>
      </c>
      <c r="C122" t="s">
        <v>50</v>
      </c>
      <c r="D122" t="s">
        <v>45</v>
      </c>
      <c r="E122" t="s">
        <v>46</v>
      </c>
      <c r="F122">
        <v>1120.1199999999999</v>
      </c>
    </row>
    <row r="123" spans="1:6" x14ac:dyDescent="0.35">
      <c r="A123" t="s">
        <v>4</v>
      </c>
      <c r="B123" t="s">
        <v>59</v>
      </c>
      <c r="C123" t="s">
        <v>49</v>
      </c>
      <c r="D123" t="s">
        <v>45</v>
      </c>
      <c r="E123" t="s">
        <v>46</v>
      </c>
      <c r="F123">
        <v>1203.76</v>
      </c>
    </row>
    <row r="124" spans="1:6" x14ac:dyDescent="0.35">
      <c r="A124" t="s">
        <v>4</v>
      </c>
      <c r="B124" t="s">
        <v>59</v>
      </c>
      <c r="C124" t="s">
        <v>44</v>
      </c>
      <c r="D124" t="s">
        <v>45</v>
      </c>
      <c r="E124" t="s">
        <v>46</v>
      </c>
      <c r="F124">
        <v>1445.57</v>
      </c>
    </row>
    <row r="125" spans="1:6" x14ac:dyDescent="0.35">
      <c r="A125" t="s">
        <v>4</v>
      </c>
      <c r="B125" t="s">
        <v>60</v>
      </c>
      <c r="C125" t="s">
        <v>51</v>
      </c>
      <c r="D125" t="s">
        <v>48</v>
      </c>
      <c r="E125" t="s">
        <v>46</v>
      </c>
      <c r="F125">
        <v>443.81</v>
      </c>
    </row>
    <row r="126" spans="1:6" x14ac:dyDescent="0.35">
      <c r="A126" t="s">
        <v>4</v>
      </c>
      <c r="B126" t="s">
        <v>60</v>
      </c>
      <c r="C126" t="s">
        <v>49</v>
      </c>
      <c r="D126" t="s">
        <v>47</v>
      </c>
      <c r="E126" t="s">
        <v>46</v>
      </c>
      <c r="F126">
        <v>453.17</v>
      </c>
    </row>
    <row r="127" spans="1:6" x14ac:dyDescent="0.35">
      <c r="A127" t="s">
        <v>4</v>
      </c>
      <c r="B127" t="s">
        <v>60</v>
      </c>
      <c r="C127" t="s">
        <v>50</v>
      </c>
      <c r="D127" t="s">
        <v>47</v>
      </c>
      <c r="E127" t="s">
        <v>46</v>
      </c>
      <c r="F127">
        <v>480.91</v>
      </c>
    </row>
    <row r="128" spans="1:6" x14ac:dyDescent="0.35">
      <c r="A128" t="s">
        <v>4</v>
      </c>
      <c r="B128" t="s">
        <v>60</v>
      </c>
      <c r="C128" t="s">
        <v>51</v>
      </c>
      <c r="D128" t="s">
        <v>47</v>
      </c>
      <c r="E128" t="s">
        <v>46</v>
      </c>
      <c r="F128">
        <v>532.07000000000005</v>
      </c>
    </row>
    <row r="129" spans="1:6" x14ac:dyDescent="0.35">
      <c r="A129" t="s">
        <v>4</v>
      </c>
      <c r="B129" t="s">
        <v>60</v>
      </c>
      <c r="C129" t="s">
        <v>50</v>
      </c>
      <c r="D129" t="s">
        <v>48</v>
      </c>
      <c r="E129" t="s">
        <v>46</v>
      </c>
      <c r="F129">
        <v>539.47</v>
      </c>
    </row>
    <row r="130" spans="1:6" x14ac:dyDescent="0.35">
      <c r="A130" t="s">
        <v>4</v>
      </c>
      <c r="B130" t="s">
        <v>60</v>
      </c>
      <c r="C130" t="s">
        <v>49</v>
      </c>
      <c r="D130" t="s">
        <v>48</v>
      </c>
      <c r="E130" t="s">
        <v>46</v>
      </c>
      <c r="F130">
        <v>554.78</v>
      </c>
    </row>
    <row r="131" spans="1:6" x14ac:dyDescent="0.35">
      <c r="A131" t="s">
        <v>4</v>
      </c>
      <c r="B131" t="s">
        <v>60</v>
      </c>
      <c r="C131" t="s">
        <v>44</v>
      </c>
      <c r="D131" t="s">
        <v>48</v>
      </c>
      <c r="E131" t="s">
        <v>46</v>
      </c>
      <c r="F131">
        <v>632.14</v>
      </c>
    </row>
    <row r="132" spans="1:6" x14ac:dyDescent="0.35">
      <c r="A132" t="s">
        <v>4</v>
      </c>
      <c r="B132" t="s">
        <v>60</v>
      </c>
      <c r="C132" t="s">
        <v>44</v>
      </c>
      <c r="D132" t="s">
        <v>47</v>
      </c>
      <c r="E132" t="s">
        <v>46</v>
      </c>
      <c r="F132">
        <v>757.43</v>
      </c>
    </row>
    <row r="133" spans="1:6" x14ac:dyDescent="0.35">
      <c r="A133" t="s">
        <v>4</v>
      </c>
      <c r="B133" t="s">
        <v>60</v>
      </c>
      <c r="C133" t="s">
        <v>51</v>
      </c>
      <c r="D133" t="s">
        <v>45</v>
      </c>
      <c r="E133" t="s">
        <v>46</v>
      </c>
      <c r="F133">
        <v>1022.11</v>
      </c>
    </row>
    <row r="134" spans="1:6" x14ac:dyDescent="0.35">
      <c r="A134" t="s">
        <v>4</v>
      </c>
      <c r="B134" t="s">
        <v>60</v>
      </c>
      <c r="C134" t="s">
        <v>50</v>
      </c>
      <c r="D134" t="s">
        <v>45</v>
      </c>
      <c r="E134" t="s">
        <v>46</v>
      </c>
      <c r="F134">
        <v>1114.97</v>
      </c>
    </row>
    <row r="135" spans="1:6" x14ac:dyDescent="0.35">
      <c r="A135" t="s">
        <v>4</v>
      </c>
      <c r="B135" t="s">
        <v>60</v>
      </c>
      <c r="C135" t="s">
        <v>49</v>
      </c>
      <c r="D135" t="s">
        <v>45</v>
      </c>
      <c r="E135" t="s">
        <v>46</v>
      </c>
      <c r="F135">
        <v>1197.5</v>
      </c>
    </row>
    <row r="136" spans="1:6" x14ac:dyDescent="0.35">
      <c r="A136" t="s">
        <v>4</v>
      </c>
      <c r="B136" t="s">
        <v>60</v>
      </c>
      <c r="C136" t="s">
        <v>44</v>
      </c>
      <c r="D136" t="s">
        <v>45</v>
      </c>
      <c r="E136" t="s">
        <v>46</v>
      </c>
      <c r="F136">
        <v>1391.65</v>
      </c>
    </row>
    <row r="137" spans="1:6" x14ac:dyDescent="0.35">
      <c r="A137" t="s">
        <v>4</v>
      </c>
      <c r="B137" t="s">
        <v>61</v>
      </c>
      <c r="C137" t="s">
        <v>51</v>
      </c>
      <c r="D137" t="s">
        <v>48</v>
      </c>
      <c r="E137" t="s">
        <v>46</v>
      </c>
      <c r="F137">
        <v>446.74</v>
      </c>
    </row>
    <row r="138" spans="1:6" x14ac:dyDescent="0.35">
      <c r="A138" t="s">
        <v>4</v>
      </c>
      <c r="B138" t="s">
        <v>61</v>
      </c>
      <c r="C138" t="s">
        <v>49</v>
      </c>
      <c r="D138" t="s">
        <v>47</v>
      </c>
      <c r="E138" t="s">
        <v>46</v>
      </c>
      <c r="F138">
        <v>446.78</v>
      </c>
    </row>
    <row r="139" spans="1:6" x14ac:dyDescent="0.35">
      <c r="A139" t="s">
        <v>4</v>
      </c>
      <c r="B139" t="s">
        <v>61</v>
      </c>
      <c r="C139" t="s">
        <v>50</v>
      </c>
      <c r="D139" t="s">
        <v>47</v>
      </c>
      <c r="E139" t="s">
        <v>46</v>
      </c>
      <c r="F139">
        <v>475.96</v>
      </c>
    </row>
    <row r="140" spans="1:6" x14ac:dyDescent="0.35">
      <c r="A140" t="s">
        <v>4</v>
      </c>
      <c r="B140" t="s">
        <v>61</v>
      </c>
      <c r="C140" t="s">
        <v>50</v>
      </c>
      <c r="D140" t="s">
        <v>48</v>
      </c>
      <c r="E140" t="s">
        <v>46</v>
      </c>
      <c r="F140">
        <v>541.84</v>
      </c>
    </row>
    <row r="141" spans="1:6" x14ac:dyDescent="0.35">
      <c r="A141" t="s">
        <v>4</v>
      </c>
      <c r="B141" t="s">
        <v>61</v>
      </c>
      <c r="C141" t="s">
        <v>51</v>
      </c>
      <c r="D141" t="s">
        <v>47</v>
      </c>
      <c r="E141" t="s">
        <v>46</v>
      </c>
      <c r="F141">
        <v>546.22</v>
      </c>
    </row>
    <row r="142" spans="1:6" x14ac:dyDescent="0.35">
      <c r="A142" t="s">
        <v>4</v>
      </c>
      <c r="B142" t="s">
        <v>61</v>
      </c>
      <c r="C142" t="s">
        <v>49</v>
      </c>
      <c r="D142" t="s">
        <v>48</v>
      </c>
      <c r="E142" t="s">
        <v>46</v>
      </c>
      <c r="F142">
        <v>557.27</v>
      </c>
    </row>
    <row r="143" spans="1:6" x14ac:dyDescent="0.35">
      <c r="A143" t="s">
        <v>4</v>
      </c>
      <c r="B143" t="s">
        <v>61</v>
      </c>
      <c r="C143" t="s">
        <v>44</v>
      </c>
      <c r="D143" t="s">
        <v>48</v>
      </c>
      <c r="E143" t="s">
        <v>46</v>
      </c>
      <c r="F143">
        <v>594.9</v>
      </c>
    </row>
    <row r="144" spans="1:6" x14ac:dyDescent="0.35">
      <c r="A144" t="s">
        <v>4</v>
      </c>
      <c r="B144" t="s">
        <v>61</v>
      </c>
      <c r="C144" t="s">
        <v>44</v>
      </c>
      <c r="D144" t="s">
        <v>47</v>
      </c>
      <c r="E144" t="s">
        <v>46</v>
      </c>
      <c r="F144">
        <v>738.26</v>
      </c>
    </row>
    <row r="145" spans="1:6" x14ac:dyDescent="0.35">
      <c r="A145" t="s">
        <v>4</v>
      </c>
      <c r="B145" t="s">
        <v>61</v>
      </c>
      <c r="C145" t="s">
        <v>51</v>
      </c>
      <c r="D145" t="s">
        <v>45</v>
      </c>
      <c r="E145" t="s">
        <v>46</v>
      </c>
      <c r="F145">
        <v>1108.68</v>
      </c>
    </row>
    <row r="146" spans="1:6" x14ac:dyDescent="0.35">
      <c r="A146" t="s">
        <v>4</v>
      </c>
      <c r="B146" t="s">
        <v>61</v>
      </c>
      <c r="C146" t="s">
        <v>50</v>
      </c>
      <c r="D146" t="s">
        <v>45</v>
      </c>
      <c r="E146" t="s">
        <v>46</v>
      </c>
      <c r="F146">
        <v>1134.81</v>
      </c>
    </row>
    <row r="147" spans="1:6" x14ac:dyDescent="0.35">
      <c r="A147" t="s">
        <v>4</v>
      </c>
      <c r="B147" t="s">
        <v>61</v>
      </c>
      <c r="C147" t="s">
        <v>49</v>
      </c>
      <c r="D147" t="s">
        <v>45</v>
      </c>
      <c r="E147" t="s">
        <v>46</v>
      </c>
      <c r="F147">
        <v>1210.67</v>
      </c>
    </row>
    <row r="148" spans="1:6" x14ac:dyDescent="0.35">
      <c r="A148" t="s">
        <v>4</v>
      </c>
      <c r="B148" t="s">
        <v>61</v>
      </c>
      <c r="C148" t="s">
        <v>44</v>
      </c>
      <c r="D148" t="s">
        <v>45</v>
      </c>
      <c r="E148" t="s">
        <v>46</v>
      </c>
      <c r="F148">
        <v>1362.15</v>
      </c>
    </row>
    <row r="149" spans="1:6" x14ac:dyDescent="0.35">
      <c r="A149" t="s">
        <v>4</v>
      </c>
      <c r="B149" t="s">
        <v>62</v>
      </c>
      <c r="C149" t="s">
        <v>49</v>
      </c>
      <c r="D149" t="s">
        <v>47</v>
      </c>
      <c r="E149" t="s">
        <v>46</v>
      </c>
      <c r="F149">
        <v>445.96</v>
      </c>
    </row>
    <row r="150" spans="1:6" x14ac:dyDescent="0.35">
      <c r="A150" t="s">
        <v>4</v>
      </c>
      <c r="B150" t="s">
        <v>62</v>
      </c>
      <c r="C150" t="s">
        <v>51</v>
      </c>
      <c r="D150" t="s">
        <v>48</v>
      </c>
      <c r="E150" t="s">
        <v>46</v>
      </c>
      <c r="F150">
        <v>450.38</v>
      </c>
    </row>
    <row r="151" spans="1:6" x14ac:dyDescent="0.35">
      <c r="A151" t="s">
        <v>4</v>
      </c>
      <c r="B151" t="s">
        <v>62</v>
      </c>
      <c r="C151" t="s">
        <v>50</v>
      </c>
      <c r="D151" t="s">
        <v>47</v>
      </c>
      <c r="E151" t="s">
        <v>46</v>
      </c>
      <c r="F151">
        <v>474.31</v>
      </c>
    </row>
    <row r="152" spans="1:6" x14ac:dyDescent="0.35">
      <c r="A152" t="s">
        <v>4</v>
      </c>
      <c r="B152" t="s">
        <v>62</v>
      </c>
      <c r="C152" t="s">
        <v>50</v>
      </c>
      <c r="D152" t="s">
        <v>48</v>
      </c>
      <c r="E152" t="s">
        <v>46</v>
      </c>
      <c r="F152">
        <v>537.03</v>
      </c>
    </row>
    <row r="153" spans="1:6" x14ac:dyDescent="0.35">
      <c r="A153" t="s">
        <v>4</v>
      </c>
      <c r="B153" t="s">
        <v>62</v>
      </c>
      <c r="C153" t="s">
        <v>51</v>
      </c>
      <c r="D153" t="s">
        <v>47</v>
      </c>
      <c r="E153" t="s">
        <v>46</v>
      </c>
      <c r="F153">
        <v>537.86</v>
      </c>
    </row>
    <row r="154" spans="1:6" x14ac:dyDescent="0.35">
      <c r="A154" t="s">
        <v>4</v>
      </c>
      <c r="B154" t="s">
        <v>62</v>
      </c>
      <c r="C154" t="s">
        <v>49</v>
      </c>
      <c r="D154" t="s">
        <v>48</v>
      </c>
      <c r="E154" t="s">
        <v>46</v>
      </c>
      <c r="F154">
        <v>551.16999999999996</v>
      </c>
    </row>
    <row r="155" spans="1:6" x14ac:dyDescent="0.35">
      <c r="A155" t="s">
        <v>4</v>
      </c>
      <c r="B155" t="s">
        <v>62</v>
      </c>
      <c r="C155" t="s">
        <v>44</v>
      </c>
      <c r="D155" t="s">
        <v>48</v>
      </c>
      <c r="E155" t="s">
        <v>46</v>
      </c>
      <c r="F155">
        <v>646.61</v>
      </c>
    </row>
    <row r="156" spans="1:6" x14ac:dyDescent="0.35">
      <c r="A156" t="s">
        <v>4</v>
      </c>
      <c r="B156" t="s">
        <v>62</v>
      </c>
      <c r="C156" t="s">
        <v>44</v>
      </c>
      <c r="D156" t="s">
        <v>47</v>
      </c>
      <c r="E156" t="s">
        <v>46</v>
      </c>
      <c r="F156">
        <v>750.76</v>
      </c>
    </row>
    <row r="157" spans="1:6" x14ac:dyDescent="0.35">
      <c r="A157" t="s">
        <v>4</v>
      </c>
      <c r="B157" t="s">
        <v>62</v>
      </c>
      <c r="C157" t="s">
        <v>51</v>
      </c>
      <c r="D157" t="s">
        <v>45</v>
      </c>
      <c r="E157" t="s">
        <v>46</v>
      </c>
      <c r="F157">
        <v>1083.1400000000001</v>
      </c>
    </row>
    <row r="158" spans="1:6" x14ac:dyDescent="0.35">
      <c r="A158" t="s">
        <v>4</v>
      </c>
      <c r="B158" t="s">
        <v>62</v>
      </c>
      <c r="C158" t="s">
        <v>50</v>
      </c>
      <c r="D158" t="s">
        <v>45</v>
      </c>
      <c r="E158" t="s">
        <v>46</v>
      </c>
      <c r="F158">
        <v>1121.68</v>
      </c>
    </row>
    <row r="159" spans="1:6" x14ac:dyDescent="0.35">
      <c r="A159" t="s">
        <v>4</v>
      </c>
      <c r="B159" t="s">
        <v>62</v>
      </c>
      <c r="C159" t="s">
        <v>49</v>
      </c>
      <c r="D159" t="s">
        <v>45</v>
      </c>
      <c r="E159" t="s">
        <v>46</v>
      </c>
      <c r="F159">
        <v>1198.8599999999999</v>
      </c>
    </row>
    <row r="160" spans="1:6" x14ac:dyDescent="0.35">
      <c r="A160" t="s">
        <v>4</v>
      </c>
      <c r="B160" t="s">
        <v>62</v>
      </c>
      <c r="C160" t="s">
        <v>44</v>
      </c>
      <c r="D160" t="s">
        <v>45</v>
      </c>
      <c r="E160" t="s">
        <v>46</v>
      </c>
      <c r="F160">
        <v>1409.27</v>
      </c>
    </row>
    <row r="161" spans="1:6" x14ac:dyDescent="0.35">
      <c r="A161" t="s">
        <v>4</v>
      </c>
      <c r="B161" t="s">
        <v>63</v>
      </c>
      <c r="C161" t="s">
        <v>49</v>
      </c>
      <c r="D161" t="s">
        <v>47</v>
      </c>
      <c r="E161" t="s">
        <v>46</v>
      </c>
      <c r="F161">
        <v>444.47</v>
      </c>
    </row>
    <row r="162" spans="1:6" x14ac:dyDescent="0.35">
      <c r="A162" t="s">
        <v>4</v>
      </c>
      <c r="B162" t="s">
        <v>63</v>
      </c>
      <c r="C162" t="s">
        <v>51</v>
      </c>
      <c r="D162" t="s">
        <v>48</v>
      </c>
      <c r="E162" t="s">
        <v>46</v>
      </c>
      <c r="F162">
        <v>468.73</v>
      </c>
    </row>
    <row r="163" spans="1:6" x14ac:dyDescent="0.35">
      <c r="A163" t="s">
        <v>4</v>
      </c>
      <c r="B163" t="s">
        <v>63</v>
      </c>
      <c r="C163" t="s">
        <v>50</v>
      </c>
      <c r="D163" t="s">
        <v>47</v>
      </c>
      <c r="E163" t="s">
        <v>46</v>
      </c>
      <c r="F163">
        <v>471.22</v>
      </c>
    </row>
    <row r="164" spans="1:6" x14ac:dyDescent="0.35">
      <c r="A164" t="s">
        <v>4</v>
      </c>
      <c r="B164" t="s">
        <v>63</v>
      </c>
      <c r="C164" t="s">
        <v>50</v>
      </c>
      <c r="D164" t="s">
        <v>48</v>
      </c>
      <c r="E164" t="s">
        <v>46</v>
      </c>
      <c r="F164">
        <v>509.05</v>
      </c>
    </row>
    <row r="165" spans="1:6" x14ac:dyDescent="0.35">
      <c r="A165" t="s">
        <v>4</v>
      </c>
      <c r="B165" t="s">
        <v>63</v>
      </c>
      <c r="C165" t="s">
        <v>49</v>
      </c>
      <c r="D165" t="s">
        <v>48</v>
      </c>
      <c r="E165" t="s">
        <v>46</v>
      </c>
      <c r="F165">
        <v>515.07000000000005</v>
      </c>
    </row>
    <row r="166" spans="1:6" x14ac:dyDescent="0.35">
      <c r="A166" t="s">
        <v>4</v>
      </c>
      <c r="B166" t="s">
        <v>63</v>
      </c>
      <c r="C166" t="s">
        <v>51</v>
      </c>
      <c r="D166" t="s">
        <v>47</v>
      </c>
      <c r="E166" t="s">
        <v>46</v>
      </c>
      <c r="F166">
        <v>523.61</v>
      </c>
    </row>
    <row r="167" spans="1:6" x14ac:dyDescent="0.35">
      <c r="A167" t="s">
        <v>4</v>
      </c>
      <c r="B167" t="s">
        <v>63</v>
      </c>
      <c r="C167" t="s">
        <v>44</v>
      </c>
      <c r="D167" t="s">
        <v>48</v>
      </c>
      <c r="E167" t="s">
        <v>46</v>
      </c>
      <c r="F167">
        <v>619.37</v>
      </c>
    </row>
    <row r="168" spans="1:6" x14ac:dyDescent="0.35">
      <c r="A168" t="s">
        <v>4</v>
      </c>
      <c r="B168" t="s">
        <v>63</v>
      </c>
      <c r="C168" t="s">
        <v>44</v>
      </c>
      <c r="D168" t="s">
        <v>47</v>
      </c>
      <c r="E168" t="s">
        <v>46</v>
      </c>
      <c r="F168">
        <v>748.67</v>
      </c>
    </row>
    <row r="169" spans="1:6" x14ac:dyDescent="0.35">
      <c r="A169" t="s">
        <v>4</v>
      </c>
      <c r="B169" t="s">
        <v>63</v>
      </c>
      <c r="C169" t="s">
        <v>51</v>
      </c>
      <c r="D169" t="s">
        <v>45</v>
      </c>
      <c r="E169" t="s">
        <v>46</v>
      </c>
      <c r="F169">
        <v>1060.23</v>
      </c>
    </row>
    <row r="170" spans="1:6" x14ac:dyDescent="0.35">
      <c r="A170" t="s">
        <v>4</v>
      </c>
      <c r="B170" t="s">
        <v>63</v>
      </c>
      <c r="C170" t="s">
        <v>50</v>
      </c>
      <c r="D170" t="s">
        <v>45</v>
      </c>
      <c r="E170" t="s">
        <v>46</v>
      </c>
      <c r="F170">
        <v>1149.49</v>
      </c>
    </row>
    <row r="171" spans="1:6" x14ac:dyDescent="0.35">
      <c r="A171" t="s">
        <v>4</v>
      </c>
      <c r="B171" t="s">
        <v>63</v>
      </c>
      <c r="C171" t="s">
        <v>49</v>
      </c>
      <c r="D171" t="s">
        <v>45</v>
      </c>
      <c r="E171" t="s">
        <v>46</v>
      </c>
      <c r="F171">
        <v>1237.49</v>
      </c>
    </row>
    <row r="172" spans="1:6" x14ac:dyDescent="0.35">
      <c r="A172" t="s">
        <v>4</v>
      </c>
      <c r="B172" t="s">
        <v>63</v>
      </c>
      <c r="C172" t="s">
        <v>44</v>
      </c>
      <c r="D172" t="s">
        <v>45</v>
      </c>
      <c r="E172" t="s">
        <v>46</v>
      </c>
      <c r="F172">
        <v>1455.61</v>
      </c>
    </row>
    <row r="173" spans="1:6" x14ac:dyDescent="0.35">
      <c r="A173" t="s">
        <v>4</v>
      </c>
      <c r="B173" t="s">
        <v>64</v>
      </c>
      <c r="C173" t="s">
        <v>51</v>
      </c>
      <c r="D173" t="s">
        <v>48</v>
      </c>
      <c r="E173" t="s">
        <v>46</v>
      </c>
      <c r="F173">
        <v>426.56</v>
      </c>
    </row>
    <row r="174" spans="1:6" x14ac:dyDescent="0.35">
      <c r="A174" t="s">
        <v>4</v>
      </c>
      <c r="B174" t="s">
        <v>64</v>
      </c>
      <c r="C174" t="s">
        <v>49</v>
      </c>
      <c r="D174" t="s">
        <v>47</v>
      </c>
      <c r="E174" t="s">
        <v>46</v>
      </c>
      <c r="F174">
        <v>440.94</v>
      </c>
    </row>
    <row r="175" spans="1:6" x14ac:dyDescent="0.35">
      <c r="A175" t="s">
        <v>4</v>
      </c>
      <c r="B175" t="s">
        <v>64</v>
      </c>
      <c r="C175" t="s">
        <v>50</v>
      </c>
      <c r="D175" t="s">
        <v>47</v>
      </c>
      <c r="E175" t="s">
        <v>46</v>
      </c>
      <c r="F175">
        <v>467.56</v>
      </c>
    </row>
    <row r="176" spans="1:6" x14ac:dyDescent="0.35">
      <c r="A176" t="s">
        <v>4</v>
      </c>
      <c r="B176" t="s">
        <v>64</v>
      </c>
      <c r="C176" t="s">
        <v>50</v>
      </c>
      <c r="D176" t="s">
        <v>48</v>
      </c>
      <c r="E176" t="s">
        <v>46</v>
      </c>
      <c r="F176">
        <v>485.39</v>
      </c>
    </row>
    <row r="177" spans="1:6" x14ac:dyDescent="0.35">
      <c r="A177" t="s">
        <v>4</v>
      </c>
      <c r="B177" t="s">
        <v>64</v>
      </c>
      <c r="C177" t="s">
        <v>49</v>
      </c>
      <c r="D177" t="s">
        <v>48</v>
      </c>
      <c r="E177" t="s">
        <v>46</v>
      </c>
      <c r="F177">
        <v>495.29</v>
      </c>
    </row>
    <row r="178" spans="1:6" x14ac:dyDescent="0.35">
      <c r="A178" t="s">
        <v>4</v>
      </c>
      <c r="B178" t="s">
        <v>64</v>
      </c>
      <c r="C178" t="s">
        <v>51</v>
      </c>
      <c r="D178" t="s">
        <v>47</v>
      </c>
      <c r="E178" t="s">
        <v>46</v>
      </c>
      <c r="F178">
        <v>518.07000000000005</v>
      </c>
    </row>
    <row r="179" spans="1:6" x14ac:dyDescent="0.35">
      <c r="A179" t="s">
        <v>4</v>
      </c>
      <c r="B179" t="s">
        <v>64</v>
      </c>
      <c r="C179" t="s">
        <v>44</v>
      </c>
      <c r="D179" t="s">
        <v>48</v>
      </c>
      <c r="E179" t="s">
        <v>46</v>
      </c>
      <c r="F179">
        <v>620.23</v>
      </c>
    </row>
    <row r="180" spans="1:6" x14ac:dyDescent="0.35">
      <c r="A180" t="s">
        <v>4</v>
      </c>
      <c r="B180" t="s">
        <v>64</v>
      </c>
      <c r="C180" t="s">
        <v>44</v>
      </c>
      <c r="D180" t="s">
        <v>47</v>
      </c>
      <c r="E180" t="s">
        <v>46</v>
      </c>
      <c r="F180">
        <v>754.97</v>
      </c>
    </row>
    <row r="181" spans="1:6" x14ac:dyDescent="0.35">
      <c r="A181" t="s">
        <v>4</v>
      </c>
      <c r="B181" t="s">
        <v>64</v>
      </c>
      <c r="C181" t="s">
        <v>51</v>
      </c>
      <c r="D181" t="s">
        <v>45</v>
      </c>
      <c r="E181" t="s">
        <v>46</v>
      </c>
      <c r="F181">
        <v>1065.01</v>
      </c>
    </row>
    <row r="182" spans="1:6" x14ac:dyDescent="0.35">
      <c r="A182" t="s">
        <v>4</v>
      </c>
      <c r="B182" t="s">
        <v>64</v>
      </c>
      <c r="C182" t="s">
        <v>50</v>
      </c>
      <c r="D182" t="s">
        <v>45</v>
      </c>
      <c r="E182" t="s">
        <v>46</v>
      </c>
      <c r="F182">
        <v>1152.51</v>
      </c>
    </row>
    <row r="183" spans="1:6" x14ac:dyDescent="0.35">
      <c r="A183" t="s">
        <v>4</v>
      </c>
      <c r="B183" t="s">
        <v>64</v>
      </c>
      <c r="C183" t="s">
        <v>49</v>
      </c>
      <c r="D183" t="s">
        <v>45</v>
      </c>
      <c r="E183" t="s">
        <v>46</v>
      </c>
      <c r="F183">
        <v>1240.1400000000001</v>
      </c>
    </row>
    <row r="184" spans="1:6" x14ac:dyDescent="0.35">
      <c r="A184" t="s">
        <v>4</v>
      </c>
      <c r="B184" t="s">
        <v>64</v>
      </c>
      <c r="C184" t="s">
        <v>44</v>
      </c>
      <c r="D184" t="s">
        <v>45</v>
      </c>
      <c r="E184" t="s">
        <v>46</v>
      </c>
      <c r="F184">
        <v>1436.41</v>
      </c>
    </row>
    <row r="185" spans="1:6" x14ac:dyDescent="0.35">
      <c r="A185" t="s">
        <v>4</v>
      </c>
      <c r="B185" t="s">
        <v>65</v>
      </c>
      <c r="C185" t="s">
        <v>49</v>
      </c>
      <c r="D185" t="s">
        <v>47</v>
      </c>
      <c r="E185" t="s">
        <v>46</v>
      </c>
      <c r="F185">
        <v>446.72</v>
      </c>
    </row>
    <row r="186" spans="1:6" x14ac:dyDescent="0.35">
      <c r="A186" t="s">
        <v>4</v>
      </c>
      <c r="B186" t="s">
        <v>65</v>
      </c>
      <c r="C186" t="s">
        <v>51</v>
      </c>
      <c r="D186" t="s">
        <v>48</v>
      </c>
      <c r="E186" t="s">
        <v>46</v>
      </c>
      <c r="F186">
        <v>455.58</v>
      </c>
    </row>
    <row r="187" spans="1:6" x14ac:dyDescent="0.35">
      <c r="A187" t="s">
        <v>4</v>
      </c>
      <c r="B187" t="s">
        <v>65</v>
      </c>
      <c r="C187" t="s">
        <v>50</v>
      </c>
      <c r="D187" t="s">
        <v>47</v>
      </c>
      <c r="E187" t="s">
        <v>46</v>
      </c>
      <c r="F187">
        <v>475.14</v>
      </c>
    </row>
    <row r="188" spans="1:6" x14ac:dyDescent="0.35">
      <c r="A188" t="s">
        <v>4</v>
      </c>
      <c r="B188" t="s">
        <v>65</v>
      </c>
      <c r="C188" t="s">
        <v>50</v>
      </c>
      <c r="D188" t="s">
        <v>48</v>
      </c>
      <c r="E188" t="s">
        <v>46</v>
      </c>
      <c r="F188">
        <v>489.05</v>
      </c>
    </row>
    <row r="189" spans="1:6" x14ac:dyDescent="0.35">
      <c r="A189" t="s">
        <v>4</v>
      </c>
      <c r="B189" t="s">
        <v>65</v>
      </c>
      <c r="C189" t="s">
        <v>49</v>
      </c>
      <c r="D189" t="s">
        <v>48</v>
      </c>
      <c r="E189" t="s">
        <v>46</v>
      </c>
      <c r="F189">
        <v>494.17</v>
      </c>
    </row>
    <row r="190" spans="1:6" x14ac:dyDescent="0.35">
      <c r="A190" t="s">
        <v>4</v>
      </c>
      <c r="B190" t="s">
        <v>65</v>
      </c>
      <c r="C190" t="s">
        <v>51</v>
      </c>
      <c r="D190" t="s">
        <v>47</v>
      </c>
      <c r="E190" t="s">
        <v>46</v>
      </c>
      <c r="F190">
        <v>537.33000000000004</v>
      </c>
    </row>
    <row r="191" spans="1:6" x14ac:dyDescent="0.35">
      <c r="A191" t="s">
        <v>4</v>
      </c>
      <c r="B191" t="s">
        <v>65</v>
      </c>
      <c r="C191" t="s">
        <v>44</v>
      </c>
      <c r="D191" t="s">
        <v>48</v>
      </c>
      <c r="E191" t="s">
        <v>46</v>
      </c>
      <c r="F191">
        <v>627.04</v>
      </c>
    </row>
    <row r="192" spans="1:6" x14ac:dyDescent="0.35">
      <c r="A192" t="s">
        <v>4</v>
      </c>
      <c r="B192" t="s">
        <v>65</v>
      </c>
      <c r="C192" t="s">
        <v>44</v>
      </c>
      <c r="D192" t="s">
        <v>47</v>
      </c>
      <c r="E192" t="s">
        <v>46</v>
      </c>
      <c r="F192">
        <v>767.71</v>
      </c>
    </row>
    <row r="193" spans="1:6" x14ac:dyDescent="0.35">
      <c r="A193" t="s">
        <v>4</v>
      </c>
      <c r="B193" t="s">
        <v>65</v>
      </c>
      <c r="C193" t="s">
        <v>51</v>
      </c>
      <c r="D193" t="s">
        <v>45</v>
      </c>
      <c r="E193" t="s">
        <v>46</v>
      </c>
      <c r="F193">
        <v>1102.06</v>
      </c>
    </row>
    <row r="194" spans="1:6" x14ac:dyDescent="0.35">
      <c r="A194" t="s">
        <v>4</v>
      </c>
      <c r="B194" t="s">
        <v>65</v>
      </c>
      <c r="C194" t="s">
        <v>50</v>
      </c>
      <c r="D194" t="s">
        <v>45</v>
      </c>
      <c r="E194" t="s">
        <v>46</v>
      </c>
      <c r="F194">
        <v>1170.03</v>
      </c>
    </row>
    <row r="195" spans="1:6" x14ac:dyDescent="0.35">
      <c r="A195" t="s">
        <v>4</v>
      </c>
      <c r="B195" t="s">
        <v>65</v>
      </c>
      <c r="C195" t="s">
        <v>49</v>
      </c>
      <c r="D195" t="s">
        <v>45</v>
      </c>
      <c r="E195" t="s">
        <v>46</v>
      </c>
      <c r="F195">
        <v>1256.4100000000001</v>
      </c>
    </row>
    <row r="196" spans="1:6" x14ac:dyDescent="0.35">
      <c r="A196" t="s">
        <v>4</v>
      </c>
      <c r="B196" t="s">
        <v>65</v>
      </c>
      <c r="C196" t="s">
        <v>44</v>
      </c>
      <c r="D196" t="s">
        <v>45</v>
      </c>
      <c r="E196" t="s">
        <v>46</v>
      </c>
      <c r="F196">
        <v>1438.18</v>
      </c>
    </row>
    <row r="197" spans="1:6" x14ac:dyDescent="0.35">
      <c r="A197" t="s">
        <v>4</v>
      </c>
      <c r="B197" t="s">
        <v>66</v>
      </c>
      <c r="C197" t="s">
        <v>51</v>
      </c>
      <c r="D197" t="s">
        <v>48</v>
      </c>
      <c r="E197" t="s">
        <v>46</v>
      </c>
      <c r="F197">
        <v>434.45</v>
      </c>
    </row>
    <row r="198" spans="1:6" x14ac:dyDescent="0.35">
      <c r="A198" t="s">
        <v>4</v>
      </c>
      <c r="B198" t="s">
        <v>66</v>
      </c>
      <c r="C198" t="s">
        <v>49</v>
      </c>
      <c r="D198" t="s">
        <v>47</v>
      </c>
      <c r="E198" t="s">
        <v>46</v>
      </c>
      <c r="F198">
        <v>442.63</v>
      </c>
    </row>
    <row r="199" spans="1:6" x14ac:dyDescent="0.35">
      <c r="A199" t="s">
        <v>4</v>
      </c>
      <c r="B199" t="s">
        <v>66</v>
      </c>
      <c r="C199" t="s">
        <v>50</v>
      </c>
      <c r="D199" t="s">
        <v>47</v>
      </c>
      <c r="E199" t="s">
        <v>46</v>
      </c>
      <c r="F199">
        <v>470.12</v>
      </c>
    </row>
    <row r="200" spans="1:6" x14ac:dyDescent="0.35">
      <c r="A200" t="s">
        <v>4</v>
      </c>
      <c r="B200" t="s">
        <v>66</v>
      </c>
      <c r="C200" t="s">
        <v>50</v>
      </c>
      <c r="D200" t="s">
        <v>48</v>
      </c>
      <c r="E200" t="s">
        <v>46</v>
      </c>
      <c r="F200">
        <v>477.18</v>
      </c>
    </row>
    <row r="201" spans="1:6" x14ac:dyDescent="0.35">
      <c r="A201" t="s">
        <v>4</v>
      </c>
      <c r="B201" t="s">
        <v>66</v>
      </c>
      <c r="C201" t="s">
        <v>49</v>
      </c>
      <c r="D201" t="s">
        <v>48</v>
      </c>
      <c r="E201" t="s">
        <v>46</v>
      </c>
      <c r="F201">
        <v>483.98</v>
      </c>
    </row>
    <row r="202" spans="1:6" x14ac:dyDescent="0.35">
      <c r="A202" t="s">
        <v>4</v>
      </c>
      <c r="B202" t="s">
        <v>66</v>
      </c>
      <c r="C202" t="s">
        <v>51</v>
      </c>
      <c r="D202" t="s">
        <v>47</v>
      </c>
      <c r="E202" t="s">
        <v>46</v>
      </c>
      <c r="F202">
        <v>526.09</v>
      </c>
    </row>
    <row r="203" spans="1:6" x14ac:dyDescent="0.35">
      <c r="A203" t="s">
        <v>4</v>
      </c>
      <c r="B203" t="s">
        <v>66</v>
      </c>
      <c r="C203" t="s">
        <v>44</v>
      </c>
      <c r="D203" t="s">
        <v>48</v>
      </c>
      <c r="E203" t="s">
        <v>46</v>
      </c>
      <c r="F203">
        <v>660.55</v>
      </c>
    </row>
    <row r="204" spans="1:6" x14ac:dyDescent="0.35">
      <c r="A204" t="s">
        <v>4</v>
      </c>
      <c r="B204" t="s">
        <v>66</v>
      </c>
      <c r="C204" t="s">
        <v>44</v>
      </c>
      <c r="D204" t="s">
        <v>47</v>
      </c>
      <c r="E204" t="s">
        <v>46</v>
      </c>
      <c r="F204">
        <v>761.22</v>
      </c>
    </row>
    <row r="205" spans="1:6" x14ac:dyDescent="0.35">
      <c r="A205" t="s">
        <v>4</v>
      </c>
      <c r="B205" t="s">
        <v>66</v>
      </c>
      <c r="C205" t="s">
        <v>51</v>
      </c>
      <c r="D205" t="s">
        <v>45</v>
      </c>
      <c r="E205" t="s">
        <v>46</v>
      </c>
      <c r="F205">
        <v>1085.92</v>
      </c>
    </row>
    <row r="206" spans="1:6" x14ac:dyDescent="0.35">
      <c r="A206" t="s">
        <v>4</v>
      </c>
      <c r="B206" t="s">
        <v>66</v>
      </c>
      <c r="C206" t="s">
        <v>50</v>
      </c>
      <c r="D206" t="s">
        <v>45</v>
      </c>
      <c r="E206" t="s">
        <v>46</v>
      </c>
      <c r="F206">
        <v>1145.3399999999999</v>
      </c>
    </row>
    <row r="207" spans="1:6" x14ac:dyDescent="0.35">
      <c r="A207" t="s">
        <v>4</v>
      </c>
      <c r="B207" t="s">
        <v>66</v>
      </c>
      <c r="C207" t="s">
        <v>49</v>
      </c>
      <c r="D207" t="s">
        <v>45</v>
      </c>
      <c r="E207" t="s">
        <v>46</v>
      </c>
      <c r="F207">
        <v>1229.6400000000001</v>
      </c>
    </row>
    <row r="208" spans="1:6" x14ac:dyDescent="0.35">
      <c r="A208" t="s">
        <v>4</v>
      </c>
      <c r="B208" t="s">
        <v>66</v>
      </c>
      <c r="C208" t="s">
        <v>44</v>
      </c>
      <c r="D208" t="s">
        <v>45</v>
      </c>
      <c r="E208" t="s">
        <v>46</v>
      </c>
      <c r="F208">
        <v>1458.28</v>
      </c>
    </row>
    <row r="209" spans="1:6" x14ac:dyDescent="0.35">
      <c r="A209" t="s">
        <v>4</v>
      </c>
      <c r="B209" t="s">
        <v>67</v>
      </c>
      <c r="C209" t="s">
        <v>51</v>
      </c>
      <c r="D209" t="s">
        <v>48</v>
      </c>
      <c r="E209" t="s">
        <v>46</v>
      </c>
      <c r="F209">
        <v>440.25</v>
      </c>
    </row>
    <row r="210" spans="1:6" x14ac:dyDescent="0.35">
      <c r="A210" t="s">
        <v>4</v>
      </c>
      <c r="B210" t="s">
        <v>67</v>
      </c>
      <c r="C210" t="s">
        <v>49</v>
      </c>
      <c r="D210" t="s">
        <v>47</v>
      </c>
      <c r="E210" t="s">
        <v>46</v>
      </c>
      <c r="F210">
        <v>450.19</v>
      </c>
    </row>
    <row r="211" spans="1:6" x14ac:dyDescent="0.35">
      <c r="A211" t="s">
        <v>4</v>
      </c>
      <c r="B211" t="s">
        <v>67</v>
      </c>
      <c r="C211" t="s">
        <v>50</v>
      </c>
      <c r="D211" t="s">
        <v>47</v>
      </c>
      <c r="E211" t="s">
        <v>46</v>
      </c>
      <c r="F211">
        <v>476.84</v>
      </c>
    </row>
    <row r="212" spans="1:6" x14ac:dyDescent="0.35">
      <c r="A212" t="s">
        <v>4</v>
      </c>
      <c r="B212" t="s">
        <v>67</v>
      </c>
      <c r="C212" t="s">
        <v>50</v>
      </c>
      <c r="D212" t="s">
        <v>48</v>
      </c>
      <c r="E212" t="s">
        <v>46</v>
      </c>
      <c r="F212">
        <v>495.78</v>
      </c>
    </row>
    <row r="213" spans="1:6" x14ac:dyDescent="0.35">
      <c r="A213" t="s">
        <v>4</v>
      </c>
      <c r="B213" t="s">
        <v>67</v>
      </c>
      <c r="C213" t="s">
        <v>49</v>
      </c>
      <c r="D213" t="s">
        <v>48</v>
      </c>
      <c r="E213" t="s">
        <v>46</v>
      </c>
      <c r="F213">
        <v>504.28</v>
      </c>
    </row>
    <row r="214" spans="1:6" x14ac:dyDescent="0.35">
      <c r="A214" t="s">
        <v>4</v>
      </c>
      <c r="B214" t="s">
        <v>67</v>
      </c>
      <c r="C214" t="s">
        <v>51</v>
      </c>
      <c r="D214" t="s">
        <v>47</v>
      </c>
      <c r="E214" t="s">
        <v>46</v>
      </c>
      <c r="F214">
        <v>523.37</v>
      </c>
    </row>
    <row r="215" spans="1:6" x14ac:dyDescent="0.35">
      <c r="A215" t="s">
        <v>4</v>
      </c>
      <c r="B215" t="s">
        <v>67</v>
      </c>
      <c r="C215" t="s">
        <v>44</v>
      </c>
      <c r="D215" t="s">
        <v>48</v>
      </c>
      <c r="E215" t="s">
        <v>46</v>
      </c>
      <c r="F215">
        <v>680.86</v>
      </c>
    </row>
    <row r="216" spans="1:6" x14ac:dyDescent="0.35">
      <c r="A216" t="s">
        <v>4</v>
      </c>
      <c r="B216" t="s">
        <v>67</v>
      </c>
      <c r="C216" t="s">
        <v>44</v>
      </c>
      <c r="D216" t="s">
        <v>47</v>
      </c>
      <c r="E216" t="s">
        <v>46</v>
      </c>
      <c r="F216">
        <v>740.07</v>
      </c>
    </row>
    <row r="217" spans="1:6" x14ac:dyDescent="0.35">
      <c r="A217" t="s">
        <v>4</v>
      </c>
      <c r="B217" t="s">
        <v>67</v>
      </c>
      <c r="C217" t="s">
        <v>51</v>
      </c>
      <c r="D217" t="s">
        <v>45</v>
      </c>
      <c r="E217" t="s">
        <v>46</v>
      </c>
      <c r="F217">
        <v>1094.21</v>
      </c>
    </row>
    <row r="218" spans="1:6" x14ac:dyDescent="0.35">
      <c r="A218" t="s">
        <v>4</v>
      </c>
      <c r="B218" t="s">
        <v>67</v>
      </c>
      <c r="C218" t="s">
        <v>50</v>
      </c>
      <c r="D218" t="s">
        <v>45</v>
      </c>
      <c r="E218" t="s">
        <v>46</v>
      </c>
      <c r="F218">
        <v>1127.97</v>
      </c>
    </row>
    <row r="219" spans="1:6" x14ac:dyDescent="0.35">
      <c r="A219" t="s">
        <v>4</v>
      </c>
      <c r="B219" t="s">
        <v>67</v>
      </c>
      <c r="C219" t="s">
        <v>49</v>
      </c>
      <c r="D219" t="s">
        <v>45</v>
      </c>
      <c r="E219" t="s">
        <v>46</v>
      </c>
      <c r="F219">
        <v>1207.57</v>
      </c>
    </row>
    <row r="220" spans="1:6" x14ac:dyDescent="0.35">
      <c r="A220" t="s">
        <v>4</v>
      </c>
      <c r="B220" t="s">
        <v>67</v>
      </c>
      <c r="C220" t="s">
        <v>44</v>
      </c>
      <c r="D220" t="s">
        <v>45</v>
      </c>
      <c r="E220" t="s">
        <v>46</v>
      </c>
      <c r="F220">
        <v>1402.56</v>
      </c>
    </row>
    <row r="221" spans="1:6" x14ac:dyDescent="0.35">
      <c r="A221" t="s">
        <v>4</v>
      </c>
      <c r="B221" t="s">
        <v>68</v>
      </c>
      <c r="C221" t="s">
        <v>51</v>
      </c>
      <c r="D221" t="s">
        <v>48</v>
      </c>
      <c r="E221" t="s">
        <v>46</v>
      </c>
      <c r="F221">
        <v>427.53</v>
      </c>
    </row>
    <row r="222" spans="1:6" x14ac:dyDescent="0.35">
      <c r="A222" t="s">
        <v>4</v>
      </c>
      <c r="B222" t="s">
        <v>68</v>
      </c>
      <c r="C222" t="s">
        <v>49</v>
      </c>
      <c r="D222" t="s">
        <v>47</v>
      </c>
      <c r="E222" t="s">
        <v>46</v>
      </c>
      <c r="F222">
        <v>465.08</v>
      </c>
    </row>
    <row r="223" spans="1:6" x14ac:dyDescent="0.35">
      <c r="A223" t="s">
        <v>4</v>
      </c>
      <c r="B223" t="s">
        <v>68</v>
      </c>
      <c r="C223" t="s">
        <v>50</v>
      </c>
      <c r="D223" t="s">
        <v>47</v>
      </c>
      <c r="E223" t="s">
        <v>46</v>
      </c>
      <c r="F223">
        <v>492.23</v>
      </c>
    </row>
    <row r="224" spans="1:6" x14ac:dyDescent="0.35">
      <c r="A224" t="s">
        <v>4</v>
      </c>
      <c r="B224" t="s">
        <v>68</v>
      </c>
      <c r="C224" t="s">
        <v>50</v>
      </c>
      <c r="D224" t="s">
        <v>48</v>
      </c>
      <c r="E224" t="s">
        <v>46</v>
      </c>
      <c r="F224">
        <v>499.66</v>
      </c>
    </row>
    <row r="225" spans="1:6" x14ac:dyDescent="0.35">
      <c r="A225" t="s">
        <v>4</v>
      </c>
      <c r="B225" t="s">
        <v>68</v>
      </c>
      <c r="C225" t="s">
        <v>49</v>
      </c>
      <c r="D225" t="s">
        <v>48</v>
      </c>
      <c r="E225" t="s">
        <v>46</v>
      </c>
      <c r="F225">
        <v>509.89</v>
      </c>
    </row>
    <row r="226" spans="1:6" x14ac:dyDescent="0.35">
      <c r="A226" t="s">
        <v>4</v>
      </c>
      <c r="B226" t="s">
        <v>68</v>
      </c>
      <c r="C226" t="s">
        <v>51</v>
      </c>
      <c r="D226" t="s">
        <v>47</v>
      </c>
      <c r="E226" t="s">
        <v>46</v>
      </c>
      <c r="F226">
        <v>534.6</v>
      </c>
    </row>
    <row r="227" spans="1:6" x14ac:dyDescent="0.35">
      <c r="A227" t="s">
        <v>4</v>
      </c>
      <c r="B227" t="s">
        <v>68</v>
      </c>
      <c r="C227" t="s">
        <v>44</v>
      </c>
      <c r="D227" t="s">
        <v>48</v>
      </c>
      <c r="E227" t="s">
        <v>46</v>
      </c>
      <c r="F227">
        <v>684.27</v>
      </c>
    </row>
    <row r="228" spans="1:6" x14ac:dyDescent="0.35">
      <c r="A228" t="s">
        <v>4</v>
      </c>
      <c r="B228" t="s">
        <v>68</v>
      </c>
      <c r="C228" t="s">
        <v>44</v>
      </c>
      <c r="D228" t="s">
        <v>47</v>
      </c>
      <c r="E228" t="s">
        <v>46</v>
      </c>
      <c r="F228">
        <v>765.63</v>
      </c>
    </row>
    <row r="229" spans="1:6" x14ac:dyDescent="0.35">
      <c r="A229" t="s">
        <v>4</v>
      </c>
      <c r="B229" t="s">
        <v>68</v>
      </c>
      <c r="C229" t="s">
        <v>51</v>
      </c>
      <c r="D229" t="s">
        <v>45</v>
      </c>
      <c r="E229" t="s">
        <v>46</v>
      </c>
      <c r="F229">
        <v>1087.3599999999999</v>
      </c>
    </row>
    <row r="230" spans="1:6" x14ac:dyDescent="0.35">
      <c r="A230" t="s">
        <v>4</v>
      </c>
      <c r="B230" t="s">
        <v>68</v>
      </c>
      <c r="C230" t="s">
        <v>50</v>
      </c>
      <c r="D230" t="s">
        <v>45</v>
      </c>
      <c r="E230" t="s">
        <v>46</v>
      </c>
      <c r="F230">
        <v>1134.44</v>
      </c>
    </row>
    <row r="231" spans="1:6" x14ac:dyDescent="0.35">
      <c r="A231" t="s">
        <v>4</v>
      </c>
      <c r="B231" t="s">
        <v>68</v>
      </c>
      <c r="C231" t="s">
        <v>49</v>
      </c>
      <c r="D231" t="s">
        <v>45</v>
      </c>
      <c r="E231" t="s">
        <v>46</v>
      </c>
      <c r="F231">
        <v>1216.31</v>
      </c>
    </row>
    <row r="232" spans="1:6" x14ac:dyDescent="0.35">
      <c r="A232" t="s">
        <v>4</v>
      </c>
      <c r="B232" t="s">
        <v>68</v>
      </c>
      <c r="C232" t="s">
        <v>44</v>
      </c>
      <c r="D232" t="s">
        <v>45</v>
      </c>
      <c r="E232" t="s">
        <v>46</v>
      </c>
      <c r="F232">
        <v>1376.53</v>
      </c>
    </row>
    <row r="233" spans="1:6" x14ac:dyDescent="0.35">
      <c r="A233" t="s">
        <v>4</v>
      </c>
      <c r="B233" t="s">
        <v>69</v>
      </c>
      <c r="C233" t="s">
        <v>51</v>
      </c>
      <c r="D233" t="s">
        <v>48</v>
      </c>
      <c r="E233" t="s">
        <v>46</v>
      </c>
      <c r="F233">
        <v>436.25</v>
      </c>
    </row>
    <row r="234" spans="1:6" x14ac:dyDescent="0.35">
      <c r="A234" t="s">
        <v>4</v>
      </c>
      <c r="B234" t="s">
        <v>69</v>
      </c>
      <c r="C234" t="s">
        <v>49</v>
      </c>
      <c r="D234" t="s">
        <v>47</v>
      </c>
      <c r="E234" t="s">
        <v>46</v>
      </c>
      <c r="F234">
        <v>457.9</v>
      </c>
    </row>
    <row r="235" spans="1:6" x14ac:dyDescent="0.35">
      <c r="A235" t="s">
        <v>4</v>
      </c>
      <c r="B235" t="s">
        <v>69</v>
      </c>
      <c r="C235" t="s">
        <v>50</v>
      </c>
      <c r="D235" t="s">
        <v>47</v>
      </c>
      <c r="E235" t="s">
        <v>46</v>
      </c>
      <c r="F235">
        <v>468.33</v>
      </c>
    </row>
    <row r="236" spans="1:6" x14ac:dyDescent="0.35">
      <c r="A236" t="s">
        <v>4</v>
      </c>
      <c r="B236" t="s">
        <v>69</v>
      </c>
      <c r="C236" t="s">
        <v>50</v>
      </c>
      <c r="D236" t="s">
        <v>48</v>
      </c>
      <c r="E236" t="s">
        <v>46</v>
      </c>
      <c r="F236">
        <v>495.87</v>
      </c>
    </row>
    <row r="237" spans="1:6" x14ac:dyDescent="0.35">
      <c r="A237" t="s">
        <v>4</v>
      </c>
      <c r="B237" t="s">
        <v>69</v>
      </c>
      <c r="C237" t="s">
        <v>49</v>
      </c>
      <c r="D237" t="s">
        <v>48</v>
      </c>
      <c r="E237" t="s">
        <v>46</v>
      </c>
      <c r="F237">
        <v>508.92</v>
      </c>
    </row>
    <row r="238" spans="1:6" x14ac:dyDescent="0.35">
      <c r="A238" t="s">
        <v>4</v>
      </c>
      <c r="B238" t="s">
        <v>69</v>
      </c>
      <c r="C238" t="s">
        <v>51</v>
      </c>
      <c r="D238" t="s">
        <v>47</v>
      </c>
      <c r="E238" t="s">
        <v>46</v>
      </c>
      <c r="F238">
        <v>516.1</v>
      </c>
    </row>
    <row r="239" spans="1:6" x14ac:dyDescent="0.35">
      <c r="A239" t="s">
        <v>4</v>
      </c>
      <c r="B239" t="s">
        <v>69</v>
      </c>
      <c r="C239" t="s">
        <v>44</v>
      </c>
      <c r="D239" t="s">
        <v>48</v>
      </c>
      <c r="E239" t="s">
        <v>46</v>
      </c>
      <c r="F239">
        <v>693.51</v>
      </c>
    </row>
    <row r="240" spans="1:6" x14ac:dyDescent="0.35">
      <c r="A240" t="s">
        <v>4</v>
      </c>
      <c r="B240" t="s">
        <v>69</v>
      </c>
      <c r="C240" t="s">
        <v>44</v>
      </c>
      <c r="D240" t="s">
        <v>47</v>
      </c>
      <c r="E240" t="s">
        <v>46</v>
      </c>
      <c r="F240">
        <v>721.5</v>
      </c>
    </row>
    <row r="241" spans="1:6" x14ac:dyDescent="0.35">
      <c r="A241" t="s">
        <v>4</v>
      </c>
      <c r="B241" t="s">
        <v>69</v>
      </c>
      <c r="C241" t="s">
        <v>51</v>
      </c>
      <c r="D241" t="s">
        <v>45</v>
      </c>
      <c r="E241" t="s">
        <v>46</v>
      </c>
      <c r="F241">
        <v>1153.6600000000001</v>
      </c>
    </row>
    <row r="242" spans="1:6" x14ac:dyDescent="0.35">
      <c r="A242" t="s">
        <v>4</v>
      </c>
      <c r="B242" t="s">
        <v>69</v>
      </c>
      <c r="C242" t="s">
        <v>50</v>
      </c>
      <c r="D242" t="s">
        <v>45</v>
      </c>
      <c r="E242" t="s">
        <v>46</v>
      </c>
      <c r="F242">
        <v>1173.25</v>
      </c>
    </row>
    <row r="243" spans="1:6" x14ac:dyDescent="0.35">
      <c r="A243" t="s">
        <v>4</v>
      </c>
      <c r="B243" t="s">
        <v>69</v>
      </c>
      <c r="C243" t="s">
        <v>49</v>
      </c>
      <c r="D243" t="s">
        <v>45</v>
      </c>
      <c r="E243" t="s">
        <v>46</v>
      </c>
      <c r="F243">
        <v>1259.83</v>
      </c>
    </row>
    <row r="244" spans="1:6" x14ac:dyDescent="0.35">
      <c r="A244" t="s">
        <v>4</v>
      </c>
      <c r="B244" t="s">
        <v>69</v>
      </c>
      <c r="C244" t="s">
        <v>44</v>
      </c>
      <c r="D244" t="s">
        <v>45</v>
      </c>
      <c r="E244" t="s">
        <v>46</v>
      </c>
      <c r="F244">
        <v>1454.07</v>
      </c>
    </row>
    <row r="245" spans="1:6" x14ac:dyDescent="0.35">
      <c r="A245" t="s">
        <v>4</v>
      </c>
      <c r="B245" t="s">
        <v>70</v>
      </c>
      <c r="C245" t="s">
        <v>49</v>
      </c>
      <c r="D245" t="s">
        <v>47</v>
      </c>
      <c r="E245" t="s">
        <v>46</v>
      </c>
      <c r="F245">
        <v>441.59</v>
      </c>
    </row>
    <row r="246" spans="1:6" x14ac:dyDescent="0.35">
      <c r="A246" t="s">
        <v>4</v>
      </c>
      <c r="B246" t="s">
        <v>70</v>
      </c>
      <c r="C246" t="s">
        <v>50</v>
      </c>
      <c r="D246" t="s">
        <v>47</v>
      </c>
      <c r="E246" t="s">
        <v>46</v>
      </c>
      <c r="F246">
        <v>452.73</v>
      </c>
    </row>
    <row r="247" spans="1:6" x14ac:dyDescent="0.35">
      <c r="A247" t="s">
        <v>4</v>
      </c>
      <c r="B247" t="s">
        <v>70</v>
      </c>
      <c r="C247" t="s">
        <v>51</v>
      </c>
      <c r="D247" t="s">
        <v>48</v>
      </c>
      <c r="E247" t="s">
        <v>46</v>
      </c>
      <c r="F247">
        <v>458.9</v>
      </c>
    </row>
    <row r="248" spans="1:6" x14ac:dyDescent="0.35">
      <c r="A248" t="s">
        <v>4</v>
      </c>
      <c r="B248" t="s">
        <v>70</v>
      </c>
      <c r="C248" t="s">
        <v>50</v>
      </c>
      <c r="D248" t="s">
        <v>48</v>
      </c>
      <c r="E248" t="s">
        <v>46</v>
      </c>
      <c r="F248">
        <v>490.33</v>
      </c>
    </row>
    <row r="249" spans="1:6" x14ac:dyDescent="0.35">
      <c r="A249" t="s">
        <v>4</v>
      </c>
      <c r="B249" t="s">
        <v>70</v>
      </c>
      <c r="C249" t="s">
        <v>49</v>
      </c>
      <c r="D249" t="s">
        <v>48</v>
      </c>
      <c r="E249" t="s">
        <v>46</v>
      </c>
      <c r="F249">
        <v>502.4</v>
      </c>
    </row>
    <row r="250" spans="1:6" x14ac:dyDescent="0.35">
      <c r="A250" t="s">
        <v>4</v>
      </c>
      <c r="B250" t="s">
        <v>70</v>
      </c>
      <c r="C250" t="s">
        <v>51</v>
      </c>
      <c r="D250" t="s">
        <v>47</v>
      </c>
      <c r="E250" t="s">
        <v>46</v>
      </c>
      <c r="F250">
        <v>508.44</v>
      </c>
    </row>
    <row r="251" spans="1:6" x14ac:dyDescent="0.35">
      <c r="A251" t="s">
        <v>4</v>
      </c>
      <c r="B251" t="s">
        <v>70</v>
      </c>
      <c r="C251" t="s">
        <v>44</v>
      </c>
      <c r="D251" t="s">
        <v>48</v>
      </c>
      <c r="E251" t="s">
        <v>46</v>
      </c>
      <c r="F251">
        <v>654.85</v>
      </c>
    </row>
    <row r="252" spans="1:6" x14ac:dyDescent="0.35">
      <c r="A252" t="s">
        <v>4</v>
      </c>
      <c r="B252" t="s">
        <v>70</v>
      </c>
      <c r="C252" t="s">
        <v>44</v>
      </c>
      <c r="D252" t="s">
        <v>47</v>
      </c>
      <c r="E252" t="s">
        <v>46</v>
      </c>
      <c r="F252">
        <v>731.48</v>
      </c>
    </row>
    <row r="253" spans="1:6" x14ac:dyDescent="0.35">
      <c r="A253" t="s">
        <v>4</v>
      </c>
      <c r="B253" t="s">
        <v>70</v>
      </c>
      <c r="C253" t="s">
        <v>51</v>
      </c>
      <c r="D253" t="s">
        <v>45</v>
      </c>
      <c r="E253" t="s">
        <v>46</v>
      </c>
      <c r="F253">
        <v>1108.3599999999999</v>
      </c>
    </row>
    <row r="254" spans="1:6" x14ac:dyDescent="0.35">
      <c r="A254" t="s">
        <v>4</v>
      </c>
      <c r="B254" t="s">
        <v>70</v>
      </c>
      <c r="C254" t="s">
        <v>50</v>
      </c>
      <c r="D254" t="s">
        <v>45</v>
      </c>
      <c r="E254" t="s">
        <v>46</v>
      </c>
      <c r="F254">
        <v>1162.04</v>
      </c>
    </row>
    <row r="255" spans="1:6" x14ac:dyDescent="0.35">
      <c r="A255" t="s">
        <v>4</v>
      </c>
      <c r="B255" t="s">
        <v>70</v>
      </c>
      <c r="C255" t="s">
        <v>49</v>
      </c>
      <c r="D255" t="s">
        <v>45</v>
      </c>
      <c r="E255" t="s">
        <v>46</v>
      </c>
      <c r="F255">
        <v>1253.73</v>
      </c>
    </row>
    <row r="256" spans="1:6" x14ac:dyDescent="0.35">
      <c r="A256" t="s">
        <v>4</v>
      </c>
      <c r="B256" t="s">
        <v>70</v>
      </c>
      <c r="C256" t="s">
        <v>44</v>
      </c>
      <c r="D256" t="s">
        <v>45</v>
      </c>
      <c r="E256" t="s">
        <v>46</v>
      </c>
      <c r="F256">
        <v>1450.86</v>
      </c>
    </row>
    <row r="257" spans="1:6" x14ac:dyDescent="0.35">
      <c r="A257" t="s">
        <v>4</v>
      </c>
      <c r="B257" t="s">
        <v>71</v>
      </c>
      <c r="C257" t="s">
        <v>51</v>
      </c>
      <c r="D257" t="s">
        <v>48</v>
      </c>
      <c r="E257" t="s">
        <v>46</v>
      </c>
      <c r="F257">
        <v>439.13</v>
      </c>
    </row>
    <row r="258" spans="1:6" x14ac:dyDescent="0.35">
      <c r="A258" t="s">
        <v>4</v>
      </c>
      <c r="B258" t="s">
        <v>71</v>
      </c>
      <c r="C258" t="s">
        <v>49</v>
      </c>
      <c r="D258" t="s">
        <v>47</v>
      </c>
      <c r="E258" t="s">
        <v>46</v>
      </c>
      <c r="F258">
        <v>443.76</v>
      </c>
    </row>
    <row r="259" spans="1:6" x14ac:dyDescent="0.35">
      <c r="A259" t="s">
        <v>4</v>
      </c>
      <c r="B259" t="s">
        <v>71</v>
      </c>
      <c r="C259" t="s">
        <v>50</v>
      </c>
      <c r="D259" t="s">
        <v>47</v>
      </c>
      <c r="E259" t="s">
        <v>46</v>
      </c>
      <c r="F259">
        <v>456.49</v>
      </c>
    </row>
    <row r="260" spans="1:6" x14ac:dyDescent="0.35">
      <c r="A260" t="s">
        <v>4</v>
      </c>
      <c r="B260" t="s">
        <v>71</v>
      </c>
      <c r="C260" t="s">
        <v>50</v>
      </c>
      <c r="D260" t="s">
        <v>48</v>
      </c>
      <c r="E260" t="s">
        <v>46</v>
      </c>
      <c r="F260">
        <v>485.52</v>
      </c>
    </row>
    <row r="261" spans="1:6" x14ac:dyDescent="0.35">
      <c r="A261" t="s">
        <v>4</v>
      </c>
      <c r="B261" t="s">
        <v>71</v>
      </c>
      <c r="C261" t="s">
        <v>49</v>
      </c>
      <c r="D261" t="s">
        <v>48</v>
      </c>
      <c r="E261" t="s">
        <v>46</v>
      </c>
      <c r="F261">
        <v>498.38</v>
      </c>
    </row>
    <row r="262" spans="1:6" x14ac:dyDescent="0.35">
      <c r="A262" t="s">
        <v>4</v>
      </c>
      <c r="B262" t="s">
        <v>71</v>
      </c>
      <c r="C262" t="s">
        <v>51</v>
      </c>
      <c r="D262" t="s">
        <v>47</v>
      </c>
      <c r="E262" t="s">
        <v>46</v>
      </c>
      <c r="F262">
        <v>526.09</v>
      </c>
    </row>
    <row r="263" spans="1:6" x14ac:dyDescent="0.35">
      <c r="A263" t="s">
        <v>4</v>
      </c>
      <c r="B263" t="s">
        <v>71</v>
      </c>
      <c r="C263" t="s">
        <v>44</v>
      </c>
      <c r="D263" t="s">
        <v>48</v>
      </c>
      <c r="E263" t="s">
        <v>46</v>
      </c>
      <c r="F263">
        <v>675.14</v>
      </c>
    </row>
    <row r="264" spans="1:6" x14ac:dyDescent="0.35">
      <c r="A264" t="s">
        <v>4</v>
      </c>
      <c r="B264" t="s">
        <v>71</v>
      </c>
      <c r="C264" t="s">
        <v>44</v>
      </c>
      <c r="D264" t="s">
        <v>47</v>
      </c>
      <c r="E264" t="s">
        <v>46</v>
      </c>
      <c r="F264">
        <v>752.87</v>
      </c>
    </row>
    <row r="265" spans="1:6" x14ac:dyDescent="0.35">
      <c r="A265" t="s">
        <v>4</v>
      </c>
      <c r="B265" t="s">
        <v>71</v>
      </c>
      <c r="C265" t="s">
        <v>51</v>
      </c>
      <c r="D265" t="s">
        <v>45</v>
      </c>
      <c r="E265" t="s">
        <v>46</v>
      </c>
      <c r="F265">
        <v>1087.72</v>
      </c>
    </row>
    <row r="266" spans="1:6" x14ac:dyDescent="0.35">
      <c r="A266" t="s">
        <v>4</v>
      </c>
      <c r="B266" t="s">
        <v>71</v>
      </c>
      <c r="C266" t="s">
        <v>50</v>
      </c>
      <c r="D266" t="s">
        <v>45</v>
      </c>
      <c r="E266" t="s">
        <v>46</v>
      </c>
      <c r="F266">
        <v>1155.0899999999999</v>
      </c>
    </row>
    <row r="267" spans="1:6" x14ac:dyDescent="0.35">
      <c r="A267" t="s">
        <v>4</v>
      </c>
      <c r="B267" t="s">
        <v>71</v>
      </c>
      <c r="C267" t="s">
        <v>49</v>
      </c>
      <c r="D267" t="s">
        <v>45</v>
      </c>
      <c r="E267" t="s">
        <v>46</v>
      </c>
      <c r="F267">
        <v>1248.48</v>
      </c>
    </row>
    <row r="268" spans="1:6" x14ac:dyDescent="0.35">
      <c r="A268" t="s">
        <v>4</v>
      </c>
      <c r="B268" t="s">
        <v>71</v>
      </c>
      <c r="C268" t="s">
        <v>44</v>
      </c>
      <c r="D268" t="s">
        <v>45</v>
      </c>
      <c r="E268" t="s">
        <v>46</v>
      </c>
      <c r="F268">
        <v>1432.61</v>
      </c>
    </row>
    <row r="269" spans="1:6" x14ac:dyDescent="0.35">
      <c r="A269" t="s">
        <v>4</v>
      </c>
      <c r="B269" t="s">
        <v>72</v>
      </c>
      <c r="C269" t="s">
        <v>51</v>
      </c>
      <c r="D269" t="s">
        <v>48</v>
      </c>
      <c r="E269" t="s">
        <v>46</v>
      </c>
      <c r="F269">
        <v>419.84</v>
      </c>
    </row>
    <row r="270" spans="1:6" x14ac:dyDescent="0.35">
      <c r="A270" t="s">
        <v>4</v>
      </c>
      <c r="B270" t="s">
        <v>72</v>
      </c>
      <c r="C270" t="s">
        <v>49</v>
      </c>
      <c r="D270" t="s">
        <v>47</v>
      </c>
      <c r="E270" t="s">
        <v>46</v>
      </c>
      <c r="F270">
        <v>453.36</v>
      </c>
    </row>
    <row r="271" spans="1:6" x14ac:dyDescent="0.35">
      <c r="A271" t="s">
        <v>4</v>
      </c>
      <c r="B271" t="s">
        <v>72</v>
      </c>
      <c r="C271" t="s">
        <v>50</v>
      </c>
      <c r="D271" t="s">
        <v>47</v>
      </c>
      <c r="E271" t="s">
        <v>46</v>
      </c>
      <c r="F271">
        <v>467.08</v>
      </c>
    </row>
    <row r="272" spans="1:6" x14ac:dyDescent="0.35">
      <c r="A272" t="s">
        <v>4</v>
      </c>
      <c r="B272" t="s">
        <v>72</v>
      </c>
      <c r="C272" t="s">
        <v>50</v>
      </c>
      <c r="D272" t="s">
        <v>48</v>
      </c>
      <c r="E272" t="s">
        <v>46</v>
      </c>
      <c r="F272">
        <v>489.61</v>
      </c>
    </row>
    <row r="273" spans="1:6" x14ac:dyDescent="0.35">
      <c r="A273" t="s">
        <v>4</v>
      </c>
      <c r="B273" t="s">
        <v>72</v>
      </c>
      <c r="C273" t="s">
        <v>49</v>
      </c>
      <c r="D273" t="s">
        <v>48</v>
      </c>
      <c r="E273" t="s">
        <v>46</v>
      </c>
      <c r="F273">
        <v>505.55</v>
      </c>
    </row>
    <row r="274" spans="1:6" x14ac:dyDescent="0.35">
      <c r="A274" t="s">
        <v>4</v>
      </c>
      <c r="B274" t="s">
        <v>72</v>
      </c>
      <c r="C274" t="s">
        <v>51</v>
      </c>
      <c r="D274" t="s">
        <v>47</v>
      </c>
      <c r="E274" t="s">
        <v>46</v>
      </c>
      <c r="F274">
        <v>543.30999999999995</v>
      </c>
    </row>
    <row r="275" spans="1:6" x14ac:dyDescent="0.35">
      <c r="A275" t="s">
        <v>4</v>
      </c>
      <c r="B275" t="s">
        <v>72</v>
      </c>
      <c r="C275" t="s">
        <v>44</v>
      </c>
      <c r="D275" t="s">
        <v>48</v>
      </c>
      <c r="E275" t="s">
        <v>46</v>
      </c>
      <c r="F275">
        <v>701.93</v>
      </c>
    </row>
    <row r="276" spans="1:6" x14ac:dyDescent="0.35">
      <c r="A276" t="s">
        <v>4</v>
      </c>
      <c r="B276" t="s">
        <v>72</v>
      </c>
      <c r="C276" t="s">
        <v>44</v>
      </c>
      <c r="D276" t="s">
        <v>47</v>
      </c>
      <c r="E276" t="s">
        <v>46</v>
      </c>
      <c r="F276">
        <v>762.71</v>
      </c>
    </row>
    <row r="277" spans="1:6" x14ac:dyDescent="0.35">
      <c r="A277" t="s">
        <v>4</v>
      </c>
      <c r="B277" t="s">
        <v>72</v>
      </c>
      <c r="C277" t="s">
        <v>51</v>
      </c>
      <c r="D277" t="s">
        <v>45</v>
      </c>
      <c r="E277" t="s">
        <v>46</v>
      </c>
      <c r="F277">
        <v>1097.9100000000001</v>
      </c>
    </row>
    <row r="278" spans="1:6" x14ac:dyDescent="0.35">
      <c r="A278" t="s">
        <v>4</v>
      </c>
      <c r="B278" t="s">
        <v>72</v>
      </c>
      <c r="C278" t="s">
        <v>50</v>
      </c>
      <c r="D278" t="s">
        <v>45</v>
      </c>
      <c r="E278" t="s">
        <v>46</v>
      </c>
      <c r="F278">
        <v>1184.03</v>
      </c>
    </row>
    <row r="279" spans="1:6" x14ac:dyDescent="0.35">
      <c r="A279" t="s">
        <v>4</v>
      </c>
      <c r="B279" t="s">
        <v>72</v>
      </c>
      <c r="C279" t="s">
        <v>49</v>
      </c>
      <c r="D279" t="s">
        <v>45</v>
      </c>
      <c r="E279" t="s">
        <v>46</v>
      </c>
      <c r="F279">
        <v>1281.9100000000001</v>
      </c>
    </row>
    <row r="280" spans="1:6" x14ac:dyDescent="0.35">
      <c r="A280" t="s">
        <v>4</v>
      </c>
      <c r="B280" t="s">
        <v>72</v>
      </c>
      <c r="C280" t="s">
        <v>44</v>
      </c>
      <c r="D280" t="s">
        <v>45</v>
      </c>
      <c r="E280" t="s">
        <v>46</v>
      </c>
      <c r="F280">
        <v>1448.62</v>
      </c>
    </row>
    <row r="281" spans="1:6" x14ac:dyDescent="0.35">
      <c r="A281" t="s">
        <v>4</v>
      </c>
      <c r="B281" t="s">
        <v>73</v>
      </c>
      <c r="C281" t="s">
        <v>51</v>
      </c>
      <c r="D281" t="s">
        <v>48</v>
      </c>
      <c r="E281" t="s">
        <v>46</v>
      </c>
      <c r="F281">
        <v>442.75</v>
      </c>
    </row>
    <row r="282" spans="1:6" x14ac:dyDescent="0.35">
      <c r="A282" t="s">
        <v>4</v>
      </c>
      <c r="B282" t="s">
        <v>73</v>
      </c>
      <c r="C282" t="s">
        <v>49</v>
      </c>
      <c r="D282" t="s">
        <v>47</v>
      </c>
      <c r="E282" t="s">
        <v>46</v>
      </c>
      <c r="F282">
        <v>460.87</v>
      </c>
    </row>
    <row r="283" spans="1:6" x14ac:dyDescent="0.35">
      <c r="A283" t="s">
        <v>4</v>
      </c>
      <c r="B283" t="s">
        <v>73</v>
      </c>
      <c r="C283" t="s">
        <v>50</v>
      </c>
      <c r="D283" t="s">
        <v>47</v>
      </c>
      <c r="E283" t="s">
        <v>46</v>
      </c>
      <c r="F283">
        <v>470.33</v>
      </c>
    </row>
    <row r="284" spans="1:6" x14ac:dyDescent="0.35">
      <c r="A284" t="s">
        <v>4</v>
      </c>
      <c r="B284" t="s">
        <v>73</v>
      </c>
      <c r="C284" t="s">
        <v>50</v>
      </c>
      <c r="D284" t="s">
        <v>48</v>
      </c>
      <c r="E284" t="s">
        <v>46</v>
      </c>
      <c r="F284">
        <v>501.43</v>
      </c>
    </row>
    <row r="285" spans="1:6" x14ac:dyDescent="0.35">
      <c r="A285" t="s">
        <v>4</v>
      </c>
      <c r="B285" t="s">
        <v>73</v>
      </c>
      <c r="C285" t="s">
        <v>49</v>
      </c>
      <c r="D285" t="s">
        <v>48</v>
      </c>
      <c r="E285" t="s">
        <v>46</v>
      </c>
      <c r="F285">
        <v>526.25</v>
      </c>
    </row>
    <row r="286" spans="1:6" x14ac:dyDescent="0.35">
      <c r="A286" t="s">
        <v>4</v>
      </c>
      <c r="B286" t="s">
        <v>73</v>
      </c>
      <c r="C286" t="s">
        <v>51</v>
      </c>
      <c r="D286" t="s">
        <v>47</v>
      </c>
      <c r="E286" t="s">
        <v>46</v>
      </c>
      <c r="F286">
        <v>537.15</v>
      </c>
    </row>
    <row r="287" spans="1:6" x14ac:dyDescent="0.35">
      <c r="A287" t="s">
        <v>4</v>
      </c>
      <c r="B287" t="s">
        <v>73</v>
      </c>
      <c r="C287" t="s">
        <v>44</v>
      </c>
      <c r="D287" t="s">
        <v>48</v>
      </c>
      <c r="E287" t="s">
        <v>46</v>
      </c>
      <c r="F287">
        <v>710.21</v>
      </c>
    </row>
    <row r="288" spans="1:6" x14ac:dyDescent="0.35">
      <c r="A288" t="s">
        <v>4</v>
      </c>
      <c r="B288" t="s">
        <v>73</v>
      </c>
      <c r="C288" t="s">
        <v>44</v>
      </c>
      <c r="D288" t="s">
        <v>47</v>
      </c>
      <c r="E288" t="s">
        <v>46</v>
      </c>
      <c r="F288">
        <v>770.97</v>
      </c>
    </row>
    <row r="289" spans="1:6" x14ac:dyDescent="0.35">
      <c r="A289" t="s">
        <v>4</v>
      </c>
      <c r="B289" t="s">
        <v>73</v>
      </c>
      <c r="C289" t="s">
        <v>51</v>
      </c>
      <c r="D289" t="s">
        <v>45</v>
      </c>
      <c r="E289" t="s">
        <v>46</v>
      </c>
      <c r="F289">
        <v>1141.17</v>
      </c>
    </row>
    <row r="290" spans="1:6" x14ac:dyDescent="0.35">
      <c r="A290" t="s">
        <v>4</v>
      </c>
      <c r="B290" t="s">
        <v>73</v>
      </c>
      <c r="C290" t="s">
        <v>50</v>
      </c>
      <c r="D290" t="s">
        <v>45</v>
      </c>
      <c r="E290" t="s">
        <v>46</v>
      </c>
      <c r="F290">
        <v>1197.45</v>
      </c>
    </row>
    <row r="291" spans="1:6" x14ac:dyDescent="0.35">
      <c r="A291" t="s">
        <v>4</v>
      </c>
      <c r="B291" t="s">
        <v>73</v>
      </c>
      <c r="C291" t="s">
        <v>49</v>
      </c>
      <c r="D291" t="s">
        <v>45</v>
      </c>
      <c r="E291" t="s">
        <v>46</v>
      </c>
      <c r="F291">
        <v>1288.3699999999999</v>
      </c>
    </row>
    <row r="292" spans="1:6" x14ac:dyDescent="0.35">
      <c r="A292" t="s">
        <v>4</v>
      </c>
      <c r="B292" t="s">
        <v>73</v>
      </c>
      <c r="C292" t="s">
        <v>44</v>
      </c>
      <c r="D292" t="s">
        <v>45</v>
      </c>
      <c r="E292" t="s">
        <v>46</v>
      </c>
      <c r="F292">
        <v>1475.48</v>
      </c>
    </row>
    <row r="293" spans="1:6" x14ac:dyDescent="0.35">
      <c r="A293" t="s">
        <v>4</v>
      </c>
      <c r="B293" t="s">
        <v>74</v>
      </c>
      <c r="C293" t="s">
        <v>51</v>
      </c>
      <c r="D293" t="s">
        <v>48</v>
      </c>
      <c r="E293" t="s">
        <v>46</v>
      </c>
      <c r="F293">
        <v>447.95</v>
      </c>
    </row>
    <row r="294" spans="1:6" x14ac:dyDescent="0.35">
      <c r="A294" t="s">
        <v>4</v>
      </c>
      <c r="B294" t="s">
        <v>74</v>
      </c>
      <c r="C294" t="s">
        <v>49</v>
      </c>
      <c r="D294" t="s">
        <v>47</v>
      </c>
      <c r="E294" t="s">
        <v>46</v>
      </c>
      <c r="F294">
        <v>453.86</v>
      </c>
    </row>
    <row r="295" spans="1:6" x14ac:dyDescent="0.35">
      <c r="A295" t="s">
        <v>4</v>
      </c>
      <c r="B295" t="s">
        <v>74</v>
      </c>
      <c r="C295" t="s">
        <v>50</v>
      </c>
      <c r="D295" t="s">
        <v>47</v>
      </c>
      <c r="E295" t="s">
        <v>46</v>
      </c>
      <c r="F295">
        <v>464.16</v>
      </c>
    </row>
    <row r="296" spans="1:6" x14ac:dyDescent="0.35">
      <c r="A296" t="s">
        <v>4</v>
      </c>
      <c r="B296" t="s">
        <v>74</v>
      </c>
      <c r="C296" t="s">
        <v>50</v>
      </c>
      <c r="D296" t="s">
        <v>48</v>
      </c>
      <c r="E296" t="s">
        <v>46</v>
      </c>
      <c r="F296">
        <v>491.85</v>
      </c>
    </row>
    <row r="297" spans="1:6" x14ac:dyDescent="0.35">
      <c r="A297" t="s">
        <v>4</v>
      </c>
      <c r="B297" t="s">
        <v>74</v>
      </c>
      <c r="C297" t="s">
        <v>49</v>
      </c>
      <c r="D297" t="s">
        <v>48</v>
      </c>
      <c r="E297" t="s">
        <v>46</v>
      </c>
      <c r="F297">
        <v>513.87</v>
      </c>
    </row>
    <row r="298" spans="1:6" x14ac:dyDescent="0.35">
      <c r="A298" t="s">
        <v>4</v>
      </c>
      <c r="B298" t="s">
        <v>74</v>
      </c>
      <c r="C298" t="s">
        <v>51</v>
      </c>
      <c r="D298" t="s">
        <v>47</v>
      </c>
      <c r="E298" t="s">
        <v>46</v>
      </c>
      <c r="F298">
        <v>532.27</v>
      </c>
    </row>
    <row r="299" spans="1:6" x14ac:dyDescent="0.35">
      <c r="A299" t="s">
        <v>4</v>
      </c>
      <c r="B299" t="s">
        <v>74</v>
      </c>
      <c r="C299" t="s">
        <v>44</v>
      </c>
      <c r="D299" t="s">
        <v>48</v>
      </c>
      <c r="E299" t="s">
        <v>46</v>
      </c>
      <c r="F299">
        <v>703.99</v>
      </c>
    </row>
    <row r="300" spans="1:6" x14ac:dyDescent="0.35">
      <c r="A300" t="s">
        <v>4</v>
      </c>
      <c r="B300" t="s">
        <v>74</v>
      </c>
      <c r="C300" t="s">
        <v>44</v>
      </c>
      <c r="D300" t="s">
        <v>47</v>
      </c>
      <c r="E300" t="s">
        <v>46</v>
      </c>
      <c r="F300">
        <v>768.1</v>
      </c>
    </row>
    <row r="301" spans="1:6" x14ac:dyDescent="0.35">
      <c r="A301" t="s">
        <v>4</v>
      </c>
      <c r="B301" t="s">
        <v>74</v>
      </c>
      <c r="C301" t="s">
        <v>51</v>
      </c>
      <c r="D301" t="s">
        <v>45</v>
      </c>
      <c r="E301" t="s">
        <v>46</v>
      </c>
      <c r="F301">
        <v>1140.8900000000001</v>
      </c>
    </row>
    <row r="302" spans="1:6" x14ac:dyDescent="0.35">
      <c r="A302" t="s">
        <v>4</v>
      </c>
      <c r="B302" t="s">
        <v>74</v>
      </c>
      <c r="C302" t="s">
        <v>50</v>
      </c>
      <c r="D302" t="s">
        <v>45</v>
      </c>
      <c r="E302" t="s">
        <v>46</v>
      </c>
      <c r="F302">
        <v>1199.6300000000001</v>
      </c>
    </row>
    <row r="303" spans="1:6" x14ac:dyDescent="0.35">
      <c r="A303" t="s">
        <v>4</v>
      </c>
      <c r="B303" t="s">
        <v>74</v>
      </c>
      <c r="C303" t="s">
        <v>49</v>
      </c>
      <c r="D303" t="s">
        <v>45</v>
      </c>
      <c r="E303" t="s">
        <v>46</v>
      </c>
      <c r="F303">
        <v>1288.4100000000001</v>
      </c>
    </row>
    <row r="304" spans="1:6" x14ac:dyDescent="0.35">
      <c r="A304" t="s">
        <v>4</v>
      </c>
      <c r="B304" t="s">
        <v>74</v>
      </c>
      <c r="C304" t="s">
        <v>44</v>
      </c>
      <c r="D304" t="s">
        <v>45</v>
      </c>
      <c r="E304" t="s">
        <v>46</v>
      </c>
      <c r="F304">
        <v>1499.29</v>
      </c>
    </row>
    <row r="305" spans="1:6" x14ac:dyDescent="0.35">
      <c r="A305" t="s">
        <v>4</v>
      </c>
      <c r="B305" t="s">
        <v>75</v>
      </c>
      <c r="C305" t="s">
        <v>51</v>
      </c>
      <c r="D305" t="s">
        <v>48</v>
      </c>
      <c r="E305" t="s">
        <v>46</v>
      </c>
      <c r="F305">
        <v>441.09</v>
      </c>
    </row>
    <row r="306" spans="1:6" x14ac:dyDescent="0.35">
      <c r="A306" t="s">
        <v>4</v>
      </c>
      <c r="B306" t="s">
        <v>75</v>
      </c>
      <c r="C306" t="s">
        <v>49</v>
      </c>
      <c r="D306" t="s">
        <v>47</v>
      </c>
      <c r="E306" t="s">
        <v>46</v>
      </c>
      <c r="F306">
        <v>465.71</v>
      </c>
    </row>
    <row r="307" spans="1:6" x14ac:dyDescent="0.35">
      <c r="A307" t="s">
        <v>4</v>
      </c>
      <c r="B307" t="s">
        <v>75</v>
      </c>
      <c r="C307" t="s">
        <v>50</v>
      </c>
      <c r="D307" t="s">
        <v>47</v>
      </c>
      <c r="E307" t="s">
        <v>46</v>
      </c>
      <c r="F307">
        <v>475.4</v>
      </c>
    </row>
    <row r="308" spans="1:6" x14ac:dyDescent="0.35">
      <c r="A308" t="s">
        <v>4</v>
      </c>
      <c r="B308" t="s">
        <v>75</v>
      </c>
      <c r="C308" t="s">
        <v>50</v>
      </c>
      <c r="D308" t="s">
        <v>48</v>
      </c>
      <c r="E308" t="s">
        <v>46</v>
      </c>
      <c r="F308">
        <v>499.26</v>
      </c>
    </row>
    <row r="309" spans="1:6" x14ac:dyDescent="0.35">
      <c r="A309" t="s">
        <v>4</v>
      </c>
      <c r="B309" t="s">
        <v>75</v>
      </c>
      <c r="C309" t="s">
        <v>49</v>
      </c>
      <c r="D309" t="s">
        <v>48</v>
      </c>
      <c r="E309" t="s">
        <v>46</v>
      </c>
      <c r="F309">
        <v>523.80999999999995</v>
      </c>
    </row>
    <row r="310" spans="1:6" x14ac:dyDescent="0.35">
      <c r="A310" t="s">
        <v>4</v>
      </c>
      <c r="B310" t="s">
        <v>75</v>
      </c>
      <c r="C310" t="s">
        <v>51</v>
      </c>
      <c r="D310" t="s">
        <v>47</v>
      </c>
      <c r="E310" t="s">
        <v>46</v>
      </c>
      <c r="F310">
        <v>541.46</v>
      </c>
    </row>
    <row r="311" spans="1:6" x14ac:dyDescent="0.35">
      <c r="A311" t="s">
        <v>4</v>
      </c>
      <c r="B311" t="s">
        <v>75</v>
      </c>
      <c r="C311" t="s">
        <v>44</v>
      </c>
      <c r="D311" t="s">
        <v>48</v>
      </c>
      <c r="E311" t="s">
        <v>46</v>
      </c>
      <c r="F311">
        <v>710.68</v>
      </c>
    </row>
    <row r="312" spans="1:6" x14ac:dyDescent="0.35">
      <c r="A312" t="s">
        <v>4</v>
      </c>
      <c r="B312" t="s">
        <v>75</v>
      </c>
      <c r="C312" t="s">
        <v>44</v>
      </c>
      <c r="D312" t="s">
        <v>47</v>
      </c>
      <c r="E312" t="s">
        <v>46</v>
      </c>
      <c r="F312">
        <v>757.54</v>
      </c>
    </row>
    <row r="313" spans="1:6" x14ac:dyDescent="0.35">
      <c r="A313" t="s">
        <v>4</v>
      </c>
      <c r="B313" t="s">
        <v>75</v>
      </c>
      <c r="C313" t="s">
        <v>51</v>
      </c>
      <c r="D313" t="s">
        <v>45</v>
      </c>
      <c r="E313" t="s">
        <v>46</v>
      </c>
      <c r="F313">
        <v>1139.51</v>
      </c>
    </row>
    <row r="314" spans="1:6" x14ac:dyDescent="0.35">
      <c r="A314" t="s">
        <v>4</v>
      </c>
      <c r="B314" t="s">
        <v>75</v>
      </c>
      <c r="C314" t="s">
        <v>50</v>
      </c>
      <c r="D314" t="s">
        <v>45</v>
      </c>
      <c r="E314" t="s">
        <v>46</v>
      </c>
      <c r="F314">
        <v>1207.93</v>
      </c>
    </row>
    <row r="315" spans="1:6" x14ac:dyDescent="0.35">
      <c r="A315" t="s">
        <v>4</v>
      </c>
      <c r="B315" t="s">
        <v>75</v>
      </c>
      <c r="C315" t="s">
        <v>49</v>
      </c>
      <c r="D315" t="s">
        <v>45</v>
      </c>
      <c r="E315" t="s">
        <v>46</v>
      </c>
      <c r="F315">
        <v>1305.7</v>
      </c>
    </row>
    <row r="316" spans="1:6" x14ac:dyDescent="0.35">
      <c r="A316" t="s">
        <v>4</v>
      </c>
      <c r="B316" t="s">
        <v>75</v>
      </c>
      <c r="C316" t="s">
        <v>44</v>
      </c>
      <c r="D316" t="s">
        <v>45</v>
      </c>
      <c r="E316" t="s">
        <v>46</v>
      </c>
      <c r="F316">
        <v>1513.36</v>
      </c>
    </row>
    <row r="317" spans="1:6" x14ac:dyDescent="0.35">
      <c r="A317" t="s">
        <v>4</v>
      </c>
      <c r="B317" t="s">
        <v>76</v>
      </c>
      <c r="C317" t="s">
        <v>51</v>
      </c>
      <c r="D317" t="s">
        <v>48</v>
      </c>
      <c r="E317" t="s">
        <v>46</v>
      </c>
      <c r="F317">
        <v>448.58</v>
      </c>
    </row>
    <row r="318" spans="1:6" x14ac:dyDescent="0.35">
      <c r="A318" t="s">
        <v>4</v>
      </c>
      <c r="B318" t="s">
        <v>76</v>
      </c>
      <c r="C318" t="s">
        <v>49</v>
      </c>
      <c r="D318" t="s">
        <v>47</v>
      </c>
      <c r="E318" t="s">
        <v>46</v>
      </c>
      <c r="F318">
        <v>473.03</v>
      </c>
    </row>
    <row r="319" spans="1:6" x14ac:dyDescent="0.35">
      <c r="A319" t="s">
        <v>4</v>
      </c>
      <c r="B319" t="s">
        <v>76</v>
      </c>
      <c r="C319" t="s">
        <v>50</v>
      </c>
      <c r="D319" t="s">
        <v>47</v>
      </c>
      <c r="E319" t="s">
        <v>46</v>
      </c>
      <c r="F319">
        <v>482.22</v>
      </c>
    </row>
    <row r="320" spans="1:6" x14ac:dyDescent="0.35">
      <c r="A320" t="s">
        <v>4</v>
      </c>
      <c r="B320" t="s">
        <v>76</v>
      </c>
      <c r="C320" t="s">
        <v>50</v>
      </c>
      <c r="D320" t="s">
        <v>48</v>
      </c>
      <c r="E320" t="s">
        <v>46</v>
      </c>
      <c r="F320">
        <v>502.89</v>
      </c>
    </row>
    <row r="321" spans="1:6" x14ac:dyDescent="0.35">
      <c r="A321" t="s">
        <v>4</v>
      </c>
      <c r="B321" t="s">
        <v>76</v>
      </c>
      <c r="C321" t="s">
        <v>49</v>
      </c>
      <c r="D321" t="s">
        <v>48</v>
      </c>
      <c r="E321" t="s">
        <v>46</v>
      </c>
      <c r="F321">
        <v>526.80999999999995</v>
      </c>
    </row>
    <row r="322" spans="1:6" x14ac:dyDescent="0.35">
      <c r="A322" t="s">
        <v>4</v>
      </c>
      <c r="B322" t="s">
        <v>76</v>
      </c>
      <c r="C322" t="s">
        <v>51</v>
      </c>
      <c r="D322" t="s">
        <v>47</v>
      </c>
      <c r="E322" t="s">
        <v>46</v>
      </c>
      <c r="F322">
        <v>547.08000000000004</v>
      </c>
    </row>
    <row r="323" spans="1:6" x14ac:dyDescent="0.35">
      <c r="A323" t="s">
        <v>4</v>
      </c>
      <c r="B323" t="s">
        <v>76</v>
      </c>
      <c r="C323" t="s">
        <v>44</v>
      </c>
      <c r="D323" t="s">
        <v>48</v>
      </c>
      <c r="E323" t="s">
        <v>46</v>
      </c>
      <c r="F323">
        <v>713.65</v>
      </c>
    </row>
    <row r="324" spans="1:6" x14ac:dyDescent="0.35">
      <c r="A324" t="s">
        <v>4</v>
      </c>
      <c r="B324" t="s">
        <v>76</v>
      </c>
      <c r="C324" t="s">
        <v>44</v>
      </c>
      <c r="D324" t="s">
        <v>47</v>
      </c>
      <c r="E324" t="s">
        <v>46</v>
      </c>
      <c r="F324">
        <v>770.36</v>
      </c>
    </row>
    <row r="325" spans="1:6" x14ac:dyDescent="0.35">
      <c r="A325" t="s">
        <v>4</v>
      </c>
      <c r="B325" t="s">
        <v>76</v>
      </c>
      <c r="C325" t="s">
        <v>51</v>
      </c>
      <c r="D325" t="s">
        <v>45</v>
      </c>
      <c r="E325" t="s">
        <v>46</v>
      </c>
      <c r="F325">
        <v>1155.75</v>
      </c>
    </row>
    <row r="326" spans="1:6" x14ac:dyDescent="0.35">
      <c r="A326" t="s">
        <v>4</v>
      </c>
      <c r="B326" t="s">
        <v>76</v>
      </c>
      <c r="C326" t="s">
        <v>50</v>
      </c>
      <c r="D326" t="s">
        <v>45</v>
      </c>
      <c r="E326" t="s">
        <v>46</v>
      </c>
      <c r="F326">
        <v>1213.26</v>
      </c>
    </row>
    <row r="327" spans="1:6" x14ac:dyDescent="0.35">
      <c r="A327" t="s">
        <v>4</v>
      </c>
      <c r="B327" t="s">
        <v>76</v>
      </c>
      <c r="C327" t="s">
        <v>49</v>
      </c>
      <c r="D327" t="s">
        <v>45</v>
      </c>
      <c r="E327" t="s">
        <v>46</v>
      </c>
      <c r="F327">
        <v>1298.46</v>
      </c>
    </row>
    <row r="328" spans="1:6" x14ac:dyDescent="0.35">
      <c r="A328" t="s">
        <v>4</v>
      </c>
      <c r="B328" t="s">
        <v>76</v>
      </c>
      <c r="C328" t="s">
        <v>44</v>
      </c>
      <c r="D328" t="s">
        <v>45</v>
      </c>
      <c r="E328" t="s">
        <v>46</v>
      </c>
      <c r="F328">
        <v>1494.94</v>
      </c>
    </row>
    <row r="329" spans="1:6" x14ac:dyDescent="0.35">
      <c r="A329" t="s">
        <v>4</v>
      </c>
      <c r="B329" t="s">
        <v>77</v>
      </c>
      <c r="C329" t="s">
        <v>51</v>
      </c>
      <c r="D329" t="s">
        <v>48</v>
      </c>
      <c r="E329" t="s">
        <v>46</v>
      </c>
      <c r="F329">
        <v>464.6</v>
      </c>
    </row>
    <row r="330" spans="1:6" x14ac:dyDescent="0.35">
      <c r="A330" t="s">
        <v>4</v>
      </c>
      <c r="B330" t="s">
        <v>77</v>
      </c>
      <c r="C330" t="s">
        <v>49</v>
      </c>
      <c r="D330" t="s">
        <v>47</v>
      </c>
      <c r="E330" t="s">
        <v>46</v>
      </c>
      <c r="F330">
        <v>475.33</v>
      </c>
    </row>
    <row r="331" spans="1:6" x14ac:dyDescent="0.35">
      <c r="A331" t="s">
        <v>4</v>
      </c>
      <c r="B331" t="s">
        <v>77</v>
      </c>
      <c r="C331" t="s">
        <v>50</v>
      </c>
      <c r="D331" t="s">
        <v>47</v>
      </c>
      <c r="E331" t="s">
        <v>46</v>
      </c>
      <c r="F331">
        <v>484.48</v>
      </c>
    </row>
    <row r="332" spans="1:6" x14ac:dyDescent="0.35">
      <c r="A332" t="s">
        <v>4</v>
      </c>
      <c r="B332" t="s">
        <v>77</v>
      </c>
      <c r="C332" t="s">
        <v>50</v>
      </c>
      <c r="D332" t="s">
        <v>48</v>
      </c>
      <c r="E332" t="s">
        <v>46</v>
      </c>
      <c r="F332">
        <v>511.5</v>
      </c>
    </row>
    <row r="333" spans="1:6" x14ac:dyDescent="0.35">
      <c r="A333" t="s">
        <v>4</v>
      </c>
      <c r="B333" t="s">
        <v>77</v>
      </c>
      <c r="C333" t="s">
        <v>49</v>
      </c>
      <c r="D333" t="s">
        <v>48</v>
      </c>
      <c r="E333" t="s">
        <v>46</v>
      </c>
      <c r="F333">
        <v>533.82000000000005</v>
      </c>
    </row>
    <row r="334" spans="1:6" x14ac:dyDescent="0.35">
      <c r="A334" t="s">
        <v>4</v>
      </c>
      <c r="B334" t="s">
        <v>77</v>
      </c>
      <c r="C334" t="s">
        <v>51</v>
      </c>
      <c r="D334" t="s">
        <v>47</v>
      </c>
      <c r="E334" t="s">
        <v>46</v>
      </c>
      <c r="F334">
        <v>548.5</v>
      </c>
    </row>
    <row r="335" spans="1:6" x14ac:dyDescent="0.35">
      <c r="A335" t="s">
        <v>4</v>
      </c>
      <c r="B335" t="s">
        <v>77</v>
      </c>
      <c r="C335" t="s">
        <v>44</v>
      </c>
      <c r="D335" t="s">
        <v>48</v>
      </c>
      <c r="E335" t="s">
        <v>46</v>
      </c>
      <c r="F335">
        <v>718.91</v>
      </c>
    </row>
    <row r="336" spans="1:6" x14ac:dyDescent="0.35">
      <c r="A336" t="s">
        <v>4</v>
      </c>
      <c r="B336" t="s">
        <v>77</v>
      </c>
      <c r="C336" t="s">
        <v>44</v>
      </c>
      <c r="D336" t="s">
        <v>47</v>
      </c>
      <c r="E336" t="s">
        <v>46</v>
      </c>
      <c r="F336">
        <v>783.85</v>
      </c>
    </row>
    <row r="337" spans="1:6" x14ac:dyDescent="0.35">
      <c r="A337" t="s">
        <v>4</v>
      </c>
      <c r="B337" t="s">
        <v>77</v>
      </c>
      <c r="C337" t="s">
        <v>51</v>
      </c>
      <c r="D337" t="s">
        <v>45</v>
      </c>
      <c r="E337" t="s">
        <v>46</v>
      </c>
      <c r="F337">
        <v>1159.8800000000001</v>
      </c>
    </row>
    <row r="338" spans="1:6" x14ac:dyDescent="0.35">
      <c r="A338" t="s">
        <v>4</v>
      </c>
      <c r="B338" t="s">
        <v>77</v>
      </c>
      <c r="C338" t="s">
        <v>50</v>
      </c>
      <c r="D338" t="s">
        <v>45</v>
      </c>
      <c r="E338" t="s">
        <v>46</v>
      </c>
      <c r="F338">
        <v>1223.53</v>
      </c>
    </row>
    <row r="339" spans="1:6" x14ac:dyDescent="0.35">
      <c r="A339" t="s">
        <v>4</v>
      </c>
      <c r="B339" t="s">
        <v>77</v>
      </c>
      <c r="C339" t="s">
        <v>49</v>
      </c>
      <c r="D339" t="s">
        <v>45</v>
      </c>
      <c r="E339" t="s">
        <v>46</v>
      </c>
      <c r="F339">
        <v>1316.26</v>
      </c>
    </row>
    <row r="340" spans="1:6" x14ac:dyDescent="0.35">
      <c r="A340" t="s">
        <v>4</v>
      </c>
      <c r="B340" t="s">
        <v>77</v>
      </c>
      <c r="C340" t="s">
        <v>44</v>
      </c>
      <c r="D340" t="s">
        <v>45</v>
      </c>
      <c r="E340" t="s">
        <v>46</v>
      </c>
      <c r="F340">
        <v>1501.23</v>
      </c>
    </row>
    <row r="341" spans="1:6" x14ac:dyDescent="0.35">
      <c r="A341" t="s">
        <v>4</v>
      </c>
      <c r="B341" t="s">
        <v>78</v>
      </c>
      <c r="C341" t="s">
        <v>51</v>
      </c>
      <c r="D341" t="s">
        <v>48</v>
      </c>
      <c r="E341" t="s">
        <v>46</v>
      </c>
      <c r="F341">
        <v>462.28</v>
      </c>
    </row>
    <row r="342" spans="1:6" x14ac:dyDescent="0.35">
      <c r="A342" t="s">
        <v>4</v>
      </c>
      <c r="B342" t="s">
        <v>78</v>
      </c>
      <c r="C342" t="s">
        <v>49</v>
      </c>
      <c r="D342" t="s">
        <v>47</v>
      </c>
      <c r="E342" t="s">
        <v>46</v>
      </c>
      <c r="F342">
        <v>464.27</v>
      </c>
    </row>
    <row r="343" spans="1:6" x14ac:dyDescent="0.35">
      <c r="A343" t="s">
        <v>4</v>
      </c>
      <c r="B343" t="s">
        <v>78</v>
      </c>
      <c r="C343" t="s">
        <v>50</v>
      </c>
      <c r="D343" t="s">
        <v>47</v>
      </c>
      <c r="E343" t="s">
        <v>46</v>
      </c>
      <c r="F343">
        <v>476.45</v>
      </c>
    </row>
    <row r="344" spans="1:6" x14ac:dyDescent="0.35">
      <c r="A344" t="s">
        <v>4</v>
      </c>
      <c r="B344" t="s">
        <v>78</v>
      </c>
      <c r="C344" t="s">
        <v>50</v>
      </c>
      <c r="D344" t="s">
        <v>48</v>
      </c>
      <c r="E344" t="s">
        <v>46</v>
      </c>
      <c r="F344">
        <v>507.17</v>
      </c>
    </row>
    <row r="345" spans="1:6" x14ac:dyDescent="0.35">
      <c r="A345" t="s">
        <v>4</v>
      </c>
      <c r="B345" t="s">
        <v>78</v>
      </c>
      <c r="C345" t="s">
        <v>49</v>
      </c>
      <c r="D345" t="s">
        <v>48</v>
      </c>
      <c r="E345" t="s">
        <v>46</v>
      </c>
      <c r="F345">
        <v>529.13</v>
      </c>
    </row>
    <row r="346" spans="1:6" x14ac:dyDescent="0.35">
      <c r="A346" t="s">
        <v>4</v>
      </c>
      <c r="B346" t="s">
        <v>78</v>
      </c>
      <c r="C346" t="s">
        <v>51</v>
      </c>
      <c r="D346" t="s">
        <v>47</v>
      </c>
      <c r="E346" t="s">
        <v>46</v>
      </c>
      <c r="F346">
        <v>548.13</v>
      </c>
    </row>
    <row r="347" spans="1:6" x14ac:dyDescent="0.35">
      <c r="A347" t="s">
        <v>4</v>
      </c>
      <c r="B347" t="s">
        <v>78</v>
      </c>
      <c r="C347" t="s">
        <v>44</v>
      </c>
      <c r="D347" t="s">
        <v>48</v>
      </c>
      <c r="E347" t="s">
        <v>46</v>
      </c>
      <c r="F347">
        <v>708.02</v>
      </c>
    </row>
    <row r="348" spans="1:6" x14ac:dyDescent="0.35">
      <c r="A348" t="s">
        <v>4</v>
      </c>
      <c r="B348" t="s">
        <v>78</v>
      </c>
      <c r="C348" t="s">
        <v>44</v>
      </c>
      <c r="D348" t="s">
        <v>47</v>
      </c>
      <c r="E348" t="s">
        <v>46</v>
      </c>
      <c r="F348">
        <v>772.22</v>
      </c>
    </row>
    <row r="349" spans="1:6" x14ac:dyDescent="0.35">
      <c r="A349" t="s">
        <v>4</v>
      </c>
      <c r="B349" t="s">
        <v>78</v>
      </c>
      <c r="C349" t="s">
        <v>51</v>
      </c>
      <c r="D349" t="s">
        <v>45</v>
      </c>
      <c r="E349" t="s">
        <v>46</v>
      </c>
      <c r="F349">
        <v>1143.05</v>
      </c>
    </row>
    <row r="350" spans="1:6" x14ac:dyDescent="0.35">
      <c r="A350" t="s">
        <v>4</v>
      </c>
      <c r="B350" t="s">
        <v>78</v>
      </c>
      <c r="C350" t="s">
        <v>50</v>
      </c>
      <c r="D350" t="s">
        <v>45</v>
      </c>
      <c r="E350" t="s">
        <v>46</v>
      </c>
      <c r="F350">
        <v>1207.8</v>
      </c>
    </row>
    <row r="351" spans="1:6" x14ac:dyDescent="0.35">
      <c r="A351" t="s">
        <v>4</v>
      </c>
      <c r="B351" t="s">
        <v>78</v>
      </c>
      <c r="C351" t="s">
        <v>49</v>
      </c>
      <c r="D351" t="s">
        <v>45</v>
      </c>
      <c r="E351" t="s">
        <v>46</v>
      </c>
      <c r="F351">
        <v>1302.2</v>
      </c>
    </row>
    <row r="352" spans="1:6" x14ac:dyDescent="0.35">
      <c r="A352" t="s">
        <v>4</v>
      </c>
      <c r="B352" t="s">
        <v>78</v>
      </c>
      <c r="C352" t="s">
        <v>44</v>
      </c>
      <c r="D352" t="s">
        <v>45</v>
      </c>
      <c r="E352" t="s">
        <v>46</v>
      </c>
      <c r="F352">
        <v>1511.38</v>
      </c>
    </row>
    <row r="353" spans="1:6" x14ac:dyDescent="0.35">
      <c r="A353" t="s">
        <v>4</v>
      </c>
      <c r="B353" t="s">
        <v>79</v>
      </c>
      <c r="C353" t="s">
        <v>51</v>
      </c>
      <c r="D353" t="s">
        <v>48</v>
      </c>
      <c r="E353" t="s">
        <v>46</v>
      </c>
      <c r="F353">
        <v>465.63</v>
      </c>
    </row>
    <row r="354" spans="1:6" x14ac:dyDescent="0.35">
      <c r="A354" t="s">
        <v>4</v>
      </c>
      <c r="B354" t="s">
        <v>79</v>
      </c>
      <c r="C354" t="s">
        <v>49</v>
      </c>
      <c r="D354" t="s">
        <v>47</v>
      </c>
      <c r="E354" t="s">
        <v>46</v>
      </c>
      <c r="F354">
        <v>481.58</v>
      </c>
    </row>
    <row r="355" spans="1:6" x14ac:dyDescent="0.35">
      <c r="A355" t="s">
        <v>4</v>
      </c>
      <c r="B355" t="s">
        <v>79</v>
      </c>
      <c r="C355" t="s">
        <v>50</v>
      </c>
      <c r="D355" t="s">
        <v>47</v>
      </c>
      <c r="E355" t="s">
        <v>46</v>
      </c>
      <c r="F355">
        <v>493.14</v>
      </c>
    </row>
    <row r="356" spans="1:6" x14ac:dyDescent="0.35">
      <c r="A356" t="s">
        <v>4</v>
      </c>
      <c r="B356" t="s">
        <v>79</v>
      </c>
      <c r="C356" t="s">
        <v>50</v>
      </c>
      <c r="D356" t="s">
        <v>48</v>
      </c>
      <c r="E356" t="s">
        <v>46</v>
      </c>
      <c r="F356">
        <v>515.36</v>
      </c>
    </row>
    <row r="357" spans="1:6" x14ac:dyDescent="0.35">
      <c r="A357" t="s">
        <v>4</v>
      </c>
      <c r="B357" t="s">
        <v>79</v>
      </c>
      <c r="C357" t="s">
        <v>49</v>
      </c>
      <c r="D357" t="s">
        <v>48</v>
      </c>
      <c r="E357" t="s">
        <v>46</v>
      </c>
      <c r="F357">
        <v>538.29999999999995</v>
      </c>
    </row>
    <row r="358" spans="1:6" x14ac:dyDescent="0.35">
      <c r="A358" t="s">
        <v>4</v>
      </c>
      <c r="B358" t="s">
        <v>79</v>
      </c>
      <c r="C358" t="s">
        <v>51</v>
      </c>
      <c r="D358" t="s">
        <v>47</v>
      </c>
      <c r="E358" t="s">
        <v>46</v>
      </c>
      <c r="F358">
        <v>561.54</v>
      </c>
    </row>
    <row r="359" spans="1:6" x14ac:dyDescent="0.35">
      <c r="A359" t="s">
        <v>4</v>
      </c>
      <c r="B359" t="s">
        <v>79</v>
      </c>
      <c r="C359" t="s">
        <v>44</v>
      </c>
      <c r="D359" t="s">
        <v>48</v>
      </c>
      <c r="E359" t="s">
        <v>46</v>
      </c>
      <c r="F359">
        <v>724.16</v>
      </c>
    </row>
    <row r="360" spans="1:6" x14ac:dyDescent="0.35">
      <c r="A360" t="s">
        <v>4</v>
      </c>
      <c r="B360" t="s">
        <v>79</v>
      </c>
      <c r="C360" t="s">
        <v>44</v>
      </c>
      <c r="D360" t="s">
        <v>47</v>
      </c>
      <c r="E360" t="s">
        <v>46</v>
      </c>
      <c r="F360">
        <v>773.41</v>
      </c>
    </row>
    <row r="361" spans="1:6" x14ac:dyDescent="0.35">
      <c r="A361" t="s">
        <v>4</v>
      </c>
      <c r="B361" t="s">
        <v>79</v>
      </c>
      <c r="C361" t="s">
        <v>51</v>
      </c>
      <c r="D361" t="s">
        <v>45</v>
      </c>
      <c r="E361" t="s">
        <v>46</v>
      </c>
      <c r="F361">
        <v>1164.51</v>
      </c>
    </row>
    <row r="362" spans="1:6" x14ac:dyDescent="0.35">
      <c r="A362" t="s">
        <v>4</v>
      </c>
      <c r="B362" t="s">
        <v>79</v>
      </c>
      <c r="C362" t="s">
        <v>50</v>
      </c>
      <c r="D362" t="s">
        <v>45</v>
      </c>
      <c r="E362" t="s">
        <v>46</v>
      </c>
      <c r="F362">
        <v>1229.4000000000001</v>
      </c>
    </row>
    <row r="363" spans="1:6" x14ac:dyDescent="0.35">
      <c r="A363" t="s">
        <v>4</v>
      </c>
      <c r="B363" t="s">
        <v>79</v>
      </c>
      <c r="C363" t="s">
        <v>49</v>
      </c>
      <c r="D363" t="s">
        <v>45</v>
      </c>
      <c r="E363" t="s">
        <v>46</v>
      </c>
      <c r="F363">
        <v>1324.8</v>
      </c>
    </row>
    <row r="364" spans="1:6" x14ac:dyDescent="0.35">
      <c r="A364" t="s">
        <v>4</v>
      </c>
      <c r="B364" t="s">
        <v>79</v>
      </c>
      <c r="C364" t="s">
        <v>44</v>
      </c>
      <c r="D364" t="s">
        <v>45</v>
      </c>
      <c r="E364" t="s">
        <v>46</v>
      </c>
      <c r="F364">
        <v>1515.81</v>
      </c>
    </row>
    <row r="365" spans="1:6" x14ac:dyDescent="0.35">
      <c r="A365" t="s">
        <v>4</v>
      </c>
      <c r="B365" t="s">
        <v>80</v>
      </c>
      <c r="C365" t="s">
        <v>51</v>
      </c>
      <c r="D365" t="s">
        <v>48</v>
      </c>
      <c r="E365" t="s">
        <v>46</v>
      </c>
      <c r="F365">
        <v>477.92</v>
      </c>
    </row>
    <row r="366" spans="1:6" x14ac:dyDescent="0.35">
      <c r="A366" t="s">
        <v>4</v>
      </c>
      <c r="B366" t="s">
        <v>80</v>
      </c>
      <c r="C366" t="s">
        <v>49</v>
      </c>
      <c r="D366" t="s">
        <v>47</v>
      </c>
      <c r="E366" t="s">
        <v>46</v>
      </c>
      <c r="F366">
        <v>482.85</v>
      </c>
    </row>
    <row r="367" spans="1:6" x14ac:dyDescent="0.35">
      <c r="A367" t="s">
        <v>4</v>
      </c>
      <c r="B367" t="s">
        <v>80</v>
      </c>
      <c r="C367" t="s">
        <v>50</v>
      </c>
      <c r="D367" t="s">
        <v>47</v>
      </c>
      <c r="E367" t="s">
        <v>46</v>
      </c>
      <c r="F367">
        <v>494.12</v>
      </c>
    </row>
    <row r="368" spans="1:6" x14ac:dyDescent="0.35">
      <c r="A368" t="s">
        <v>4</v>
      </c>
      <c r="B368" t="s">
        <v>80</v>
      </c>
      <c r="C368" t="s">
        <v>50</v>
      </c>
      <c r="D368" t="s">
        <v>48</v>
      </c>
      <c r="E368" t="s">
        <v>46</v>
      </c>
      <c r="F368">
        <v>521.08000000000004</v>
      </c>
    </row>
    <row r="369" spans="1:6" x14ac:dyDescent="0.35">
      <c r="A369" t="s">
        <v>4</v>
      </c>
      <c r="B369" t="s">
        <v>80</v>
      </c>
      <c r="C369" t="s">
        <v>49</v>
      </c>
      <c r="D369" t="s">
        <v>48</v>
      </c>
      <c r="E369" t="s">
        <v>46</v>
      </c>
      <c r="F369">
        <v>542.92999999999995</v>
      </c>
    </row>
    <row r="370" spans="1:6" x14ac:dyDescent="0.35">
      <c r="A370" t="s">
        <v>4</v>
      </c>
      <c r="B370" t="s">
        <v>80</v>
      </c>
      <c r="C370" t="s">
        <v>51</v>
      </c>
      <c r="D370" t="s">
        <v>47</v>
      </c>
      <c r="E370" t="s">
        <v>46</v>
      </c>
      <c r="F370">
        <v>561.61</v>
      </c>
    </row>
    <row r="371" spans="1:6" x14ac:dyDescent="0.35">
      <c r="A371" t="s">
        <v>4</v>
      </c>
      <c r="B371" t="s">
        <v>80</v>
      </c>
      <c r="C371" t="s">
        <v>44</v>
      </c>
      <c r="D371" t="s">
        <v>48</v>
      </c>
      <c r="E371" t="s">
        <v>46</v>
      </c>
      <c r="F371">
        <v>718.52</v>
      </c>
    </row>
    <row r="372" spans="1:6" x14ac:dyDescent="0.35">
      <c r="A372" t="s">
        <v>4</v>
      </c>
      <c r="B372" t="s">
        <v>80</v>
      </c>
      <c r="C372" t="s">
        <v>44</v>
      </c>
      <c r="D372" t="s">
        <v>47</v>
      </c>
      <c r="E372" t="s">
        <v>46</v>
      </c>
      <c r="F372">
        <v>780.03</v>
      </c>
    </row>
    <row r="373" spans="1:6" x14ac:dyDescent="0.35">
      <c r="A373" t="s">
        <v>4</v>
      </c>
      <c r="B373" t="s">
        <v>80</v>
      </c>
      <c r="C373" t="s">
        <v>51</v>
      </c>
      <c r="D373" t="s">
        <v>45</v>
      </c>
      <c r="E373" t="s">
        <v>46</v>
      </c>
      <c r="F373">
        <v>1188.92</v>
      </c>
    </row>
    <row r="374" spans="1:6" x14ac:dyDescent="0.35">
      <c r="A374" t="s">
        <v>4</v>
      </c>
      <c r="B374" t="s">
        <v>80</v>
      </c>
      <c r="C374" t="s">
        <v>50</v>
      </c>
      <c r="D374" t="s">
        <v>45</v>
      </c>
      <c r="E374" t="s">
        <v>46</v>
      </c>
      <c r="F374">
        <v>1238.3599999999999</v>
      </c>
    </row>
    <row r="375" spans="1:6" x14ac:dyDescent="0.35">
      <c r="A375" t="s">
        <v>4</v>
      </c>
      <c r="B375" t="s">
        <v>80</v>
      </c>
      <c r="C375" t="s">
        <v>49</v>
      </c>
      <c r="D375" t="s">
        <v>45</v>
      </c>
      <c r="E375" t="s">
        <v>46</v>
      </c>
      <c r="F375">
        <v>1317.26</v>
      </c>
    </row>
    <row r="376" spans="1:6" x14ac:dyDescent="0.35">
      <c r="A376" t="s">
        <v>4</v>
      </c>
      <c r="B376" t="s">
        <v>80</v>
      </c>
      <c r="C376" t="s">
        <v>44</v>
      </c>
      <c r="D376" t="s">
        <v>45</v>
      </c>
      <c r="E376" t="s">
        <v>46</v>
      </c>
      <c r="F376">
        <v>1497.52</v>
      </c>
    </row>
    <row r="377" spans="1:6" x14ac:dyDescent="0.35">
      <c r="A377" t="s">
        <v>4</v>
      </c>
      <c r="B377" t="s">
        <v>81</v>
      </c>
      <c r="C377" t="s">
        <v>51</v>
      </c>
      <c r="D377" t="s">
        <v>48</v>
      </c>
      <c r="E377" t="s">
        <v>46</v>
      </c>
      <c r="F377">
        <v>475.71</v>
      </c>
    </row>
    <row r="378" spans="1:6" x14ac:dyDescent="0.35">
      <c r="A378" t="s">
        <v>4</v>
      </c>
      <c r="B378" t="s">
        <v>81</v>
      </c>
      <c r="C378" t="s">
        <v>49</v>
      </c>
      <c r="D378" t="s">
        <v>47</v>
      </c>
      <c r="E378" t="s">
        <v>46</v>
      </c>
      <c r="F378">
        <v>487.17</v>
      </c>
    </row>
    <row r="379" spans="1:6" x14ac:dyDescent="0.35">
      <c r="A379" t="s">
        <v>4</v>
      </c>
      <c r="B379" t="s">
        <v>81</v>
      </c>
      <c r="C379" t="s">
        <v>50</v>
      </c>
      <c r="D379" t="s">
        <v>47</v>
      </c>
      <c r="E379" t="s">
        <v>46</v>
      </c>
      <c r="F379">
        <v>498.73</v>
      </c>
    </row>
    <row r="380" spans="1:6" x14ac:dyDescent="0.35">
      <c r="A380" t="s">
        <v>4</v>
      </c>
      <c r="B380" t="s">
        <v>81</v>
      </c>
      <c r="C380" t="s">
        <v>50</v>
      </c>
      <c r="D380" t="s">
        <v>48</v>
      </c>
      <c r="E380" t="s">
        <v>46</v>
      </c>
      <c r="F380">
        <v>528.64</v>
      </c>
    </row>
    <row r="381" spans="1:6" x14ac:dyDescent="0.35">
      <c r="A381" t="s">
        <v>4</v>
      </c>
      <c r="B381" t="s">
        <v>81</v>
      </c>
      <c r="C381" t="s">
        <v>49</v>
      </c>
      <c r="D381" t="s">
        <v>48</v>
      </c>
      <c r="E381" t="s">
        <v>46</v>
      </c>
      <c r="F381">
        <v>552.5</v>
      </c>
    </row>
    <row r="382" spans="1:6" x14ac:dyDescent="0.35">
      <c r="A382" t="s">
        <v>4</v>
      </c>
      <c r="B382" t="s">
        <v>81</v>
      </c>
      <c r="C382" t="s">
        <v>51</v>
      </c>
      <c r="D382" t="s">
        <v>47</v>
      </c>
      <c r="E382" t="s">
        <v>46</v>
      </c>
      <c r="F382">
        <v>567.08000000000004</v>
      </c>
    </row>
    <row r="383" spans="1:6" x14ac:dyDescent="0.35">
      <c r="A383" t="s">
        <v>4</v>
      </c>
      <c r="B383" t="s">
        <v>81</v>
      </c>
      <c r="C383" t="s">
        <v>44</v>
      </c>
      <c r="D383" t="s">
        <v>48</v>
      </c>
      <c r="E383" t="s">
        <v>46</v>
      </c>
      <c r="F383">
        <v>734.64</v>
      </c>
    </row>
    <row r="384" spans="1:6" x14ac:dyDescent="0.35">
      <c r="A384" t="s">
        <v>4</v>
      </c>
      <c r="B384" t="s">
        <v>81</v>
      </c>
      <c r="C384" t="s">
        <v>44</v>
      </c>
      <c r="D384" t="s">
        <v>47</v>
      </c>
      <c r="E384" t="s">
        <v>46</v>
      </c>
      <c r="F384">
        <v>798.23</v>
      </c>
    </row>
    <row r="385" spans="1:6" x14ac:dyDescent="0.35">
      <c r="A385" t="s">
        <v>4</v>
      </c>
      <c r="B385" t="s">
        <v>81</v>
      </c>
      <c r="C385" t="s">
        <v>51</v>
      </c>
      <c r="D385" t="s">
        <v>45</v>
      </c>
      <c r="E385" t="s">
        <v>46</v>
      </c>
      <c r="F385">
        <v>1195.03</v>
      </c>
    </row>
    <row r="386" spans="1:6" x14ac:dyDescent="0.35">
      <c r="A386" t="s">
        <v>4</v>
      </c>
      <c r="B386" t="s">
        <v>81</v>
      </c>
      <c r="C386" t="s">
        <v>50</v>
      </c>
      <c r="D386" t="s">
        <v>45</v>
      </c>
      <c r="E386" t="s">
        <v>46</v>
      </c>
      <c r="F386">
        <v>1253.79</v>
      </c>
    </row>
    <row r="387" spans="1:6" x14ac:dyDescent="0.35">
      <c r="A387" t="s">
        <v>4</v>
      </c>
      <c r="B387" t="s">
        <v>81</v>
      </c>
      <c r="C387" t="s">
        <v>49</v>
      </c>
      <c r="D387" t="s">
        <v>45</v>
      </c>
      <c r="E387" t="s">
        <v>46</v>
      </c>
      <c r="F387">
        <v>1344.51</v>
      </c>
    </row>
    <row r="388" spans="1:6" x14ac:dyDescent="0.35">
      <c r="A388" t="s">
        <v>4</v>
      </c>
      <c r="B388" t="s">
        <v>81</v>
      </c>
      <c r="C388" t="s">
        <v>44</v>
      </c>
      <c r="D388" t="s">
        <v>45</v>
      </c>
      <c r="E388" t="s">
        <v>46</v>
      </c>
      <c r="F388">
        <v>1525.03</v>
      </c>
    </row>
    <row r="389" spans="1:6" x14ac:dyDescent="0.35">
      <c r="A389" t="s">
        <v>4</v>
      </c>
      <c r="B389" t="s">
        <v>82</v>
      </c>
      <c r="C389" t="s">
        <v>49</v>
      </c>
      <c r="D389" t="s">
        <v>47</v>
      </c>
      <c r="E389" t="s">
        <v>46</v>
      </c>
      <c r="F389">
        <v>474.64</v>
      </c>
    </row>
    <row r="390" spans="1:6" x14ac:dyDescent="0.35">
      <c r="A390" t="s">
        <v>4</v>
      </c>
      <c r="B390" t="s">
        <v>82</v>
      </c>
      <c r="C390" t="s">
        <v>51</v>
      </c>
      <c r="D390" t="s">
        <v>48</v>
      </c>
      <c r="E390" t="s">
        <v>46</v>
      </c>
      <c r="F390">
        <v>478.43</v>
      </c>
    </row>
    <row r="391" spans="1:6" x14ac:dyDescent="0.35">
      <c r="A391" t="s">
        <v>4</v>
      </c>
      <c r="B391" t="s">
        <v>82</v>
      </c>
      <c r="C391" t="s">
        <v>50</v>
      </c>
      <c r="D391" t="s">
        <v>47</v>
      </c>
      <c r="E391" t="s">
        <v>46</v>
      </c>
      <c r="F391">
        <v>489.19</v>
      </c>
    </row>
    <row r="392" spans="1:6" x14ac:dyDescent="0.35">
      <c r="A392" t="s">
        <v>4</v>
      </c>
      <c r="B392" t="s">
        <v>82</v>
      </c>
      <c r="C392" t="s">
        <v>50</v>
      </c>
      <c r="D392" t="s">
        <v>48</v>
      </c>
      <c r="E392" t="s">
        <v>46</v>
      </c>
      <c r="F392">
        <v>521.48</v>
      </c>
    </row>
    <row r="393" spans="1:6" x14ac:dyDescent="0.35">
      <c r="A393" t="s">
        <v>4</v>
      </c>
      <c r="B393" t="s">
        <v>82</v>
      </c>
      <c r="C393" t="s">
        <v>49</v>
      </c>
      <c r="D393" t="s">
        <v>48</v>
      </c>
      <c r="E393" t="s">
        <v>46</v>
      </c>
      <c r="F393">
        <v>543.13</v>
      </c>
    </row>
    <row r="394" spans="1:6" x14ac:dyDescent="0.35">
      <c r="A394" t="s">
        <v>4</v>
      </c>
      <c r="B394" t="s">
        <v>82</v>
      </c>
      <c r="C394" t="s">
        <v>51</v>
      </c>
      <c r="D394" t="s">
        <v>47</v>
      </c>
      <c r="E394" t="s">
        <v>46</v>
      </c>
      <c r="F394">
        <v>562.29</v>
      </c>
    </row>
    <row r="395" spans="1:6" x14ac:dyDescent="0.35">
      <c r="A395" t="s">
        <v>4</v>
      </c>
      <c r="B395" t="s">
        <v>82</v>
      </c>
      <c r="C395" t="s">
        <v>44</v>
      </c>
      <c r="D395" t="s">
        <v>48</v>
      </c>
      <c r="E395" t="s">
        <v>46</v>
      </c>
      <c r="F395">
        <v>723.71</v>
      </c>
    </row>
    <row r="396" spans="1:6" x14ac:dyDescent="0.35">
      <c r="A396" t="s">
        <v>4</v>
      </c>
      <c r="B396" t="s">
        <v>82</v>
      </c>
      <c r="C396" t="s">
        <v>44</v>
      </c>
      <c r="D396" t="s">
        <v>47</v>
      </c>
      <c r="E396" t="s">
        <v>46</v>
      </c>
      <c r="F396">
        <v>787.06</v>
      </c>
    </row>
    <row r="397" spans="1:6" x14ac:dyDescent="0.35">
      <c r="A397" t="s">
        <v>4</v>
      </c>
      <c r="B397" t="s">
        <v>82</v>
      </c>
      <c r="C397" t="s">
        <v>51</v>
      </c>
      <c r="D397" t="s">
        <v>45</v>
      </c>
      <c r="E397" t="s">
        <v>46</v>
      </c>
      <c r="F397">
        <v>1200.8599999999999</v>
      </c>
    </row>
    <row r="398" spans="1:6" x14ac:dyDescent="0.35">
      <c r="A398" t="s">
        <v>4</v>
      </c>
      <c r="B398" t="s">
        <v>82</v>
      </c>
      <c r="C398" t="s">
        <v>50</v>
      </c>
      <c r="D398" t="s">
        <v>45</v>
      </c>
      <c r="E398" t="s">
        <v>46</v>
      </c>
      <c r="F398">
        <v>1257.8399999999999</v>
      </c>
    </row>
    <row r="399" spans="1:6" x14ac:dyDescent="0.35">
      <c r="A399" t="s">
        <v>4</v>
      </c>
      <c r="B399" t="s">
        <v>82</v>
      </c>
      <c r="C399" t="s">
        <v>49</v>
      </c>
      <c r="D399" t="s">
        <v>45</v>
      </c>
      <c r="E399" t="s">
        <v>46</v>
      </c>
      <c r="F399">
        <v>1346.83</v>
      </c>
    </row>
    <row r="400" spans="1:6" x14ac:dyDescent="0.35">
      <c r="A400" t="s">
        <v>4</v>
      </c>
      <c r="B400" t="s">
        <v>82</v>
      </c>
      <c r="C400" t="s">
        <v>44</v>
      </c>
      <c r="D400" t="s">
        <v>45</v>
      </c>
      <c r="E400" t="s">
        <v>46</v>
      </c>
      <c r="F400">
        <v>1519.48</v>
      </c>
    </row>
    <row r="401" spans="1:6" x14ac:dyDescent="0.35">
      <c r="A401" t="s">
        <v>4</v>
      </c>
      <c r="B401" t="s">
        <v>83</v>
      </c>
      <c r="C401" t="s">
        <v>51</v>
      </c>
      <c r="D401" t="s">
        <v>48</v>
      </c>
      <c r="E401" t="s">
        <v>46</v>
      </c>
      <c r="F401">
        <v>479.2</v>
      </c>
    </row>
    <row r="402" spans="1:6" x14ac:dyDescent="0.35">
      <c r="A402" t="s">
        <v>4</v>
      </c>
      <c r="B402" t="s">
        <v>83</v>
      </c>
      <c r="C402" t="s">
        <v>49</v>
      </c>
      <c r="D402" t="s">
        <v>47</v>
      </c>
      <c r="E402" t="s">
        <v>46</v>
      </c>
      <c r="F402">
        <v>496.83</v>
      </c>
    </row>
    <row r="403" spans="1:6" x14ac:dyDescent="0.35">
      <c r="A403" t="s">
        <v>4</v>
      </c>
      <c r="B403" t="s">
        <v>83</v>
      </c>
      <c r="C403" t="s">
        <v>50</v>
      </c>
      <c r="D403" t="s">
        <v>47</v>
      </c>
      <c r="E403" t="s">
        <v>46</v>
      </c>
      <c r="F403">
        <v>507.9</v>
      </c>
    </row>
    <row r="404" spans="1:6" x14ac:dyDescent="0.35">
      <c r="A404" t="s">
        <v>4</v>
      </c>
      <c r="B404" t="s">
        <v>83</v>
      </c>
      <c r="C404" t="s">
        <v>50</v>
      </c>
      <c r="D404" t="s">
        <v>48</v>
      </c>
      <c r="E404" t="s">
        <v>46</v>
      </c>
      <c r="F404">
        <v>534.84</v>
      </c>
    </row>
    <row r="405" spans="1:6" x14ac:dyDescent="0.35">
      <c r="A405" t="s">
        <v>4</v>
      </c>
      <c r="B405" t="s">
        <v>83</v>
      </c>
      <c r="C405" t="s">
        <v>49</v>
      </c>
      <c r="D405" t="s">
        <v>48</v>
      </c>
      <c r="E405" t="s">
        <v>46</v>
      </c>
      <c r="F405">
        <v>559.30999999999995</v>
      </c>
    </row>
    <row r="406" spans="1:6" x14ac:dyDescent="0.35">
      <c r="A406" t="s">
        <v>4</v>
      </c>
      <c r="B406" t="s">
        <v>83</v>
      </c>
      <c r="C406" t="s">
        <v>51</v>
      </c>
      <c r="D406" t="s">
        <v>47</v>
      </c>
      <c r="E406" t="s">
        <v>46</v>
      </c>
      <c r="F406">
        <v>573.66</v>
      </c>
    </row>
    <row r="407" spans="1:6" x14ac:dyDescent="0.35">
      <c r="A407" t="s">
        <v>4</v>
      </c>
      <c r="B407" t="s">
        <v>83</v>
      </c>
      <c r="C407" t="s">
        <v>44</v>
      </c>
      <c r="D407" t="s">
        <v>48</v>
      </c>
      <c r="E407" t="s">
        <v>46</v>
      </c>
      <c r="F407">
        <v>751.78</v>
      </c>
    </row>
    <row r="408" spans="1:6" x14ac:dyDescent="0.35">
      <c r="A408" t="s">
        <v>4</v>
      </c>
      <c r="B408" t="s">
        <v>83</v>
      </c>
      <c r="C408" t="s">
        <v>44</v>
      </c>
      <c r="D408" t="s">
        <v>47</v>
      </c>
      <c r="E408" t="s">
        <v>46</v>
      </c>
      <c r="F408">
        <v>792.88</v>
      </c>
    </row>
    <row r="409" spans="1:6" x14ac:dyDescent="0.35">
      <c r="A409" t="s">
        <v>4</v>
      </c>
      <c r="B409" t="s">
        <v>83</v>
      </c>
      <c r="C409" t="s">
        <v>51</v>
      </c>
      <c r="D409" t="s">
        <v>45</v>
      </c>
      <c r="E409" t="s">
        <v>46</v>
      </c>
      <c r="F409">
        <v>1205.98</v>
      </c>
    </row>
    <row r="410" spans="1:6" x14ac:dyDescent="0.35">
      <c r="A410" t="s">
        <v>4</v>
      </c>
      <c r="B410" t="s">
        <v>83</v>
      </c>
      <c r="C410" t="s">
        <v>50</v>
      </c>
      <c r="D410" t="s">
        <v>45</v>
      </c>
      <c r="E410" t="s">
        <v>46</v>
      </c>
      <c r="F410">
        <v>1263.8900000000001</v>
      </c>
    </row>
    <row r="411" spans="1:6" x14ac:dyDescent="0.35">
      <c r="A411" t="s">
        <v>4</v>
      </c>
      <c r="B411" t="s">
        <v>83</v>
      </c>
      <c r="C411" t="s">
        <v>49</v>
      </c>
      <c r="D411" t="s">
        <v>45</v>
      </c>
      <c r="E411" t="s">
        <v>46</v>
      </c>
      <c r="F411">
        <v>1354.01</v>
      </c>
    </row>
    <row r="412" spans="1:6" x14ac:dyDescent="0.35">
      <c r="A412" t="s">
        <v>4</v>
      </c>
      <c r="B412" t="s">
        <v>83</v>
      </c>
      <c r="C412" t="s">
        <v>44</v>
      </c>
      <c r="D412" t="s">
        <v>45</v>
      </c>
      <c r="E412" t="s">
        <v>46</v>
      </c>
      <c r="F412">
        <v>1545.87</v>
      </c>
    </row>
    <row r="413" spans="1:6" x14ac:dyDescent="0.35">
      <c r="A413" t="s">
        <v>4</v>
      </c>
      <c r="B413" t="s">
        <v>84</v>
      </c>
      <c r="C413" t="s">
        <v>51</v>
      </c>
      <c r="D413" t="s">
        <v>48</v>
      </c>
      <c r="E413" t="s">
        <v>46</v>
      </c>
      <c r="F413">
        <v>476.37</v>
      </c>
    </row>
    <row r="414" spans="1:6" x14ac:dyDescent="0.35">
      <c r="A414" t="s">
        <v>4</v>
      </c>
      <c r="B414" t="s">
        <v>84</v>
      </c>
      <c r="C414" t="s">
        <v>49</v>
      </c>
      <c r="D414" t="s">
        <v>47</v>
      </c>
      <c r="E414" t="s">
        <v>46</v>
      </c>
      <c r="F414">
        <v>505.21</v>
      </c>
    </row>
    <row r="415" spans="1:6" x14ac:dyDescent="0.35">
      <c r="A415" t="s">
        <v>4</v>
      </c>
      <c r="B415" t="s">
        <v>84</v>
      </c>
      <c r="C415" t="s">
        <v>50</v>
      </c>
      <c r="D415" t="s">
        <v>47</v>
      </c>
      <c r="E415" t="s">
        <v>46</v>
      </c>
      <c r="F415">
        <v>513.61</v>
      </c>
    </row>
    <row r="416" spans="1:6" x14ac:dyDescent="0.35">
      <c r="A416" t="s">
        <v>4</v>
      </c>
      <c r="B416" t="s">
        <v>84</v>
      </c>
      <c r="C416" t="s">
        <v>50</v>
      </c>
      <c r="D416" t="s">
        <v>48</v>
      </c>
      <c r="E416" t="s">
        <v>46</v>
      </c>
      <c r="F416">
        <v>549.79</v>
      </c>
    </row>
    <row r="417" spans="1:6" x14ac:dyDescent="0.35">
      <c r="A417" t="s">
        <v>4</v>
      </c>
      <c r="B417" t="s">
        <v>84</v>
      </c>
      <c r="C417" t="s">
        <v>51</v>
      </c>
      <c r="D417" t="s">
        <v>47</v>
      </c>
      <c r="E417" t="s">
        <v>46</v>
      </c>
      <c r="F417">
        <v>574.59</v>
      </c>
    </row>
    <row r="418" spans="1:6" x14ac:dyDescent="0.35">
      <c r="A418" t="s">
        <v>4</v>
      </c>
      <c r="B418" t="s">
        <v>84</v>
      </c>
      <c r="C418" t="s">
        <v>49</v>
      </c>
      <c r="D418" t="s">
        <v>48</v>
      </c>
      <c r="E418" t="s">
        <v>46</v>
      </c>
      <c r="F418">
        <v>577.80999999999995</v>
      </c>
    </row>
    <row r="419" spans="1:6" x14ac:dyDescent="0.35">
      <c r="A419" t="s">
        <v>4</v>
      </c>
      <c r="B419" t="s">
        <v>84</v>
      </c>
      <c r="C419" t="s">
        <v>44</v>
      </c>
      <c r="D419" t="s">
        <v>48</v>
      </c>
      <c r="E419" t="s">
        <v>46</v>
      </c>
      <c r="F419">
        <v>744.04</v>
      </c>
    </row>
    <row r="420" spans="1:6" x14ac:dyDescent="0.35">
      <c r="A420" t="s">
        <v>4</v>
      </c>
      <c r="B420" t="s">
        <v>84</v>
      </c>
      <c r="C420" t="s">
        <v>44</v>
      </c>
      <c r="D420" t="s">
        <v>47</v>
      </c>
      <c r="E420" t="s">
        <v>46</v>
      </c>
      <c r="F420">
        <v>796.16</v>
      </c>
    </row>
    <row r="421" spans="1:6" x14ac:dyDescent="0.35">
      <c r="A421" t="s">
        <v>4</v>
      </c>
      <c r="B421" t="s">
        <v>84</v>
      </c>
      <c r="C421" t="s">
        <v>51</v>
      </c>
      <c r="D421" t="s">
        <v>45</v>
      </c>
      <c r="E421" t="s">
        <v>46</v>
      </c>
      <c r="F421">
        <v>1218.18</v>
      </c>
    </row>
    <row r="422" spans="1:6" x14ac:dyDescent="0.35">
      <c r="A422" t="s">
        <v>4</v>
      </c>
      <c r="B422" t="s">
        <v>84</v>
      </c>
      <c r="C422" t="s">
        <v>50</v>
      </c>
      <c r="D422" t="s">
        <v>45</v>
      </c>
      <c r="E422" t="s">
        <v>46</v>
      </c>
      <c r="F422">
        <v>1274.3699999999999</v>
      </c>
    </row>
    <row r="423" spans="1:6" x14ac:dyDescent="0.35">
      <c r="A423" t="s">
        <v>4</v>
      </c>
      <c r="B423" t="s">
        <v>84</v>
      </c>
      <c r="C423" t="s">
        <v>49</v>
      </c>
      <c r="D423" t="s">
        <v>45</v>
      </c>
      <c r="E423" t="s">
        <v>46</v>
      </c>
      <c r="F423">
        <v>1361.33</v>
      </c>
    </row>
    <row r="424" spans="1:6" x14ac:dyDescent="0.35">
      <c r="A424" t="s">
        <v>4</v>
      </c>
      <c r="B424" t="s">
        <v>84</v>
      </c>
      <c r="C424" t="s">
        <v>44</v>
      </c>
      <c r="D424" t="s">
        <v>45</v>
      </c>
      <c r="E424" t="s">
        <v>46</v>
      </c>
      <c r="F424">
        <v>1524.97</v>
      </c>
    </row>
    <row r="425" spans="1:6" x14ac:dyDescent="0.35">
      <c r="A425" t="s">
        <v>4</v>
      </c>
      <c r="B425" t="s">
        <v>85</v>
      </c>
      <c r="C425" t="s">
        <v>51</v>
      </c>
      <c r="D425" t="s">
        <v>48</v>
      </c>
      <c r="E425" t="s">
        <v>46</v>
      </c>
      <c r="F425">
        <v>484.55</v>
      </c>
    </row>
    <row r="426" spans="1:6" x14ac:dyDescent="0.35">
      <c r="A426" t="s">
        <v>4</v>
      </c>
      <c r="B426" t="s">
        <v>85</v>
      </c>
      <c r="C426" t="s">
        <v>49</v>
      </c>
      <c r="D426" t="s">
        <v>47</v>
      </c>
      <c r="E426" t="s">
        <v>46</v>
      </c>
      <c r="F426">
        <v>498.57</v>
      </c>
    </row>
    <row r="427" spans="1:6" x14ac:dyDescent="0.35">
      <c r="A427" t="s">
        <v>4</v>
      </c>
      <c r="B427" t="s">
        <v>85</v>
      </c>
      <c r="C427" t="s">
        <v>50</v>
      </c>
      <c r="D427" t="s">
        <v>47</v>
      </c>
      <c r="E427" t="s">
        <v>46</v>
      </c>
      <c r="F427">
        <v>505.34</v>
      </c>
    </row>
    <row r="428" spans="1:6" x14ac:dyDescent="0.35">
      <c r="A428" t="s">
        <v>4</v>
      </c>
      <c r="B428" t="s">
        <v>85</v>
      </c>
      <c r="C428" t="s">
        <v>50</v>
      </c>
      <c r="D428" t="s">
        <v>48</v>
      </c>
      <c r="E428" t="s">
        <v>46</v>
      </c>
      <c r="F428">
        <v>550.41</v>
      </c>
    </row>
    <row r="429" spans="1:6" x14ac:dyDescent="0.35">
      <c r="A429" t="s">
        <v>4</v>
      </c>
      <c r="B429" t="s">
        <v>85</v>
      </c>
      <c r="C429" t="s">
        <v>51</v>
      </c>
      <c r="D429" t="s">
        <v>47</v>
      </c>
      <c r="E429" t="s">
        <v>46</v>
      </c>
      <c r="F429">
        <v>564.05999999999995</v>
      </c>
    </row>
    <row r="430" spans="1:6" x14ac:dyDescent="0.35">
      <c r="A430" t="s">
        <v>4</v>
      </c>
      <c r="B430" t="s">
        <v>85</v>
      </c>
      <c r="C430" t="s">
        <v>49</v>
      </c>
      <c r="D430" t="s">
        <v>48</v>
      </c>
      <c r="E430" t="s">
        <v>46</v>
      </c>
      <c r="F430">
        <v>577.04999999999995</v>
      </c>
    </row>
    <row r="431" spans="1:6" x14ac:dyDescent="0.35">
      <c r="A431" t="s">
        <v>4</v>
      </c>
      <c r="B431" t="s">
        <v>85</v>
      </c>
      <c r="C431" t="s">
        <v>44</v>
      </c>
      <c r="D431" t="s">
        <v>48</v>
      </c>
      <c r="E431" t="s">
        <v>46</v>
      </c>
      <c r="F431">
        <v>746.35</v>
      </c>
    </row>
    <row r="432" spans="1:6" x14ac:dyDescent="0.35">
      <c r="A432" t="s">
        <v>4</v>
      </c>
      <c r="B432" t="s">
        <v>85</v>
      </c>
      <c r="C432" t="s">
        <v>44</v>
      </c>
      <c r="D432" t="s">
        <v>47</v>
      </c>
      <c r="E432" t="s">
        <v>46</v>
      </c>
      <c r="F432">
        <v>816.88</v>
      </c>
    </row>
    <row r="433" spans="1:6" x14ac:dyDescent="0.35">
      <c r="A433" t="s">
        <v>4</v>
      </c>
      <c r="B433" t="s">
        <v>85</v>
      </c>
      <c r="C433" t="s">
        <v>51</v>
      </c>
      <c r="D433" t="s">
        <v>45</v>
      </c>
      <c r="E433" t="s">
        <v>46</v>
      </c>
      <c r="F433">
        <v>1217.5999999999999</v>
      </c>
    </row>
    <row r="434" spans="1:6" x14ac:dyDescent="0.35">
      <c r="A434" t="s">
        <v>4</v>
      </c>
      <c r="B434" t="s">
        <v>85</v>
      </c>
      <c r="C434" t="s">
        <v>50</v>
      </c>
      <c r="D434" t="s">
        <v>45</v>
      </c>
      <c r="E434" t="s">
        <v>46</v>
      </c>
      <c r="F434">
        <v>1288.54</v>
      </c>
    </row>
    <row r="435" spans="1:6" x14ac:dyDescent="0.35">
      <c r="A435" t="s">
        <v>4</v>
      </c>
      <c r="B435" t="s">
        <v>85</v>
      </c>
      <c r="C435" t="s">
        <v>49</v>
      </c>
      <c r="D435" t="s">
        <v>45</v>
      </c>
      <c r="E435" t="s">
        <v>46</v>
      </c>
      <c r="F435">
        <v>1395.35</v>
      </c>
    </row>
    <row r="436" spans="1:6" x14ac:dyDescent="0.35">
      <c r="A436" t="s">
        <v>4</v>
      </c>
      <c r="B436" t="s">
        <v>85</v>
      </c>
      <c r="C436" t="s">
        <v>44</v>
      </c>
      <c r="D436" t="s">
        <v>45</v>
      </c>
      <c r="E436" t="s">
        <v>46</v>
      </c>
      <c r="F436">
        <v>1557.89</v>
      </c>
    </row>
    <row r="437" spans="1:6" x14ac:dyDescent="0.35">
      <c r="A437" t="s">
        <v>4</v>
      </c>
      <c r="B437" t="s">
        <v>86</v>
      </c>
      <c r="C437" t="s">
        <v>51</v>
      </c>
      <c r="D437" t="s">
        <v>48</v>
      </c>
      <c r="E437" t="s">
        <v>46</v>
      </c>
      <c r="F437">
        <v>486.87</v>
      </c>
    </row>
    <row r="438" spans="1:6" x14ac:dyDescent="0.35">
      <c r="A438" t="s">
        <v>4</v>
      </c>
      <c r="B438" t="s">
        <v>86</v>
      </c>
      <c r="C438" t="s">
        <v>49</v>
      </c>
      <c r="D438" t="s">
        <v>47</v>
      </c>
      <c r="E438" t="s">
        <v>46</v>
      </c>
      <c r="F438">
        <v>497.5</v>
      </c>
    </row>
    <row r="439" spans="1:6" x14ac:dyDescent="0.35">
      <c r="A439" t="s">
        <v>4</v>
      </c>
      <c r="B439" t="s">
        <v>86</v>
      </c>
      <c r="C439" t="s">
        <v>50</v>
      </c>
      <c r="D439" t="s">
        <v>47</v>
      </c>
      <c r="E439" t="s">
        <v>46</v>
      </c>
      <c r="F439">
        <v>504.87</v>
      </c>
    </row>
    <row r="440" spans="1:6" x14ac:dyDescent="0.35">
      <c r="A440" t="s">
        <v>4</v>
      </c>
      <c r="B440" t="s">
        <v>86</v>
      </c>
      <c r="C440" t="s">
        <v>50</v>
      </c>
      <c r="D440" t="s">
        <v>48</v>
      </c>
      <c r="E440" t="s">
        <v>46</v>
      </c>
      <c r="F440">
        <v>544.29999999999995</v>
      </c>
    </row>
    <row r="441" spans="1:6" x14ac:dyDescent="0.35">
      <c r="A441" t="s">
        <v>4</v>
      </c>
      <c r="B441" t="s">
        <v>86</v>
      </c>
      <c r="C441" t="s">
        <v>51</v>
      </c>
      <c r="D441" t="s">
        <v>47</v>
      </c>
      <c r="E441" t="s">
        <v>46</v>
      </c>
      <c r="F441">
        <v>563.88</v>
      </c>
    </row>
    <row r="442" spans="1:6" x14ac:dyDescent="0.35">
      <c r="A442" t="s">
        <v>4</v>
      </c>
      <c r="B442" t="s">
        <v>86</v>
      </c>
      <c r="C442" t="s">
        <v>49</v>
      </c>
      <c r="D442" t="s">
        <v>48</v>
      </c>
      <c r="E442" t="s">
        <v>46</v>
      </c>
      <c r="F442">
        <v>568.94000000000005</v>
      </c>
    </row>
    <row r="443" spans="1:6" x14ac:dyDescent="0.35">
      <c r="A443" t="s">
        <v>4</v>
      </c>
      <c r="B443" t="s">
        <v>86</v>
      </c>
      <c r="C443" t="s">
        <v>44</v>
      </c>
      <c r="D443" t="s">
        <v>48</v>
      </c>
      <c r="E443" t="s">
        <v>46</v>
      </c>
      <c r="F443">
        <v>734.97</v>
      </c>
    </row>
    <row r="444" spans="1:6" x14ac:dyDescent="0.35">
      <c r="A444" t="s">
        <v>4</v>
      </c>
      <c r="B444" t="s">
        <v>86</v>
      </c>
      <c r="C444" t="s">
        <v>44</v>
      </c>
      <c r="D444" t="s">
        <v>47</v>
      </c>
      <c r="E444" t="s">
        <v>46</v>
      </c>
      <c r="F444">
        <v>810.76</v>
      </c>
    </row>
    <row r="445" spans="1:6" x14ac:dyDescent="0.35">
      <c r="A445" t="s">
        <v>4</v>
      </c>
      <c r="B445" t="s">
        <v>86</v>
      </c>
      <c r="C445" t="s">
        <v>51</v>
      </c>
      <c r="D445" t="s">
        <v>45</v>
      </c>
      <c r="E445" t="s">
        <v>46</v>
      </c>
      <c r="F445">
        <v>1213.57</v>
      </c>
    </row>
    <row r="446" spans="1:6" x14ac:dyDescent="0.35">
      <c r="A446" t="s">
        <v>4</v>
      </c>
      <c r="B446" t="s">
        <v>86</v>
      </c>
      <c r="C446" t="s">
        <v>50</v>
      </c>
      <c r="D446" t="s">
        <v>45</v>
      </c>
      <c r="E446" t="s">
        <v>46</v>
      </c>
      <c r="F446">
        <v>1283.32</v>
      </c>
    </row>
    <row r="447" spans="1:6" x14ac:dyDescent="0.35">
      <c r="A447" t="s">
        <v>4</v>
      </c>
      <c r="B447" t="s">
        <v>86</v>
      </c>
      <c r="C447" t="s">
        <v>49</v>
      </c>
      <c r="D447" t="s">
        <v>45</v>
      </c>
      <c r="E447" t="s">
        <v>46</v>
      </c>
      <c r="F447">
        <v>1389.35</v>
      </c>
    </row>
    <row r="448" spans="1:6" x14ac:dyDescent="0.35">
      <c r="A448" t="s">
        <v>4</v>
      </c>
      <c r="B448" t="s">
        <v>86</v>
      </c>
      <c r="C448" t="s">
        <v>44</v>
      </c>
      <c r="D448" t="s">
        <v>45</v>
      </c>
      <c r="E448" t="s">
        <v>46</v>
      </c>
      <c r="F448">
        <v>1544.97</v>
      </c>
    </row>
    <row r="449" spans="1:6" x14ac:dyDescent="0.35">
      <c r="A449" t="s">
        <v>4</v>
      </c>
      <c r="B449" t="s">
        <v>87</v>
      </c>
      <c r="C449" t="s">
        <v>51</v>
      </c>
      <c r="D449" t="s">
        <v>48</v>
      </c>
      <c r="E449" t="s">
        <v>46</v>
      </c>
      <c r="F449">
        <v>493.36</v>
      </c>
    </row>
    <row r="450" spans="1:6" x14ac:dyDescent="0.35">
      <c r="A450" t="s">
        <v>4</v>
      </c>
      <c r="B450" t="s">
        <v>87</v>
      </c>
      <c r="C450" t="s">
        <v>49</v>
      </c>
      <c r="D450" t="s">
        <v>47</v>
      </c>
      <c r="E450" t="s">
        <v>46</v>
      </c>
      <c r="F450">
        <v>514.16999999999996</v>
      </c>
    </row>
    <row r="451" spans="1:6" x14ac:dyDescent="0.35">
      <c r="A451" t="s">
        <v>4</v>
      </c>
      <c r="B451" t="s">
        <v>87</v>
      </c>
      <c r="C451" t="s">
        <v>50</v>
      </c>
      <c r="D451" t="s">
        <v>47</v>
      </c>
      <c r="E451" t="s">
        <v>46</v>
      </c>
      <c r="F451">
        <v>519.01</v>
      </c>
    </row>
    <row r="452" spans="1:6" x14ac:dyDescent="0.35">
      <c r="A452" t="s">
        <v>4</v>
      </c>
      <c r="B452" t="s">
        <v>87</v>
      </c>
      <c r="C452" t="s">
        <v>50</v>
      </c>
      <c r="D452" t="s">
        <v>48</v>
      </c>
      <c r="E452" t="s">
        <v>46</v>
      </c>
      <c r="F452">
        <v>556.13</v>
      </c>
    </row>
    <row r="453" spans="1:6" x14ac:dyDescent="0.35">
      <c r="A453" t="s">
        <v>4</v>
      </c>
      <c r="B453" t="s">
        <v>87</v>
      </c>
      <c r="C453" t="s">
        <v>51</v>
      </c>
      <c r="D453" t="s">
        <v>47</v>
      </c>
      <c r="E453" t="s">
        <v>46</v>
      </c>
      <c r="F453">
        <v>571.86</v>
      </c>
    </row>
    <row r="454" spans="1:6" x14ac:dyDescent="0.35">
      <c r="A454" t="s">
        <v>4</v>
      </c>
      <c r="B454" t="s">
        <v>87</v>
      </c>
      <c r="C454" t="s">
        <v>49</v>
      </c>
      <c r="D454" t="s">
        <v>48</v>
      </c>
      <c r="E454" t="s">
        <v>46</v>
      </c>
      <c r="F454">
        <v>582.38</v>
      </c>
    </row>
    <row r="455" spans="1:6" x14ac:dyDescent="0.35">
      <c r="A455" t="s">
        <v>4</v>
      </c>
      <c r="B455" t="s">
        <v>87</v>
      </c>
      <c r="C455" t="s">
        <v>44</v>
      </c>
      <c r="D455" t="s">
        <v>48</v>
      </c>
      <c r="E455" t="s">
        <v>46</v>
      </c>
      <c r="F455">
        <v>763.48</v>
      </c>
    </row>
    <row r="456" spans="1:6" x14ac:dyDescent="0.35">
      <c r="A456" t="s">
        <v>4</v>
      </c>
      <c r="B456" t="s">
        <v>87</v>
      </c>
      <c r="C456" t="s">
        <v>44</v>
      </c>
      <c r="D456" t="s">
        <v>47</v>
      </c>
      <c r="E456" t="s">
        <v>46</v>
      </c>
      <c r="F456">
        <v>821.77</v>
      </c>
    </row>
    <row r="457" spans="1:6" x14ac:dyDescent="0.35">
      <c r="A457" t="s">
        <v>4</v>
      </c>
      <c r="B457" t="s">
        <v>87</v>
      </c>
      <c r="C457" t="s">
        <v>51</v>
      </c>
      <c r="D457" t="s">
        <v>45</v>
      </c>
      <c r="E457" t="s">
        <v>46</v>
      </c>
      <c r="F457">
        <v>1228.5899999999999</v>
      </c>
    </row>
    <row r="458" spans="1:6" x14ac:dyDescent="0.35">
      <c r="A458" t="s">
        <v>4</v>
      </c>
      <c r="B458" t="s">
        <v>87</v>
      </c>
      <c r="C458" t="s">
        <v>50</v>
      </c>
      <c r="D458" t="s">
        <v>45</v>
      </c>
      <c r="E458" t="s">
        <v>46</v>
      </c>
      <c r="F458">
        <v>1297.8900000000001</v>
      </c>
    </row>
    <row r="459" spans="1:6" x14ac:dyDescent="0.35">
      <c r="A459" t="s">
        <v>4</v>
      </c>
      <c r="B459" t="s">
        <v>87</v>
      </c>
      <c r="C459" t="s">
        <v>49</v>
      </c>
      <c r="D459" t="s">
        <v>45</v>
      </c>
      <c r="E459" t="s">
        <v>46</v>
      </c>
      <c r="F459">
        <v>1403.84</v>
      </c>
    </row>
    <row r="460" spans="1:6" x14ac:dyDescent="0.35">
      <c r="A460" t="s">
        <v>4</v>
      </c>
      <c r="B460" t="s">
        <v>87</v>
      </c>
      <c r="C460" t="s">
        <v>44</v>
      </c>
      <c r="D460" t="s">
        <v>45</v>
      </c>
      <c r="E460" t="s">
        <v>46</v>
      </c>
      <c r="F460">
        <v>1590.14</v>
      </c>
    </row>
    <row r="461" spans="1:6" x14ac:dyDescent="0.35">
      <c r="A461" t="s">
        <v>4</v>
      </c>
      <c r="B461" t="s">
        <v>88</v>
      </c>
      <c r="C461" t="s">
        <v>51</v>
      </c>
      <c r="D461" t="s">
        <v>48</v>
      </c>
      <c r="E461" t="s">
        <v>46</v>
      </c>
      <c r="F461">
        <v>489.95</v>
      </c>
    </row>
    <row r="462" spans="1:6" x14ac:dyDescent="0.35">
      <c r="A462" t="s">
        <v>4</v>
      </c>
      <c r="B462" t="s">
        <v>88</v>
      </c>
      <c r="C462" t="s">
        <v>49</v>
      </c>
      <c r="D462" t="s">
        <v>47</v>
      </c>
      <c r="E462" t="s">
        <v>46</v>
      </c>
      <c r="F462">
        <v>520.46</v>
      </c>
    </row>
    <row r="463" spans="1:6" x14ac:dyDescent="0.35">
      <c r="A463" t="s">
        <v>4</v>
      </c>
      <c r="B463" t="s">
        <v>88</v>
      </c>
      <c r="C463" t="s">
        <v>50</v>
      </c>
      <c r="D463" t="s">
        <v>47</v>
      </c>
      <c r="E463" t="s">
        <v>46</v>
      </c>
      <c r="F463">
        <v>523.48</v>
      </c>
    </row>
    <row r="464" spans="1:6" x14ac:dyDescent="0.35">
      <c r="A464" t="s">
        <v>4</v>
      </c>
      <c r="B464" t="s">
        <v>88</v>
      </c>
      <c r="C464" t="s">
        <v>50</v>
      </c>
      <c r="D464" t="s">
        <v>48</v>
      </c>
      <c r="E464" t="s">
        <v>46</v>
      </c>
      <c r="F464">
        <v>556.97</v>
      </c>
    </row>
    <row r="465" spans="1:6" x14ac:dyDescent="0.35">
      <c r="A465" t="s">
        <v>4</v>
      </c>
      <c r="B465" t="s">
        <v>88</v>
      </c>
      <c r="C465" t="s">
        <v>51</v>
      </c>
      <c r="D465" t="s">
        <v>47</v>
      </c>
      <c r="E465" t="s">
        <v>46</v>
      </c>
      <c r="F465">
        <v>573.53</v>
      </c>
    </row>
    <row r="466" spans="1:6" x14ac:dyDescent="0.35">
      <c r="A466" t="s">
        <v>4</v>
      </c>
      <c r="B466" t="s">
        <v>88</v>
      </c>
      <c r="C466" t="s">
        <v>49</v>
      </c>
      <c r="D466" t="s">
        <v>48</v>
      </c>
      <c r="E466" t="s">
        <v>46</v>
      </c>
      <c r="F466">
        <v>583.99</v>
      </c>
    </row>
    <row r="467" spans="1:6" x14ac:dyDescent="0.35">
      <c r="A467" t="s">
        <v>4</v>
      </c>
      <c r="B467" t="s">
        <v>88</v>
      </c>
      <c r="C467" t="s">
        <v>44</v>
      </c>
      <c r="D467" t="s">
        <v>48</v>
      </c>
      <c r="E467" t="s">
        <v>46</v>
      </c>
      <c r="F467">
        <v>758.66</v>
      </c>
    </row>
    <row r="468" spans="1:6" x14ac:dyDescent="0.35">
      <c r="A468" t="s">
        <v>4</v>
      </c>
      <c r="B468" t="s">
        <v>88</v>
      </c>
      <c r="C468" t="s">
        <v>44</v>
      </c>
      <c r="D468" t="s">
        <v>47</v>
      </c>
      <c r="E468" t="s">
        <v>46</v>
      </c>
      <c r="F468">
        <v>829.33</v>
      </c>
    </row>
    <row r="469" spans="1:6" x14ac:dyDescent="0.35">
      <c r="A469" t="s">
        <v>4</v>
      </c>
      <c r="B469" t="s">
        <v>88</v>
      </c>
      <c r="C469" t="s">
        <v>51</v>
      </c>
      <c r="D469" t="s">
        <v>45</v>
      </c>
      <c r="E469" t="s">
        <v>46</v>
      </c>
      <c r="F469">
        <v>1230.8800000000001</v>
      </c>
    </row>
    <row r="470" spans="1:6" x14ac:dyDescent="0.35">
      <c r="A470" t="s">
        <v>4</v>
      </c>
      <c r="B470" t="s">
        <v>88</v>
      </c>
      <c r="C470" t="s">
        <v>50</v>
      </c>
      <c r="D470" t="s">
        <v>45</v>
      </c>
      <c r="E470" t="s">
        <v>46</v>
      </c>
      <c r="F470">
        <v>1297.3800000000001</v>
      </c>
    </row>
    <row r="471" spans="1:6" x14ac:dyDescent="0.35">
      <c r="A471" t="s">
        <v>4</v>
      </c>
      <c r="B471" t="s">
        <v>88</v>
      </c>
      <c r="C471" t="s">
        <v>49</v>
      </c>
      <c r="D471" t="s">
        <v>45</v>
      </c>
      <c r="E471" t="s">
        <v>46</v>
      </c>
      <c r="F471">
        <v>1400.39</v>
      </c>
    </row>
    <row r="472" spans="1:6" x14ac:dyDescent="0.35">
      <c r="A472" t="s">
        <v>4</v>
      </c>
      <c r="B472" t="s">
        <v>88</v>
      </c>
      <c r="C472" t="s">
        <v>44</v>
      </c>
      <c r="D472" t="s">
        <v>45</v>
      </c>
      <c r="E472" t="s">
        <v>46</v>
      </c>
      <c r="F472">
        <v>1555.27</v>
      </c>
    </row>
    <row r="473" spans="1:6" x14ac:dyDescent="0.35">
      <c r="A473" t="s">
        <v>4</v>
      </c>
      <c r="B473" t="s">
        <v>89</v>
      </c>
      <c r="C473" t="s">
        <v>51</v>
      </c>
      <c r="D473" t="s">
        <v>48</v>
      </c>
      <c r="E473" t="s">
        <v>46</v>
      </c>
      <c r="F473">
        <v>504.28</v>
      </c>
    </row>
    <row r="474" spans="1:6" x14ac:dyDescent="0.35">
      <c r="A474" t="s">
        <v>4</v>
      </c>
      <c r="B474" t="s">
        <v>89</v>
      </c>
      <c r="C474" t="s">
        <v>49</v>
      </c>
      <c r="D474" t="s">
        <v>47</v>
      </c>
      <c r="E474" t="s">
        <v>46</v>
      </c>
      <c r="F474">
        <v>519.15</v>
      </c>
    </row>
    <row r="475" spans="1:6" x14ac:dyDescent="0.35">
      <c r="A475" t="s">
        <v>4</v>
      </c>
      <c r="B475" t="s">
        <v>89</v>
      </c>
      <c r="C475" t="s">
        <v>50</v>
      </c>
      <c r="D475" t="s">
        <v>47</v>
      </c>
      <c r="E475" t="s">
        <v>46</v>
      </c>
      <c r="F475">
        <v>525.36</v>
      </c>
    </row>
    <row r="476" spans="1:6" x14ac:dyDescent="0.35">
      <c r="A476" t="s">
        <v>4</v>
      </c>
      <c r="B476" t="s">
        <v>89</v>
      </c>
      <c r="C476" t="s">
        <v>50</v>
      </c>
      <c r="D476" t="s">
        <v>48</v>
      </c>
      <c r="E476" t="s">
        <v>46</v>
      </c>
      <c r="F476">
        <v>564.26</v>
      </c>
    </row>
    <row r="477" spans="1:6" x14ac:dyDescent="0.35">
      <c r="A477" t="s">
        <v>4</v>
      </c>
      <c r="B477" t="s">
        <v>89</v>
      </c>
      <c r="C477" t="s">
        <v>51</v>
      </c>
      <c r="D477" t="s">
        <v>47</v>
      </c>
      <c r="E477" t="s">
        <v>46</v>
      </c>
      <c r="F477">
        <v>582.17999999999995</v>
      </c>
    </row>
    <row r="478" spans="1:6" x14ac:dyDescent="0.35">
      <c r="A478" t="s">
        <v>4</v>
      </c>
      <c r="B478" t="s">
        <v>89</v>
      </c>
      <c r="C478" t="s">
        <v>49</v>
      </c>
      <c r="D478" t="s">
        <v>48</v>
      </c>
      <c r="E478" t="s">
        <v>46</v>
      </c>
      <c r="F478">
        <v>591.33000000000004</v>
      </c>
    </row>
    <row r="479" spans="1:6" x14ac:dyDescent="0.35">
      <c r="A479" t="s">
        <v>4</v>
      </c>
      <c r="B479" t="s">
        <v>89</v>
      </c>
      <c r="C479" t="s">
        <v>44</v>
      </c>
      <c r="D479" t="s">
        <v>48</v>
      </c>
      <c r="E479" t="s">
        <v>46</v>
      </c>
      <c r="F479">
        <v>762.54</v>
      </c>
    </row>
    <row r="480" spans="1:6" x14ac:dyDescent="0.35">
      <c r="A480" t="s">
        <v>4</v>
      </c>
      <c r="B480" t="s">
        <v>89</v>
      </c>
      <c r="C480" t="s">
        <v>44</v>
      </c>
      <c r="D480" t="s">
        <v>47</v>
      </c>
      <c r="E480" t="s">
        <v>46</v>
      </c>
      <c r="F480">
        <v>831.72</v>
      </c>
    </row>
    <row r="481" spans="1:6" x14ac:dyDescent="0.35">
      <c r="A481" t="s">
        <v>4</v>
      </c>
      <c r="B481" t="s">
        <v>89</v>
      </c>
      <c r="C481" t="s">
        <v>51</v>
      </c>
      <c r="D481" t="s">
        <v>45</v>
      </c>
      <c r="E481" t="s">
        <v>46</v>
      </c>
      <c r="F481">
        <v>1255.28</v>
      </c>
    </row>
    <row r="482" spans="1:6" x14ac:dyDescent="0.35">
      <c r="A482" t="s">
        <v>4</v>
      </c>
      <c r="B482" t="s">
        <v>89</v>
      </c>
      <c r="C482" t="s">
        <v>50</v>
      </c>
      <c r="D482" t="s">
        <v>45</v>
      </c>
      <c r="E482" t="s">
        <v>46</v>
      </c>
      <c r="F482">
        <v>1320.68</v>
      </c>
    </row>
    <row r="483" spans="1:6" x14ac:dyDescent="0.35">
      <c r="A483" t="s">
        <v>4</v>
      </c>
      <c r="B483" t="s">
        <v>89</v>
      </c>
      <c r="C483" t="s">
        <v>49</v>
      </c>
      <c r="D483" t="s">
        <v>45</v>
      </c>
      <c r="E483" t="s">
        <v>46</v>
      </c>
      <c r="F483">
        <v>1424.98</v>
      </c>
    </row>
    <row r="484" spans="1:6" x14ac:dyDescent="0.35">
      <c r="A484" t="s">
        <v>4</v>
      </c>
      <c r="B484" t="s">
        <v>89</v>
      </c>
      <c r="C484" t="s">
        <v>44</v>
      </c>
      <c r="D484" t="s">
        <v>45</v>
      </c>
      <c r="E484" t="s">
        <v>46</v>
      </c>
      <c r="F484">
        <v>1588.74</v>
      </c>
    </row>
    <row r="485" spans="1:6" x14ac:dyDescent="0.35">
      <c r="A485" t="s">
        <v>4</v>
      </c>
      <c r="B485" t="s">
        <v>90</v>
      </c>
      <c r="C485" t="s">
        <v>51</v>
      </c>
      <c r="D485" t="s">
        <v>48</v>
      </c>
      <c r="E485" t="s">
        <v>46</v>
      </c>
      <c r="F485">
        <v>504.45</v>
      </c>
    </row>
    <row r="486" spans="1:6" x14ac:dyDescent="0.35">
      <c r="A486" t="s">
        <v>4</v>
      </c>
      <c r="B486" t="s">
        <v>90</v>
      </c>
      <c r="C486" t="s">
        <v>49</v>
      </c>
      <c r="D486" t="s">
        <v>47</v>
      </c>
      <c r="E486" t="s">
        <v>46</v>
      </c>
      <c r="F486">
        <v>528.17999999999995</v>
      </c>
    </row>
    <row r="487" spans="1:6" x14ac:dyDescent="0.35">
      <c r="A487" t="s">
        <v>4</v>
      </c>
      <c r="B487" t="s">
        <v>90</v>
      </c>
      <c r="C487" t="s">
        <v>50</v>
      </c>
      <c r="D487" t="s">
        <v>47</v>
      </c>
      <c r="E487" t="s">
        <v>46</v>
      </c>
      <c r="F487">
        <v>532.79999999999995</v>
      </c>
    </row>
    <row r="488" spans="1:6" x14ac:dyDescent="0.35">
      <c r="A488" t="s">
        <v>4</v>
      </c>
      <c r="B488" t="s">
        <v>90</v>
      </c>
      <c r="C488" t="s">
        <v>50</v>
      </c>
      <c r="D488" t="s">
        <v>48</v>
      </c>
      <c r="E488" t="s">
        <v>46</v>
      </c>
      <c r="F488">
        <v>562.87</v>
      </c>
    </row>
    <row r="489" spans="1:6" x14ac:dyDescent="0.35">
      <c r="A489" t="s">
        <v>4</v>
      </c>
      <c r="B489" t="s">
        <v>90</v>
      </c>
      <c r="C489" t="s">
        <v>51</v>
      </c>
      <c r="D489" t="s">
        <v>47</v>
      </c>
      <c r="E489" t="s">
        <v>46</v>
      </c>
      <c r="F489">
        <v>583.66</v>
      </c>
    </row>
    <row r="490" spans="1:6" x14ac:dyDescent="0.35">
      <c r="A490" t="s">
        <v>4</v>
      </c>
      <c r="B490" t="s">
        <v>90</v>
      </c>
      <c r="C490" t="s">
        <v>49</v>
      </c>
      <c r="D490" t="s">
        <v>48</v>
      </c>
      <c r="E490" t="s">
        <v>46</v>
      </c>
      <c r="F490">
        <v>589.78</v>
      </c>
    </row>
    <row r="491" spans="1:6" x14ac:dyDescent="0.35">
      <c r="A491" t="s">
        <v>4</v>
      </c>
      <c r="B491" t="s">
        <v>90</v>
      </c>
      <c r="C491" t="s">
        <v>44</v>
      </c>
      <c r="D491" t="s">
        <v>48</v>
      </c>
      <c r="E491" t="s">
        <v>46</v>
      </c>
      <c r="F491">
        <v>759.77</v>
      </c>
    </row>
    <row r="492" spans="1:6" x14ac:dyDescent="0.35">
      <c r="A492" t="s">
        <v>4</v>
      </c>
      <c r="B492" t="s">
        <v>90</v>
      </c>
      <c r="C492" t="s">
        <v>44</v>
      </c>
      <c r="D492" t="s">
        <v>47</v>
      </c>
      <c r="E492" t="s">
        <v>46</v>
      </c>
      <c r="F492">
        <v>835.42</v>
      </c>
    </row>
    <row r="493" spans="1:6" x14ac:dyDescent="0.35">
      <c r="A493" t="s">
        <v>4</v>
      </c>
      <c r="B493" t="s">
        <v>90</v>
      </c>
      <c r="C493" t="s">
        <v>51</v>
      </c>
      <c r="D493" t="s">
        <v>45</v>
      </c>
      <c r="E493" t="s">
        <v>46</v>
      </c>
      <c r="F493">
        <v>1242.26</v>
      </c>
    </row>
    <row r="494" spans="1:6" x14ac:dyDescent="0.35">
      <c r="A494" t="s">
        <v>4</v>
      </c>
      <c r="B494" t="s">
        <v>90</v>
      </c>
      <c r="C494" t="s">
        <v>50</v>
      </c>
      <c r="D494" t="s">
        <v>45</v>
      </c>
      <c r="E494" t="s">
        <v>46</v>
      </c>
      <c r="F494">
        <v>1312.82</v>
      </c>
    </row>
    <row r="495" spans="1:6" x14ac:dyDescent="0.35">
      <c r="A495" t="s">
        <v>4</v>
      </c>
      <c r="B495" t="s">
        <v>90</v>
      </c>
      <c r="C495" t="s">
        <v>49</v>
      </c>
      <c r="D495" t="s">
        <v>45</v>
      </c>
      <c r="E495" t="s">
        <v>46</v>
      </c>
      <c r="F495">
        <v>1422.33</v>
      </c>
    </row>
    <row r="496" spans="1:6" x14ac:dyDescent="0.35">
      <c r="A496" t="s">
        <v>4</v>
      </c>
      <c r="B496" t="s">
        <v>90</v>
      </c>
      <c r="C496" t="s">
        <v>44</v>
      </c>
      <c r="D496" t="s">
        <v>45</v>
      </c>
      <c r="E496" t="s">
        <v>46</v>
      </c>
      <c r="F496">
        <v>1570.56</v>
      </c>
    </row>
    <row r="497" spans="1:6" x14ac:dyDescent="0.35">
      <c r="A497" t="s">
        <v>4</v>
      </c>
      <c r="B497" t="s">
        <v>91</v>
      </c>
      <c r="C497" t="s">
        <v>51</v>
      </c>
      <c r="D497" t="s">
        <v>48</v>
      </c>
      <c r="E497" t="s">
        <v>46</v>
      </c>
      <c r="F497">
        <v>501.09</v>
      </c>
    </row>
    <row r="498" spans="1:6" x14ac:dyDescent="0.35">
      <c r="A498" t="s">
        <v>4</v>
      </c>
      <c r="B498" t="s">
        <v>91</v>
      </c>
      <c r="C498" t="s">
        <v>49</v>
      </c>
      <c r="D498" t="s">
        <v>47</v>
      </c>
      <c r="E498" t="s">
        <v>46</v>
      </c>
      <c r="F498">
        <v>551.29999999999995</v>
      </c>
    </row>
    <row r="499" spans="1:6" x14ac:dyDescent="0.35">
      <c r="A499" t="s">
        <v>4</v>
      </c>
      <c r="B499" t="s">
        <v>91</v>
      </c>
      <c r="C499" t="s">
        <v>50</v>
      </c>
      <c r="D499" t="s">
        <v>47</v>
      </c>
      <c r="E499" t="s">
        <v>46</v>
      </c>
      <c r="F499">
        <v>555.4</v>
      </c>
    </row>
    <row r="500" spans="1:6" x14ac:dyDescent="0.35">
      <c r="A500" t="s">
        <v>4</v>
      </c>
      <c r="B500" t="s">
        <v>91</v>
      </c>
      <c r="C500" t="s">
        <v>50</v>
      </c>
      <c r="D500" t="s">
        <v>48</v>
      </c>
      <c r="E500" t="s">
        <v>46</v>
      </c>
      <c r="F500">
        <v>561.28</v>
      </c>
    </row>
    <row r="501" spans="1:6" x14ac:dyDescent="0.35">
      <c r="A501" t="s">
        <v>4</v>
      </c>
      <c r="B501" t="s">
        <v>91</v>
      </c>
      <c r="C501" t="s">
        <v>49</v>
      </c>
      <c r="D501" t="s">
        <v>48</v>
      </c>
      <c r="E501" t="s">
        <v>46</v>
      </c>
      <c r="F501">
        <v>590.07000000000005</v>
      </c>
    </row>
    <row r="502" spans="1:6" x14ac:dyDescent="0.35">
      <c r="A502" t="s">
        <v>4</v>
      </c>
      <c r="B502" t="s">
        <v>91</v>
      </c>
      <c r="C502" t="s">
        <v>51</v>
      </c>
      <c r="D502" t="s">
        <v>47</v>
      </c>
      <c r="E502" t="s">
        <v>46</v>
      </c>
      <c r="F502">
        <v>593.54999999999995</v>
      </c>
    </row>
    <row r="503" spans="1:6" x14ac:dyDescent="0.35">
      <c r="A503" t="s">
        <v>4</v>
      </c>
      <c r="B503" t="s">
        <v>91</v>
      </c>
      <c r="C503" t="s">
        <v>44</v>
      </c>
      <c r="D503" t="s">
        <v>48</v>
      </c>
      <c r="E503" t="s">
        <v>46</v>
      </c>
      <c r="F503">
        <v>723.65</v>
      </c>
    </row>
    <row r="504" spans="1:6" x14ac:dyDescent="0.35">
      <c r="A504" t="s">
        <v>4</v>
      </c>
      <c r="B504" t="s">
        <v>91</v>
      </c>
      <c r="C504" t="s">
        <v>44</v>
      </c>
      <c r="D504" t="s">
        <v>47</v>
      </c>
      <c r="E504" t="s">
        <v>46</v>
      </c>
      <c r="F504">
        <v>811.28</v>
      </c>
    </row>
    <row r="505" spans="1:6" x14ac:dyDescent="0.35">
      <c r="A505" t="s">
        <v>4</v>
      </c>
      <c r="B505" t="s">
        <v>91</v>
      </c>
      <c r="C505" t="s">
        <v>51</v>
      </c>
      <c r="D505" t="s">
        <v>45</v>
      </c>
      <c r="E505" t="s">
        <v>46</v>
      </c>
      <c r="F505">
        <v>1279.1199999999999</v>
      </c>
    </row>
    <row r="506" spans="1:6" x14ac:dyDescent="0.35">
      <c r="A506" t="s">
        <v>4</v>
      </c>
      <c r="B506" t="s">
        <v>91</v>
      </c>
      <c r="C506" t="s">
        <v>50</v>
      </c>
      <c r="D506" t="s">
        <v>45</v>
      </c>
      <c r="E506" t="s">
        <v>46</v>
      </c>
      <c r="F506">
        <v>1331.22</v>
      </c>
    </row>
    <row r="507" spans="1:6" x14ac:dyDescent="0.35">
      <c r="A507" t="s">
        <v>4</v>
      </c>
      <c r="B507" t="s">
        <v>91</v>
      </c>
      <c r="C507" t="s">
        <v>49</v>
      </c>
      <c r="D507" t="s">
        <v>45</v>
      </c>
      <c r="E507" t="s">
        <v>46</v>
      </c>
      <c r="F507">
        <v>1418.11</v>
      </c>
    </row>
    <row r="508" spans="1:6" x14ac:dyDescent="0.35">
      <c r="A508" t="s">
        <v>4</v>
      </c>
      <c r="B508" t="s">
        <v>91</v>
      </c>
      <c r="C508" t="s">
        <v>44</v>
      </c>
      <c r="D508" t="s">
        <v>45</v>
      </c>
      <c r="E508" t="s">
        <v>46</v>
      </c>
      <c r="F508">
        <v>1594.24</v>
      </c>
    </row>
    <row r="509" spans="1:6" x14ac:dyDescent="0.35">
      <c r="A509" t="s">
        <v>4</v>
      </c>
      <c r="B509" t="s">
        <v>92</v>
      </c>
      <c r="C509" t="s">
        <v>51</v>
      </c>
      <c r="D509" t="s">
        <v>48</v>
      </c>
      <c r="E509" t="s">
        <v>46</v>
      </c>
      <c r="F509">
        <v>530.35</v>
      </c>
    </row>
    <row r="510" spans="1:6" x14ac:dyDescent="0.35">
      <c r="A510" t="s">
        <v>4</v>
      </c>
      <c r="B510" t="s">
        <v>92</v>
      </c>
      <c r="C510" t="s">
        <v>50</v>
      </c>
      <c r="D510" t="s">
        <v>47</v>
      </c>
      <c r="E510" t="s">
        <v>46</v>
      </c>
      <c r="F510">
        <v>563.69000000000005</v>
      </c>
    </row>
    <row r="511" spans="1:6" x14ac:dyDescent="0.35">
      <c r="A511" t="s">
        <v>4</v>
      </c>
      <c r="B511" t="s">
        <v>92</v>
      </c>
      <c r="C511" t="s">
        <v>49</v>
      </c>
      <c r="D511" t="s">
        <v>47</v>
      </c>
      <c r="E511" t="s">
        <v>46</v>
      </c>
      <c r="F511">
        <v>568.75</v>
      </c>
    </row>
    <row r="512" spans="1:6" x14ac:dyDescent="0.35">
      <c r="A512" t="s">
        <v>4</v>
      </c>
      <c r="B512" t="s">
        <v>92</v>
      </c>
      <c r="C512" t="s">
        <v>51</v>
      </c>
      <c r="D512" t="s">
        <v>47</v>
      </c>
      <c r="E512" t="s">
        <v>46</v>
      </c>
      <c r="F512">
        <v>588.63</v>
      </c>
    </row>
    <row r="513" spans="1:6" x14ac:dyDescent="0.35">
      <c r="A513" t="s">
        <v>4</v>
      </c>
      <c r="B513" t="s">
        <v>92</v>
      </c>
      <c r="C513" t="s">
        <v>50</v>
      </c>
      <c r="D513" t="s">
        <v>48</v>
      </c>
      <c r="E513" t="s">
        <v>46</v>
      </c>
      <c r="F513">
        <v>599.02</v>
      </c>
    </row>
    <row r="514" spans="1:6" x14ac:dyDescent="0.35">
      <c r="A514" t="s">
        <v>4</v>
      </c>
      <c r="B514" t="s">
        <v>92</v>
      </c>
      <c r="C514" t="s">
        <v>49</v>
      </c>
      <c r="D514" t="s">
        <v>48</v>
      </c>
      <c r="E514" t="s">
        <v>46</v>
      </c>
      <c r="F514">
        <v>630.51</v>
      </c>
    </row>
    <row r="515" spans="1:6" x14ac:dyDescent="0.35">
      <c r="A515" t="s">
        <v>4</v>
      </c>
      <c r="B515" t="s">
        <v>92</v>
      </c>
      <c r="C515" t="s">
        <v>44</v>
      </c>
      <c r="D515" t="s">
        <v>48</v>
      </c>
      <c r="E515" t="s">
        <v>46</v>
      </c>
      <c r="F515">
        <v>762.86</v>
      </c>
    </row>
    <row r="516" spans="1:6" x14ac:dyDescent="0.35">
      <c r="A516" t="s">
        <v>4</v>
      </c>
      <c r="B516" t="s">
        <v>92</v>
      </c>
      <c r="C516" t="s">
        <v>44</v>
      </c>
      <c r="D516" t="s">
        <v>47</v>
      </c>
      <c r="E516" t="s">
        <v>46</v>
      </c>
      <c r="F516">
        <v>835.84</v>
      </c>
    </row>
    <row r="517" spans="1:6" x14ac:dyDescent="0.35">
      <c r="A517" t="s">
        <v>4</v>
      </c>
      <c r="B517" t="s">
        <v>92</v>
      </c>
      <c r="C517" t="s">
        <v>51</v>
      </c>
      <c r="D517" t="s">
        <v>45</v>
      </c>
      <c r="E517" t="s">
        <v>46</v>
      </c>
      <c r="F517">
        <v>1267.0999999999999</v>
      </c>
    </row>
    <row r="518" spans="1:6" x14ac:dyDescent="0.35">
      <c r="A518" t="s">
        <v>4</v>
      </c>
      <c r="B518" t="s">
        <v>92</v>
      </c>
      <c r="C518" t="s">
        <v>50</v>
      </c>
      <c r="D518" t="s">
        <v>45</v>
      </c>
      <c r="E518" t="s">
        <v>46</v>
      </c>
      <c r="F518">
        <v>1318</v>
      </c>
    </row>
    <row r="519" spans="1:6" x14ac:dyDescent="0.35">
      <c r="A519" t="s">
        <v>4</v>
      </c>
      <c r="B519" t="s">
        <v>92</v>
      </c>
      <c r="C519" t="s">
        <v>49</v>
      </c>
      <c r="D519" t="s">
        <v>45</v>
      </c>
      <c r="E519" t="s">
        <v>46</v>
      </c>
      <c r="F519">
        <v>1401.95</v>
      </c>
    </row>
    <row r="520" spans="1:6" x14ac:dyDescent="0.35">
      <c r="A520" t="s">
        <v>4</v>
      </c>
      <c r="B520" t="s">
        <v>92</v>
      </c>
      <c r="C520" t="s">
        <v>44</v>
      </c>
      <c r="D520" t="s">
        <v>45</v>
      </c>
      <c r="E520" t="s">
        <v>46</v>
      </c>
      <c r="F520">
        <v>1558.76</v>
      </c>
    </row>
    <row r="521" spans="1:6" x14ac:dyDescent="0.35">
      <c r="A521" t="s">
        <v>4</v>
      </c>
      <c r="B521" t="s">
        <v>93</v>
      </c>
      <c r="C521" t="s">
        <v>51</v>
      </c>
      <c r="D521" t="s">
        <v>48</v>
      </c>
      <c r="E521" t="s">
        <v>46</v>
      </c>
      <c r="F521">
        <v>540.62</v>
      </c>
    </row>
    <row r="522" spans="1:6" x14ac:dyDescent="0.35">
      <c r="A522" t="s">
        <v>4</v>
      </c>
      <c r="B522" t="s">
        <v>93</v>
      </c>
      <c r="C522" t="s">
        <v>49</v>
      </c>
      <c r="D522" t="s">
        <v>47</v>
      </c>
      <c r="E522" t="s">
        <v>46</v>
      </c>
      <c r="F522">
        <v>591.88</v>
      </c>
    </row>
    <row r="523" spans="1:6" x14ac:dyDescent="0.35">
      <c r="A523" t="s">
        <v>4</v>
      </c>
      <c r="B523" t="s">
        <v>93</v>
      </c>
      <c r="C523" t="s">
        <v>50</v>
      </c>
      <c r="D523" t="s">
        <v>47</v>
      </c>
      <c r="E523" t="s">
        <v>46</v>
      </c>
      <c r="F523">
        <v>593.76</v>
      </c>
    </row>
    <row r="524" spans="1:6" x14ac:dyDescent="0.35">
      <c r="A524" t="s">
        <v>4</v>
      </c>
      <c r="B524" t="s">
        <v>93</v>
      </c>
      <c r="C524" t="s">
        <v>50</v>
      </c>
      <c r="D524" t="s">
        <v>48</v>
      </c>
      <c r="E524" t="s">
        <v>46</v>
      </c>
      <c r="F524">
        <v>630.87</v>
      </c>
    </row>
    <row r="525" spans="1:6" x14ac:dyDescent="0.35">
      <c r="A525" t="s">
        <v>4</v>
      </c>
      <c r="B525" t="s">
        <v>93</v>
      </c>
      <c r="C525" t="s">
        <v>51</v>
      </c>
      <c r="D525" t="s">
        <v>47</v>
      </c>
      <c r="E525" t="s">
        <v>46</v>
      </c>
      <c r="F525">
        <v>631.78</v>
      </c>
    </row>
    <row r="526" spans="1:6" x14ac:dyDescent="0.35">
      <c r="A526" t="s">
        <v>4</v>
      </c>
      <c r="B526" t="s">
        <v>93</v>
      </c>
      <c r="C526" t="s">
        <v>49</v>
      </c>
      <c r="D526" t="s">
        <v>48</v>
      </c>
      <c r="E526" t="s">
        <v>46</v>
      </c>
      <c r="F526">
        <v>668.67</v>
      </c>
    </row>
    <row r="527" spans="1:6" x14ac:dyDescent="0.35">
      <c r="A527" t="s">
        <v>4</v>
      </c>
      <c r="B527" t="s">
        <v>93</v>
      </c>
      <c r="C527" t="s">
        <v>44</v>
      </c>
      <c r="D527" t="s">
        <v>48</v>
      </c>
      <c r="E527" t="s">
        <v>46</v>
      </c>
      <c r="F527">
        <v>820.49</v>
      </c>
    </row>
    <row r="528" spans="1:6" x14ac:dyDescent="0.35">
      <c r="A528" t="s">
        <v>4</v>
      </c>
      <c r="B528" t="s">
        <v>93</v>
      </c>
      <c r="C528" t="s">
        <v>44</v>
      </c>
      <c r="D528" t="s">
        <v>47</v>
      </c>
      <c r="E528" t="s">
        <v>46</v>
      </c>
      <c r="F528">
        <v>884.43</v>
      </c>
    </row>
    <row r="529" spans="1:6" x14ac:dyDescent="0.35">
      <c r="A529" t="s">
        <v>4</v>
      </c>
      <c r="B529" t="s">
        <v>93</v>
      </c>
      <c r="C529" t="s">
        <v>51</v>
      </c>
      <c r="D529" t="s">
        <v>45</v>
      </c>
      <c r="E529" t="s">
        <v>46</v>
      </c>
      <c r="F529">
        <v>1282.94</v>
      </c>
    </row>
    <row r="530" spans="1:6" x14ac:dyDescent="0.35">
      <c r="A530" t="s">
        <v>4</v>
      </c>
      <c r="B530" t="s">
        <v>93</v>
      </c>
      <c r="C530" t="s">
        <v>50</v>
      </c>
      <c r="D530" t="s">
        <v>45</v>
      </c>
      <c r="E530" t="s">
        <v>46</v>
      </c>
      <c r="F530">
        <v>1355.77</v>
      </c>
    </row>
    <row r="531" spans="1:6" x14ac:dyDescent="0.35">
      <c r="A531" t="s">
        <v>4</v>
      </c>
      <c r="B531" t="s">
        <v>93</v>
      </c>
      <c r="C531" t="s">
        <v>49</v>
      </c>
      <c r="D531" t="s">
        <v>45</v>
      </c>
      <c r="E531" t="s">
        <v>46</v>
      </c>
      <c r="F531">
        <v>1465.41</v>
      </c>
    </row>
    <row r="532" spans="1:6" x14ac:dyDescent="0.35">
      <c r="A532" t="s">
        <v>4</v>
      </c>
      <c r="B532" t="s">
        <v>93</v>
      </c>
      <c r="C532" t="s">
        <v>44</v>
      </c>
      <c r="D532" t="s">
        <v>45</v>
      </c>
      <c r="E532" t="s">
        <v>46</v>
      </c>
      <c r="F532">
        <v>1635.21</v>
      </c>
    </row>
    <row r="533" spans="1:6" x14ac:dyDescent="0.35">
      <c r="A533" t="s">
        <v>4</v>
      </c>
      <c r="B533" t="s">
        <v>94</v>
      </c>
      <c r="C533" t="s">
        <v>51</v>
      </c>
      <c r="D533" t="s">
        <v>48</v>
      </c>
      <c r="E533" t="s">
        <v>46</v>
      </c>
      <c r="F533">
        <v>515.96</v>
      </c>
    </row>
    <row r="534" spans="1:6" x14ac:dyDescent="0.35">
      <c r="A534" t="s">
        <v>4</v>
      </c>
      <c r="B534" t="s">
        <v>94</v>
      </c>
      <c r="C534" t="s">
        <v>50</v>
      </c>
      <c r="D534" t="s">
        <v>47</v>
      </c>
      <c r="E534" t="s">
        <v>46</v>
      </c>
      <c r="F534">
        <v>588.80999999999995</v>
      </c>
    </row>
    <row r="535" spans="1:6" x14ac:dyDescent="0.35">
      <c r="A535" t="s">
        <v>4</v>
      </c>
      <c r="B535" t="s">
        <v>94</v>
      </c>
      <c r="C535" t="s">
        <v>51</v>
      </c>
      <c r="D535" t="s">
        <v>47</v>
      </c>
      <c r="E535" t="s">
        <v>46</v>
      </c>
      <c r="F535">
        <v>593.57000000000005</v>
      </c>
    </row>
    <row r="536" spans="1:6" x14ac:dyDescent="0.35">
      <c r="A536" t="s">
        <v>4</v>
      </c>
      <c r="B536" t="s">
        <v>94</v>
      </c>
      <c r="C536" t="s">
        <v>50</v>
      </c>
      <c r="D536" t="s">
        <v>48</v>
      </c>
      <c r="E536" t="s">
        <v>46</v>
      </c>
      <c r="F536">
        <v>596.72</v>
      </c>
    </row>
    <row r="537" spans="1:6" x14ac:dyDescent="0.35">
      <c r="A537" t="s">
        <v>4</v>
      </c>
      <c r="B537" t="s">
        <v>94</v>
      </c>
      <c r="C537" t="s">
        <v>49</v>
      </c>
      <c r="D537" t="s">
        <v>47</v>
      </c>
      <c r="E537" t="s">
        <v>46</v>
      </c>
      <c r="F537">
        <v>599.6</v>
      </c>
    </row>
    <row r="538" spans="1:6" x14ac:dyDescent="0.35">
      <c r="A538" t="s">
        <v>4</v>
      </c>
      <c r="B538" t="s">
        <v>94</v>
      </c>
      <c r="C538" t="s">
        <v>49</v>
      </c>
      <c r="D538" t="s">
        <v>48</v>
      </c>
      <c r="E538" t="s">
        <v>46</v>
      </c>
      <c r="F538">
        <v>631.91</v>
      </c>
    </row>
    <row r="539" spans="1:6" x14ac:dyDescent="0.35">
      <c r="A539" t="s">
        <v>4</v>
      </c>
      <c r="B539" t="s">
        <v>94</v>
      </c>
      <c r="C539" t="s">
        <v>44</v>
      </c>
      <c r="D539" t="s">
        <v>48</v>
      </c>
      <c r="E539" t="s">
        <v>46</v>
      </c>
      <c r="F539">
        <v>751.63</v>
      </c>
    </row>
    <row r="540" spans="1:6" x14ac:dyDescent="0.35">
      <c r="A540" t="s">
        <v>4</v>
      </c>
      <c r="B540" t="s">
        <v>94</v>
      </c>
      <c r="C540" t="s">
        <v>44</v>
      </c>
      <c r="D540" t="s">
        <v>47</v>
      </c>
      <c r="E540" t="s">
        <v>46</v>
      </c>
      <c r="F540">
        <v>861.31</v>
      </c>
    </row>
    <row r="541" spans="1:6" x14ac:dyDescent="0.35">
      <c r="A541" t="s">
        <v>4</v>
      </c>
      <c r="B541" t="s">
        <v>94</v>
      </c>
      <c r="C541" t="s">
        <v>51</v>
      </c>
      <c r="D541" t="s">
        <v>45</v>
      </c>
      <c r="E541" t="s">
        <v>46</v>
      </c>
      <c r="F541">
        <v>1331.56</v>
      </c>
    </row>
    <row r="542" spans="1:6" x14ac:dyDescent="0.35">
      <c r="A542" t="s">
        <v>4</v>
      </c>
      <c r="B542" t="s">
        <v>94</v>
      </c>
      <c r="C542" t="s">
        <v>50</v>
      </c>
      <c r="D542" t="s">
        <v>45</v>
      </c>
      <c r="E542" t="s">
        <v>46</v>
      </c>
      <c r="F542">
        <v>1371.67</v>
      </c>
    </row>
    <row r="543" spans="1:6" x14ac:dyDescent="0.35">
      <c r="A543" t="s">
        <v>4</v>
      </c>
      <c r="B543" t="s">
        <v>94</v>
      </c>
      <c r="C543" t="s">
        <v>49</v>
      </c>
      <c r="D543" t="s">
        <v>45</v>
      </c>
      <c r="E543" t="s">
        <v>46</v>
      </c>
      <c r="F543">
        <v>1446.96</v>
      </c>
    </row>
    <row r="544" spans="1:6" x14ac:dyDescent="0.35">
      <c r="A544" t="s">
        <v>4</v>
      </c>
      <c r="B544" t="s">
        <v>94</v>
      </c>
      <c r="C544" t="s">
        <v>44</v>
      </c>
      <c r="D544" t="s">
        <v>45</v>
      </c>
      <c r="E544" t="s">
        <v>46</v>
      </c>
      <c r="F544">
        <v>1598.41</v>
      </c>
    </row>
    <row r="545" spans="1:6" x14ac:dyDescent="0.35">
      <c r="A545" t="s">
        <v>4</v>
      </c>
      <c r="B545" t="s">
        <v>95</v>
      </c>
      <c r="C545" t="s">
        <v>51</v>
      </c>
      <c r="D545" t="s">
        <v>48</v>
      </c>
      <c r="E545" t="s">
        <v>46</v>
      </c>
      <c r="F545">
        <v>541.47</v>
      </c>
    </row>
    <row r="546" spans="1:6" x14ac:dyDescent="0.35">
      <c r="A546" t="s">
        <v>4</v>
      </c>
      <c r="B546" t="s">
        <v>95</v>
      </c>
      <c r="C546" t="s">
        <v>50</v>
      </c>
      <c r="D546" t="s">
        <v>47</v>
      </c>
      <c r="E546" t="s">
        <v>46</v>
      </c>
      <c r="F546">
        <v>607.77</v>
      </c>
    </row>
    <row r="547" spans="1:6" x14ac:dyDescent="0.35">
      <c r="A547" t="s">
        <v>4</v>
      </c>
      <c r="B547" t="s">
        <v>95</v>
      </c>
      <c r="C547" t="s">
        <v>49</v>
      </c>
      <c r="D547" t="s">
        <v>47</v>
      </c>
      <c r="E547" t="s">
        <v>46</v>
      </c>
      <c r="F547">
        <v>614.33000000000004</v>
      </c>
    </row>
    <row r="548" spans="1:6" x14ac:dyDescent="0.35">
      <c r="A548" t="s">
        <v>4</v>
      </c>
      <c r="B548" t="s">
        <v>95</v>
      </c>
      <c r="C548" t="s">
        <v>51</v>
      </c>
      <c r="D548" t="s">
        <v>47</v>
      </c>
      <c r="E548" t="s">
        <v>46</v>
      </c>
      <c r="F548">
        <v>622.51</v>
      </c>
    </row>
    <row r="549" spans="1:6" x14ac:dyDescent="0.35">
      <c r="A549" t="s">
        <v>4</v>
      </c>
      <c r="B549" t="s">
        <v>95</v>
      </c>
      <c r="C549" t="s">
        <v>50</v>
      </c>
      <c r="D549" t="s">
        <v>48</v>
      </c>
      <c r="E549" t="s">
        <v>46</v>
      </c>
      <c r="F549">
        <v>631.17999999999995</v>
      </c>
    </row>
    <row r="550" spans="1:6" x14ac:dyDescent="0.35">
      <c r="A550" t="s">
        <v>4</v>
      </c>
      <c r="B550" t="s">
        <v>95</v>
      </c>
      <c r="C550" t="s">
        <v>49</v>
      </c>
      <c r="D550" t="s">
        <v>48</v>
      </c>
      <c r="E550" t="s">
        <v>46</v>
      </c>
      <c r="F550">
        <v>669.21</v>
      </c>
    </row>
    <row r="551" spans="1:6" x14ac:dyDescent="0.35">
      <c r="A551" t="s">
        <v>4</v>
      </c>
      <c r="B551" t="s">
        <v>95</v>
      </c>
      <c r="C551" t="s">
        <v>44</v>
      </c>
      <c r="D551" t="s">
        <v>48</v>
      </c>
      <c r="E551" t="s">
        <v>46</v>
      </c>
      <c r="F551">
        <v>789.33</v>
      </c>
    </row>
    <row r="552" spans="1:6" x14ac:dyDescent="0.35">
      <c r="A552" t="s">
        <v>4</v>
      </c>
      <c r="B552" t="s">
        <v>95</v>
      </c>
      <c r="C552" t="s">
        <v>44</v>
      </c>
      <c r="D552" t="s">
        <v>47</v>
      </c>
      <c r="E552" t="s">
        <v>46</v>
      </c>
      <c r="F552">
        <v>896.58</v>
      </c>
    </row>
    <row r="553" spans="1:6" x14ac:dyDescent="0.35">
      <c r="A553" t="s">
        <v>4</v>
      </c>
      <c r="B553" t="s">
        <v>95</v>
      </c>
      <c r="C553" t="s">
        <v>51</v>
      </c>
      <c r="D553" t="s">
        <v>45</v>
      </c>
      <c r="E553" t="s">
        <v>46</v>
      </c>
      <c r="F553">
        <v>1293.3</v>
      </c>
    </row>
    <row r="554" spans="1:6" x14ac:dyDescent="0.35">
      <c r="A554" t="s">
        <v>4</v>
      </c>
      <c r="B554" t="s">
        <v>95</v>
      </c>
      <c r="C554" t="s">
        <v>50</v>
      </c>
      <c r="D554" t="s">
        <v>45</v>
      </c>
      <c r="E554" t="s">
        <v>46</v>
      </c>
      <c r="F554">
        <v>1360.02</v>
      </c>
    </row>
    <row r="555" spans="1:6" x14ac:dyDescent="0.35">
      <c r="A555" t="s">
        <v>4</v>
      </c>
      <c r="B555" t="s">
        <v>95</v>
      </c>
      <c r="C555" t="s">
        <v>49</v>
      </c>
      <c r="D555" t="s">
        <v>45</v>
      </c>
      <c r="E555" t="s">
        <v>46</v>
      </c>
      <c r="F555">
        <v>1463.01</v>
      </c>
    </row>
    <row r="556" spans="1:6" x14ac:dyDescent="0.35">
      <c r="A556" t="s">
        <v>4</v>
      </c>
      <c r="B556" t="s">
        <v>95</v>
      </c>
      <c r="C556" t="s">
        <v>44</v>
      </c>
      <c r="D556" t="s">
        <v>45</v>
      </c>
      <c r="E556" t="s">
        <v>46</v>
      </c>
      <c r="F556">
        <v>1631.5</v>
      </c>
    </row>
    <row r="557" spans="1:6" x14ac:dyDescent="0.35">
      <c r="A557" t="s">
        <v>4</v>
      </c>
      <c r="B557" t="s">
        <v>96</v>
      </c>
      <c r="C557" t="s">
        <v>51</v>
      </c>
      <c r="D557" t="s">
        <v>48</v>
      </c>
      <c r="E557" t="s">
        <v>46</v>
      </c>
      <c r="F557">
        <v>552.29999999999995</v>
      </c>
    </row>
    <row r="558" spans="1:6" x14ac:dyDescent="0.35">
      <c r="A558" t="s">
        <v>4</v>
      </c>
      <c r="B558" t="s">
        <v>96</v>
      </c>
      <c r="C558" t="s">
        <v>50</v>
      </c>
      <c r="D558" t="s">
        <v>47</v>
      </c>
      <c r="E558" t="s">
        <v>46</v>
      </c>
      <c r="F558">
        <v>617.4</v>
      </c>
    </row>
    <row r="559" spans="1:6" x14ac:dyDescent="0.35">
      <c r="A559" t="s">
        <v>4</v>
      </c>
      <c r="B559" t="s">
        <v>96</v>
      </c>
      <c r="C559" t="s">
        <v>49</v>
      </c>
      <c r="D559" t="s">
        <v>47</v>
      </c>
      <c r="E559" t="s">
        <v>46</v>
      </c>
      <c r="F559">
        <v>620.33000000000004</v>
      </c>
    </row>
    <row r="560" spans="1:6" x14ac:dyDescent="0.35">
      <c r="A560" t="s">
        <v>4</v>
      </c>
      <c r="B560" t="s">
        <v>96</v>
      </c>
      <c r="C560" t="s">
        <v>51</v>
      </c>
      <c r="D560" t="s">
        <v>47</v>
      </c>
      <c r="E560" t="s">
        <v>46</v>
      </c>
      <c r="F560">
        <v>643.65</v>
      </c>
    </row>
    <row r="561" spans="1:6" x14ac:dyDescent="0.35">
      <c r="A561" t="s">
        <v>4</v>
      </c>
      <c r="B561" t="s">
        <v>96</v>
      </c>
      <c r="C561" t="s">
        <v>50</v>
      </c>
      <c r="D561" t="s">
        <v>48</v>
      </c>
      <c r="E561" t="s">
        <v>46</v>
      </c>
      <c r="F561">
        <v>648.07000000000005</v>
      </c>
    </row>
    <row r="562" spans="1:6" x14ac:dyDescent="0.35">
      <c r="A562" t="s">
        <v>4</v>
      </c>
      <c r="B562" t="s">
        <v>96</v>
      </c>
      <c r="C562" t="s">
        <v>49</v>
      </c>
      <c r="D562" t="s">
        <v>48</v>
      </c>
      <c r="E562" t="s">
        <v>46</v>
      </c>
      <c r="F562">
        <v>687.39</v>
      </c>
    </row>
    <row r="563" spans="1:6" x14ac:dyDescent="0.35">
      <c r="A563" t="s">
        <v>4</v>
      </c>
      <c r="B563" t="s">
        <v>96</v>
      </c>
      <c r="C563" t="s">
        <v>44</v>
      </c>
      <c r="D563" t="s">
        <v>48</v>
      </c>
      <c r="E563" t="s">
        <v>46</v>
      </c>
      <c r="F563">
        <v>804.23</v>
      </c>
    </row>
    <row r="564" spans="1:6" x14ac:dyDescent="0.35">
      <c r="A564" t="s">
        <v>4</v>
      </c>
      <c r="B564" t="s">
        <v>96</v>
      </c>
      <c r="C564" t="s">
        <v>44</v>
      </c>
      <c r="D564" t="s">
        <v>47</v>
      </c>
      <c r="E564" t="s">
        <v>46</v>
      </c>
      <c r="F564">
        <v>907.85</v>
      </c>
    </row>
    <row r="565" spans="1:6" x14ac:dyDescent="0.35">
      <c r="A565" t="s">
        <v>4</v>
      </c>
      <c r="B565" t="s">
        <v>96</v>
      </c>
      <c r="C565" t="s">
        <v>51</v>
      </c>
      <c r="D565" t="s">
        <v>45</v>
      </c>
      <c r="E565" t="s">
        <v>46</v>
      </c>
      <c r="F565">
        <v>1329.86</v>
      </c>
    </row>
    <row r="566" spans="1:6" x14ac:dyDescent="0.35">
      <c r="A566" t="s">
        <v>4</v>
      </c>
      <c r="B566" t="s">
        <v>96</v>
      </c>
      <c r="C566" t="s">
        <v>50</v>
      </c>
      <c r="D566" t="s">
        <v>45</v>
      </c>
      <c r="E566" t="s">
        <v>46</v>
      </c>
      <c r="F566">
        <v>1380.65</v>
      </c>
    </row>
    <row r="567" spans="1:6" x14ac:dyDescent="0.35">
      <c r="A567" t="s">
        <v>4</v>
      </c>
      <c r="B567" t="s">
        <v>96</v>
      </c>
      <c r="C567" t="s">
        <v>49</v>
      </c>
      <c r="D567" t="s">
        <v>45</v>
      </c>
      <c r="E567" t="s">
        <v>46</v>
      </c>
      <c r="F567">
        <v>1466.82</v>
      </c>
    </row>
    <row r="568" spans="1:6" x14ac:dyDescent="0.35">
      <c r="A568" t="s">
        <v>4</v>
      </c>
      <c r="B568" t="s">
        <v>96</v>
      </c>
      <c r="C568" t="s">
        <v>44</v>
      </c>
      <c r="D568" t="s">
        <v>45</v>
      </c>
      <c r="E568" t="s">
        <v>46</v>
      </c>
      <c r="F568">
        <v>1630</v>
      </c>
    </row>
    <row r="569" spans="1:6" x14ac:dyDescent="0.35">
      <c r="A569" t="s">
        <v>4</v>
      </c>
      <c r="B569" t="s">
        <v>97</v>
      </c>
      <c r="C569" t="s">
        <v>51</v>
      </c>
      <c r="D569" t="s">
        <v>48</v>
      </c>
      <c r="E569" t="s">
        <v>46</v>
      </c>
      <c r="F569">
        <v>530.54</v>
      </c>
    </row>
    <row r="570" spans="1:6" x14ac:dyDescent="0.35">
      <c r="A570" t="s">
        <v>4</v>
      </c>
      <c r="B570" t="s">
        <v>97</v>
      </c>
      <c r="C570" t="s">
        <v>50</v>
      </c>
      <c r="D570" t="s">
        <v>47</v>
      </c>
      <c r="E570" t="s">
        <v>46</v>
      </c>
      <c r="F570">
        <v>621.6</v>
      </c>
    </row>
    <row r="571" spans="1:6" x14ac:dyDescent="0.35">
      <c r="A571" t="s">
        <v>4</v>
      </c>
      <c r="B571" t="s">
        <v>97</v>
      </c>
      <c r="C571" t="s">
        <v>51</v>
      </c>
      <c r="D571" t="s">
        <v>47</v>
      </c>
      <c r="E571" t="s">
        <v>46</v>
      </c>
      <c r="F571">
        <v>630.61</v>
      </c>
    </row>
    <row r="572" spans="1:6" x14ac:dyDescent="0.35">
      <c r="A572" t="s">
        <v>4</v>
      </c>
      <c r="B572" t="s">
        <v>97</v>
      </c>
      <c r="C572" t="s">
        <v>49</v>
      </c>
      <c r="D572" t="s">
        <v>47</v>
      </c>
      <c r="E572" t="s">
        <v>46</v>
      </c>
      <c r="F572">
        <v>633.87</v>
      </c>
    </row>
    <row r="573" spans="1:6" x14ac:dyDescent="0.35">
      <c r="A573" t="s">
        <v>4</v>
      </c>
      <c r="B573" t="s">
        <v>97</v>
      </c>
      <c r="C573" t="s">
        <v>50</v>
      </c>
      <c r="D573" t="s">
        <v>48</v>
      </c>
      <c r="E573" t="s">
        <v>46</v>
      </c>
      <c r="F573">
        <v>647.5</v>
      </c>
    </row>
    <row r="574" spans="1:6" x14ac:dyDescent="0.35">
      <c r="A574" t="s">
        <v>4</v>
      </c>
      <c r="B574" t="s">
        <v>97</v>
      </c>
      <c r="C574" t="s">
        <v>49</v>
      </c>
      <c r="D574" t="s">
        <v>48</v>
      </c>
      <c r="E574" t="s">
        <v>46</v>
      </c>
      <c r="F574">
        <v>691.98</v>
      </c>
    </row>
    <row r="575" spans="1:6" x14ac:dyDescent="0.35">
      <c r="A575" t="s">
        <v>4</v>
      </c>
      <c r="B575" t="s">
        <v>97</v>
      </c>
      <c r="C575" t="s">
        <v>44</v>
      </c>
      <c r="D575" t="s">
        <v>48</v>
      </c>
      <c r="E575" t="s">
        <v>46</v>
      </c>
      <c r="F575">
        <v>824.97</v>
      </c>
    </row>
    <row r="576" spans="1:6" x14ac:dyDescent="0.35">
      <c r="A576" t="s">
        <v>4</v>
      </c>
      <c r="B576" t="s">
        <v>97</v>
      </c>
      <c r="C576" t="s">
        <v>44</v>
      </c>
      <c r="D576" t="s">
        <v>47</v>
      </c>
      <c r="E576" t="s">
        <v>46</v>
      </c>
      <c r="F576">
        <v>944.34</v>
      </c>
    </row>
    <row r="577" spans="1:6" x14ac:dyDescent="0.35">
      <c r="A577" t="s">
        <v>4</v>
      </c>
      <c r="B577" t="s">
        <v>97</v>
      </c>
      <c r="C577" t="s">
        <v>51</v>
      </c>
      <c r="D577" t="s">
        <v>45</v>
      </c>
      <c r="E577" t="s">
        <v>46</v>
      </c>
      <c r="F577">
        <v>1294.8900000000001</v>
      </c>
    </row>
    <row r="578" spans="1:6" x14ac:dyDescent="0.35">
      <c r="A578" t="s">
        <v>4</v>
      </c>
      <c r="B578" t="s">
        <v>97</v>
      </c>
      <c r="C578" t="s">
        <v>50</v>
      </c>
      <c r="D578" t="s">
        <v>45</v>
      </c>
      <c r="E578" t="s">
        <v>46</v>
      </c>
      <c r="F578">
        <v>1375.32</v>
      </c>
    </row>
    <row r="579" spans="1:6" x14ac:dyDescent="0.35">
      <c r="A579" t="s">
        <v>4</v>
      </c>
      <c r="B579" t="s">
        <v>97</v>
      </c>
      <c r="C579" t="s">
        <v>49</v>
      </c>
      <c r="D579" t="s">
        <v>45</v>
      </c>
      <c r="E579" t="s">
        <v>46</v>
      </c>
      <c r="F579">
        <v>1490.67</v>
      </c>
    </row>
    <row r="580" spans="1:6" x14ac:dyDescent="0.35">
      <c r="A580" t="s">
        <v>4</v>
      </c>
      <c r="B580" t="s">
        <v>97</v>
      </c>
      <c r="C580" t="s">
        <v>44</v>
      </c>
      <c r="D580" t="s">
        <v>45</v>
      </c>
      <c r="E580" t="s">
        <v>46</v>
      </c>
      <c r="F580">
        <v>1648.83</v>
      </c>
    </row>
    <row r="581" spans="1:6" x14ac:dyDescent="0.35">
      <c r="A581" t="s">
        <v>4</v>
      </c>
      <c r="B581" t="s">
        <v>98</v>
      </c>
      <c r="C581" t="s">
        <v>51</v>
      </c>
      <c r="D581" t="s">
        <v>48</v>
      </c>
      <c r="E581" t="s">
        <v>46</v>
      </c>
      <c r="F581">
        <v>538.91999999999996</v>
      </c>
    </row>
    <row r="582" spans="1:6" x14ac:dyDescent="0.35">
      <c r="A582" t="s">
        <v>4</v>
      </c>
      <c r="B582" t="s">
        <v>98</v>
      </c>
      <c r="C582" t="s">
        <v>50</v>
      </c>
      <c r="D582" t="s">
        <v>47</v>
      </c>
      <c r="E582" t="s">
        <v>46</v>
      </c>
      <c r="F582">
        <v>611.35</v>
      </c>
    </row>
    <row r="583" spans="1:6" x14ac:dyDescent="0.35">
      <c r="A583" t="s">
        <v>4</v>
      </c>
      <c r="B583" t="s">
        <v>98</v>
      </c>
      <c r="C583" t="s">
        <v>49</v>
      </c>
      <c r="D583" t="s">
        <v>47</v>
      </c>
      <c r="E583" t="s">
        <v>46</v>
      </c>
      <c r="F583">
        <v>617.39</v>
      </c>
    </row>
    <row r="584" spans="1:6" x14ac:dyDescent="0.35">
      <c r="A584" t="s">
        <v>4</v>
      </c>
      <c r="B584" t="s">
        <v>98</v>
      </c>
      <c r="C584" t="s">
        <v>50</v>
      </c>
      <c r="D584" t="s">
        <v>48</v>
      </c>
      <c r="E584" t="s">
        <v>46</v>
      </c>
      <c r="F584">
        <v>622.28</v>
      </c>
    </row>
    <row r="585" spans="1:6" x14ac:dyDescent="0.35">
      <c r="A585" t="s">
        <v>4</v>
      </c>
      <c r="B585" t="s">
        <v>98</v>
      </c>
      <c r="C585" t="s">
        <v>51</v>
      </c>
      <c r="D585" t="s">
        <v>47</v>
      </c>
      <c r="E585" t="s">
        <v>46</v>
      </c>
      <c r="F585">
        <v>631.24</v>
      </c>
    </row>
    <row r="586" spans="1:6" x14ac:dyDescent="0.35">
      <c r="A586" t="s">
        <v>4</v>
      </c>
      <c r="B586" t="s">
        <v>98</v>
      </c>
      <c r="C586" t="s">
        <v>49</v>
      </c>
      <c r="D586" t="s">
        <v>48</v>
      </c>
      <c r="E586" t="s">
        <v>46</v>
      </c>
      <c r="F586">
        <v>659.07</v>
      </c>
    </row>
    <row r="587" spans="1:6" x14ac:dyDescent="0.35">
      <c r="A587" t="s">
        <v>4</v>
      </c>
      <c r="B587" t="s">
        <v>98</v>
      </c>
      <c r="C587" t="s">
        <v>44</v>
      </c>
      <c r="D587" t="s">
        <v>48</v>
      </c>
      <c r="E587" t="s">
        <v>46</v>
      </c>
      <c r="F587">
        <v>796.69</v>
      </c>
    </row>
    <row r="588" spans="1:6" x14ac:dyDescent="0.35">
      <c r="A588" t="s">
        <v>4</v>
      </c>
      <c r="B588" t="s">
        <v>98</v>
      </c>
      <c r="C588" t="s">
        <v>44</v>
      </c>
      <c r="D588" t="s">
        <v>47</v>
      </c>
      <c r="E588" t="s">
        <v>46</v>
      </c>
      <c r="F588">
        <v>911.81</v>
      </c>
    </row>
    <row r="589" spans="1:6" x14ac:dyDescent="0.35">
      <c r="A589" t="s">
        <v>4</v>
      </c>
      <c r="B589" t="s">
        <v>98</v>
      </c>
      <c r="C589" t="s">
        <v>51</v>
      </c>
      <c r="D589" t="s">
        <v>45</v>
      </c>
      <c r="E589" t="s">
        <v>46</v>
      </c>
      <c r="F589">
        <v>1300.6300000000001</v>
      </c>
    </row>
    <row r="590" spans="1:6" x14ac:dyDescent="0.35">
      <c r="A590" t="s">
        <v>4</v>
      </c>
      <c r="B590" t="s">
        <v>98</v>
      </c>
      <c r="C590" t="s">
        <v>50</v>
      </c>
      <c r="D590" t="s">
        <v>45</v>
      </c>
      <c r="E590" t="s">
        <v>46</v>
      </c>
      <c r="F590">
        <v>1381.16</v>
      </c>
    </row>
    <row r="591" spans="1:6" x14ac:dyDescent="0.35">
      <c r="A591" t="s">
        <v>4</v>
      </c>
      <c r="B591" t="s">
        <v>98</v>
      </c>
      <c r="C591" t="s">
        <v>49</v>
      </c>
      <c r="D591" t="s">
        <v>45</v>
      </c>
      <c r="E591" t="s">
        <v>46</v>
      </c>
      <c r="F591">
        <v>1495.39</v>
      </c>
    </row>
    <row r="592" spans="1:6" x14ac:dyDescent="0.35">
      <c r="A592" t="s">
        <v>4</v>
      </c>
      <c r="B592" t="s">
        <v>98</v>
      </c>
      <c r="C592" t="s">
        <v>44</v>
      </c>
      <c r="D592" t="s">
        <v>45</v>
      </c>
      <c r="E592" t="s">
        <v>46</v>
      </c>
      <c r="F592">
        <v>1639.42</v>
      </c>
    </row>
  </sheetData>
  <phoneticPr fontId="16" type="noConversion"/>
  <hyperlinks>
    <hyperlink ref="B12" r:id="rId1" xr:uid="{9606B6A5-7A36-43D5-AB89-27A712D8BC26}"/>
  </hyperlinks>
  <pageMargins left="0.75" right="0.75" top="0.75" bottom="0.5" header="0.5" footer="0.75"/>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D2177-AA76-44FC-B7DC-2001853A9032}">
  <dimension ref="A1:AE71"/>
  <sheetViews>
    <sheetView showGridLines="0" showRuler="0" showWhiteSpace="0" zoomScale="38" zoomScaleNormal="55" zoomScalePageLayoutView="72" workbookViewId="0">
      <selection activeCell="S19" sqref="S19"/>
    </sheetView>
  </sheetViews>
  <sheetFormatPr defaultRowHeight="14" x14ac:dyDescent="0.3"/>
  <cols>
    <col min="1" max="1" width="8.7265625" style="6"/>
    <col min="2" max="2" width="5.1796875" style="6" customWidth="1"/>
    <col min="3" max="3" width="49.36328125" style="6" customWidth="1"/>
    <col min="4" max="4" width="29.36328125" style="6" customWidth="1"/>
    <col min="5" max="5" width="9.26953125" style="6" customWidth="1"/>
    <col min="6" max="6" width="8.81640625" style="6" customWidth="1"/>
    <col min="7" max="7" width="38" style="7" customWidth="1"/>
    <col min="8" max="8" width="24.36328125" style="7" customWidth="1"/>
    <col min="9" max="9" width="20.54296875" style="7" customWidth="1"/>
    <col min="10" max="10" width="31.7265625" style="7" customWidth="1"/>
    <col min="11" max="11" width="8.6328125" style="6" customWidth="1"/>
    <col min="12" max="12" width="18.08984375" style="6" customWidth="1"/>
    <col min="13" max="13" width="14.36328125" style="6" customWidth="1"/>
    <col min="14" max="14" width="33.453125" style="6" customWidth="1"/>
    <col min="15" max="15" width="29.36328125" style="6" customWidth="1"/>
    <col min="16" max="16" width="22.36328125" style="6" customWidth="1"/>
    <col min="17" max="17" width="29.7265625" style="6" customWidth="1"/>
    <col min="18" max="18" width="4.26953125" style="6" customWidth="1"/>
    <col min="19" max="19" width="35.7265625" style="7" customWidth="1"/>
    <col min="20" max="20" width="20.453125" style="7" customWidth="1"/>
    <col min="21" max="21" width="16.08984375" style="7" customWidth="1"/>
    <col min="22" max="22" width="15.453125" style="7" customWidth="1"/>
    <col min="23" max="23" width="16.36328125" style="7" customWidth="1"/>
    <col min="24" max="24" width="4.08984375" style="7" customWidth="1"/>
    <col min="25" max="25" width="35.54296875" style="7" customWidth="1"/>
    <col min="26" max="26" width="17.6328125" style="7" customWidth="1"/>
    <col min="27" max="27" width="14.6328125" style="7" customWidth="1"/>
    <col min="28" max="28" width="15.453125" style="7" customWidth="1"/>
    <col min="29" max="29" width="14.453125" style="7" customWidth="1"/>
    <col min="30" max="30" width="5.08984375" style="7" customWidth="1"/>
    <col min="31" max="31" width="8.7265625" style="7"/>
    <col min="32" max="16384" width="8.7265625" style="6"/>
  </cols>
  <sheetData>
    <row r="1" spans="2:31" x14ac:dyDescent="0.3">
      <c r="S1" s="6"/>
      <c r="T1" s="6"/>
      <c r="U1" s="6"/>
      <c r="V1" s="6"/>
      <c r="W1" s="6"/>
      <c r="X1" s="6"/>
      <c r="Y1" s="6"/>
      <c r="Z1" s="6"/>
      <c r="AA1" s="6"/>
      <c r="AB1" s="6"/>
      <c r="AC1" s="6"/>
      <c r="AD1" s="6"/>
      <c r="AE1" s="6"/>
    </row>
    <row r="2" spans="2:31" x14ac:dyDescent="0.3">
      <c r="S2" s="6"/>
      <c r="T2" s="6"/>
      <c r="U2" s="6"/>
      <c r="V2" s="6"/>
      <c r="W2" s="6"/>
      <c r="X2" s="6"/>
      <c r="Y2" s="6"/>
      <c r="Z2" s="6"/>
      <c r="AA2" s="6"/>
      <c r="AB2" s="6"/>
      <c r="AC2" s="6"/>
      <c r="AD2" s="6"/>
      <c r="AE2" s="6"/>
    </row>
    <row r="3" spans="2:31" ht="14.5" thickBot="1" x14ac:dyDescent="0.35"/>
    <row r="4" spans="2:31" ht="15" customHeight="1" x14ac:dyDescent="0.3">
      <c r="B4" s="50"/>
      <c r="C4" s="51"/>
      <c r="D4" s="51"/>
      <c r="E4" s="51"/>
      <c r="F4" s="51"/>
      <c r="G4" s="51"/>
      <c r="H4" s="51"/>
      <c r="I4" s="51"/>
      <c r="J4" s="51"/>
      <c r="K4" s="51"/>
      <c r="L4" s="51"/>
      <c r="M4" s="51"/>
      <c r="N4" s="51"/>
      <c r="O4" s="51"/>
      <c r="P4" s="51"/>
      <c r="Q4" s="51"/>
      <c r="R4" s="127"/>
    </row>
    <row r="5" spans="2:31" ht="14.5" thickBot="1" x14ac:dyDescent="0.35">
      <c r="B5" s="53"/>
      <c r="C5" s="7"/>
      <c r="D5" s="7"/>
      <c r="E5" s="7"/>
      <c r="F5" s="7"/>
      <c r="K5" s="7"/>
      <c r="L5" s="7"/>
      <c r="M5" s="7"/>
      <c r="N5" s="7"/>
      <c r="O5" s="7"/>
      <c r="P5" s="7"/>
      <c r="Q5" s="7"/>
      <c r="R5" s="128"/>
    </row>
    <row r="6" spans="2:31" ht="14.5" customHeight="1" x14ac:dyDescent="0.3">
      <c r="B6" s="53"/>
      <c r="C6" s="154" t="s">
        <v>153</v>
      </c>
      <c r="D6" s="155"/>
      <c r="E6" s="155"/>
      <c r="F6" s="155"/>
      <c r="G6" s="158" t="s">
        <v>140</v>
      </c>
      <c r="H6" s="158"/>
      <c r="I6" s="158"/>
      <c r="J6" s="159"/>
      <c r="K6" s="7"/>
      <c r="L6" s="7"/>
      <c r="M6" s="160"/>
      <c r="N6" s="160"/>
      <c r="O6" s="160"/>
      <c r="P6" s="160"/>
      <c r="Q6" s="160"/>
      <c r="R6" s="128"/>
      <c r="S6" s="74"/>
      <c r="T6" s="74"/>
      <c r="U6" s="74"/>
      <c r="V6" s="74"/>
      <c r="W6" s="74"/>
      <c r="Y6" s="74"/>
      <c r="Z6" s="74"/>
      <c r="AA6" s="74"/>
      <c r="AB6" s="74"/>
      <c r="AC6" s="74"/>
    </row>
    <row r="7" spans="2:31" ht="14.5" customHeight="1" thickBot="1" x14ac:dyDescent="0.35">
      <c r="B7" s="53"/>
      <c r="C7" s="156"/>
      <c r="D7" s="157"/>
      <c r="E7" s="157"/>
      <c r="F7" s="157"/>
      <c r="G7" s="8" t="s">
        <v>107</v>
      </c>
      <c r="H7" s="8" t="s">
        <v>108</v>
      </c>
      <c r="I7" s="8" t="s">
        <v>109</v>
      </c>
      <c r="J7" s="8" t="s">
        <v>110</v>
      </c>
      <c r="K7" s="7"/>
      <c r="L7" s="7"/>
      <c r="M7" s="109"/>
      <c r="N7" s="109"/>
      <c r="O7" s="109"/>
      <c r="P7" s="109"/>
      <c r="Q7" s="109"/>
      <c r="R7" s="128"/>
      <c r="S7" s="112"/>
      <c r="T7" s="112"/>
      <c r="U7" s="112"/>
      <c r="V7" s="112"/>
      <c r="W7" s="112"/>
      <c r="Y7" s="113"/>
      <c r="Z7" s="112"/>
      <c r="AA7" s="112"/>
      <c r="AB7" s="112"/>
      <c r="AC7" s="112"/>
    </row>
    <row r="8" spans="2:31" ht="43.5" customHeight="1" x14ac:dyDescent="0.3">
      <c r="B8" s="53"/>
      <c r="C8" s="108" t="s">
        <v>40</v>
      </c>
      <c r="D8" s="106" t="s">
        <v>37</v>
      </c>
      <c r="E8" s="106" t="s">
        <v>38</v>
      </c>
      <c r="F8" s="106" t="s">
        <v>41</v>
      </c>
      <c r="G8" s="106" t="s">
        <v>139</v>
      </c>
      <c r="H8" s="106" t="s">
        <v>49</v>
      </c>
      <c r="I8" s="106" t="s">
        <v>44</v>
      </c>
      <c r="J8" s="107" t="s">
        <v>51</v>
      </c>
      <c r="K8" s="7"/>
      <c r="L8" s="148" t="s">
        <v>210</v>
      </c>
      <c r="M8" s="149"/>
      <c r="N8" s="120" t="s">
        <v>50</v>
      </c>
      <c r="O8" s="120" t="s">
        <v>49</v>
      </c>
      <c r="P8" s="120" t="s">
        <v>44</v>
      </c>
      <c r="Q8" s="121" t="s">
        <v>51</v>
      </c>
      <c r="R8" s="128"/>
      <c r="S8" s="112"/>
      <c r="T8" s="112"/>
      <c r="U8" s="112"/>
      <c r="V8" s="112"/>
      <c r="W8" s="112"/>
      <c r="Y8" s="113"/>
      <c r="Z8" s="112"/>
      <c r="AA8" s="112"/>
      <c r="AB8" s="112"/>
      <c r="AC8" s="112"/>
    </row>
    <row r="9" spans="2:31" ht="14" customHeight="1" x14ac:dyDescent="0.3">
      <c r="B9" s="53"/>
      <c r="C9" s="9" t="s">
        <v>48</v>
      </c>
      <c r="D9" s="10" t="s">
        <v>4</v>
      </c>
      <c r="E9" s="10" t="s">
        <v>43</v>
      </c>
      <c r="F9" s="10" t="s">
        <v>46</v>
      </c>
      <c r="G9" s="10">
        <v>512.85</v>
      </c>
      <c r="H9" s="10">
        <v>518.03</v>
      </c>
      <c r="I9" s="10">
        <v>609.91999999999996</v>
      </c>
      <c r="J9" s="11">
        <v>501.65</v>
      </c>
      <c r="K9" s="7"/>
      <c r="L9" s="147" t="s">
        <v>208</v>
      </c>
      <c r="M9" s="122" t="s">
        <v>99</v>
      </c>
      <c r="N9" s="18">
        <f>AVERAGE(G9:G56)</f>
        <v>534.70416666666665</v>
      </c>
      <c r="O9" s="18">
        <f>AVERAGE(H9:H56)</f>
        <v>554.83770833333324</v>
      </c>
      <c r="P9" s="18">
        <f>AVERAGE(I9:I56)</f>
        <v>696.69645833333345</v>
      </c>
      <c r="Q9" s="19">
        <f>AVERAGE(J9:J56)</f>
        <v>472.85416666666657</v>
      </c>
      <c r="R9" s="128"/>
      <c r="S9" s="113"/>
      <c r="T9" s="112"/>
      <c r="U9" s="112"/>
      <c r="V9" s="112"/>
      <c r="W9" s="112"/>
      <c r="Y9" s="112"/>
      <c r="Z9" s="112"/>
      <c r="AA9" s="112"/>
      <c r="AB9" s="112"/>
      <c r="AC9" s="112"/>
    </row>
    <row r="10" spans="2:31" ht="17" customHeight="1" x14ac:dyDescent="0.3">
      <c r="B10" s="53"/>
      <c r="C10" s="111" t="s">
        <v>48</v>
      </c>
      <c r="D10" s="10" t="s">
        <v>4</v>
      </c>
      <c r="E10" s="10" t="s">
        <v>52</v>
      </c>
      <c r="F10" s="10" t="s">
        <v>46</v>
      </c>
      <c r="G10" s="10">
        <v>500.8</v>
      </c>
      <c r="H10" s="10">
        <v>503.89</v>
      </c>
      <c r="I10" s="10">
        <v>606.87</v>
      </c>
      <c r="J10" s="11">
        <v>506.01</v>
      </c>
      <c r="K10" s="7"/>
      <c r="L10" s="147"/>
      <c r="M10" s="122" t="s">
        <v>100</v>
      </c>
      <c r="N10" s="18">
        <f>MEDIAN(G9:G56)</f>
        <v>522.29</v>
      </c>
      <c r="O10" s="18">
        <f>MEDIAN(H9:H56)</f>
        <v>543.03</v>
      </c>
      <c r="P10" s="18">
        <f>MEDIAN(I9:I56)</f>
        <v>709.11500000000001</v>
      </c>
      <c r="Q10" s="19">
        <f>MEDIAN(J9:J56)</f>
        <v>467.18</v>
      </c>
      <c r="R10" s="128"/>
      <c r="S10" s="113"/>
      <c r="T10" s="112"/>
      <c r="U10" s="112"/>
      <c r="V10" s="112"/>
      <c r="W10" s="112"/>
      <c r="Y10" s="112"/>
      <c r="Z10" s="112"/>
      <c r="AA10" s="112"/>
      <c r="AB10" s="112"/>
      <c r="AC10" s="112"/>
    </row>
    <row r="11" spans="2:31" x14ac:dyDescent="0.3">
      <c r="B11" s="53"/>
      <c r="C11" s="9" t="s">
        <v>48</v>
      </c>
      <c r="D11" s="10" t="s">
        <v>4</v>
      </c>
      <c r="E11" s="10" t="s">
        <v>53</v>
      </c>
      <c r="F11" s="10" t="s">
        <v>46</v>
      </c>
      <c r="G11" s="10">
        <v>539.26</v>
      </c>
      <c r="H11" s="10">
        <v>548.54</v>
      </c>
      <c r="I11" s="10">
        <v>622.1</v>
      </c>
      <c r="J11" s="11">
        <v>487.59</v>
      </c>
      <c r="K11" s="7"/>
      <c r="L11" s="150" t="s">
        <v>209</v>
      </c>
      <c r="M11" s="122" t="s">
        <v>205</v>
      </c>
      <c r="N11" s="18">
        <f>_xlfn.STDEV.S(G9:G56)</f>
        <v>45.17931078154065</v>
      </c>
      <c r="O11" s="18">
        <f>_xlfn.STDEV.S(H9:H56)</f>
        <v>54.083738746171981</v>
      </c>
      <c r="P11" s="18">
        <f>_xlfn.STDEV.S(I9:I56)</f>
        <v>66.754899046917799</v>
      </c>
      <c r="Q11" s="19">
        <f>_xlfn.STDEV.S(J9:J56)</f>
        <v>35.24728574631343</v>
      </c>
      <c r="R11" s="128"/>
      <c r="S11" s="55"/>
    </row>
    <row r="12" spans="2:31" x14ac:dyDescent="0.3">
      <c r="B12" s="53"/>
      <c r="C12" s="9" t="s">
        <v>48</v>
      </c>
      <c r="D12" s="10" t="s">
        <v>4</v>
      </c>
      <c r="E12" s="10" t="s">
        <v>54</v>
      </c>
      <c r="F12" s="10" t="s">
        <v>46</v>
      </c>
      <c r="G12" s="10">
        <v>485.55</v>
      </c>
      <c r="H12" s="10">
        <v>489.68</v>
      </c>
      <c r="I12" s="10">
        <v>564.37</v>
      </c>
      <c r="J12" s="11">
        <v>470.09</v>
      </c>
      <c r="K12" s="7"/>
      <c r="L12" s="151"/>
      <c r="M12" s="122" t="s">
        <v>206</v>
      </c>
      <c r="N12" s="18">
        <f>N14-N13</f>
        <v>170.89000000000004</v>
      </c>
      <c r="O12" s="18">
        <f>O14-O13</f>
        <v>208</v>
      </c>
      <c r="P12" s="18">
        <f>P14-P13</f>
        <v>260.60000000000002</v>
      </c>
      <c r="Q12" s="19">
        <f>Q14-Q13</f>
        <v>135.29999999999995</v>
      </c>
      <c r="R12" s="128"/>
      <c r="S12" s="74"/>
      <c r="T12" s="74"/>
      <c r="U12" s="74"/>
      <c r="V12" s="74"/>
      <c r="W12" s="74"/>
      <c r="Y12" s="61"/>
      <c r="Z12" s="62"/>
      <c r="AA12" s="62"/>
      <c r="AB12" s="63"/>
      <c r="AC12" s="63"/>
    </row>
    <row r="13" spans="2:31" ht="14" customHeight="1" x14ac:dyDescent="0.3">
      <c r="B13" s="53"/>
      <c r="C13" s="9" t="s">
        <v>48</v>
      </c>
      <c r="D13" s="10" t="s">
        <v>4</v>
      </c>
      <c r="E13" s="10" t="s">
        <v>55</v>
      </c>
      <c r="F13" s="10" t="s">
        <v>46</v>
      </c>
      <c r="G13" s="10">
        <v>501.67</v>
      </c>
      <c r="H13" s="10">
        <v>511.86</v>
      </c>
      <c r="I13" s="10">
        <v>596.76</v>
      </c>
      <c r="J13" s="11">
        <v>436.29</v>
      </c>
      <c r="K13" s="7"/>
      <c r="L13" s="151"/>
      <c r="M13" s="122" t="s">
        <v>211</v>
      </c>
      <c r="N13" s="18">
        <f>MIN(G9:G56)</f>
        <v>477.18</v>
      </c>
      <c r="O13" s="18">
        <f>MIN(H9:H56)</f>
        <v>483.98</v>
      </c>
      <c r="P13" s="18">
        <f>MIN(I9:I56)</f>
        <v>564.37</v>
      </c>
      <c r="Q13" s="19">
        <f>MIN(J9:J56)</f>
        <v>417</v>
      </c>
      <c r="R13" s="128"/>
      <c r="S13" s="86"/>
      <c r="T13" s="114"/>
      <c r="U13" s="114"/>
      <c r="V13" s="114"/>
      <c r="W13" s="114"/>
      <c r="Y13" s="61"/>
      <c r="Z13" s="64"/>
      <c r="AA13" s="64"/>
      <c r="AB13" s="63"/>
      <c r="AC13" s="63"/>
    </row>
    <row r="14" spans="2:31" x14ac:dyDescent="0.3">
      <c r="B14" s="53"/>
      <c r="C14" s="9" t="s">
        <v>48</v>
      </c>
      <c r="D14" s="10" t="s">
        <v>4</v>
      </c>
      <c r="E14" s="10" t="s">
        <v>56</v>
      </c>
      <c r="F14" s="10" t="s">
        <v>46</v>
      </c>
      <c r="G14" s="10">
        <v>523.1</v>
      </c>
      <c r="H14" s="10">
        <v>539.4</v>
      </c>
      <c r="I14" s="10">
        <v>619.55999999999995</v>
      </c>
      <c r="J14" s="11">
        <v>417</v>
      </c>
      <c r="K14" s="7"/>
      <c r="L14" s="151"/>
      <c r="M14" s="122" t="s">
        <v>212</v>
      </c>
      <c r="N14" s="18">
        <f>MAX(G9:G56)</f>
        <v>648.07000000000005</v>
      </c>
      <c r="O14" s="18">
        <f>MAX(H9:H56)</f>
        <v>691.98</v>
      </c>
      <c r="P14" s="18">
        <f>MAX(I9:I56)</f>
        <v>824.97</v>
      </c>
      <c r="Q14" s="19">
        <f>MAX(J9:J56)</f>
        <v>552.29999999999995</v>
      </c>
      <c r="R14" s="128"/>
      <c r="S14" s="86"/>
      <c r="T14" s="114"/>
      <c r="U14" s="114"/>
      <c r="V14" s="114"/>
      <c r="W14" s="114"/>
      <c r="Y14" s="61"/>
      <c r="Z14" s="65"/>
      <c r="AA14" s="65"/>
      <c r="AB14" s="63"/>
      <c r="AC14" s="63"/>
    </row>
    <row r="15" spans="2:31" ht="14.5" customHeight="1" thickBot="1" x14ac:dyDescent="0.35">
      <c r="B15" s="53"/>
      <c r="C15" s="9" t="s">
        <v>48</v>
      </c>
      <c r="D15" s="10" t="s">
        <v>4</v>
      </c>
      <c r="E15" s="10" t="s">
        <v>57</v>
      </c>
      <c r="F15" s="10" t="s">
        <v>46</v>
      </c>
      <c r="G15" s="10">
        <v>548.26</v>
      </c>
      <c r="H15" s="10">
        <v>564.27</v>
      </c>
      <c r="I15" s="10">
        <v>632.69000000000005</v>
      </c>
      <c r="J15" s="11">
        <v>447.36</v>
      </c>
      <c r="K15" s="7"/>
      <c r="L15" s="152"/>
      <c r="M15" s="32" t="s">
        <v>207</v>
      </c>
      <c r="N15" s="48">
        <f>N11^2</f>
        <v>2041.1701226950352</v>
      </c>
      <c r="O15" s="48">
        <f>O11^2</f>
        <v>2925.0507967641843</v>
      </c>
      <c r="P15" s="48">
        <f>P11^2</f>
        <v>4456.2165467641871</v>
      </c>
      <c r="Q15" s="123">
        <f>Q11^2</f>
        <v>1242.37115248227</v>
      </c>
      <c r="R15" s="128"/>
      <c r="S15" s="86"/>
      <c r="T15" s="114"/>
      <c r="U15" s="114"/>
      <c r="V15" s="114"/>
      <c r="W15" s="114"/>
      <c r="Y15" s="61"/>
      <c r="Z15" s="66"/>
      <c r="AA15" s="66"/>
      <c r="AB15" s="63"/>
      <c r="AC15" s="63"/>
    </row>
    <row r="16" spans="2:31" x14ac:dyDescent="0.3">
      <c r="B16" s="53"/>
      <c r="C16" s="9" t="s">
        <v>48</v>
      </c>
      <c r="D16" s="10" t="s">
        <v>4</v>
      </c>
      <c r="E16" s="10" t="s">
        <v>58</v>
      </c>
      <c r="F16" s="10" t="s">
        <v>46</v>
      </c>
      <c r="G16" s="10">
        <v>519.79999999999995</v>
      </c>
      <c r="H16" s="10">
        <v>528.94000000000005</v>
      </c>
      <c r="I16" s="10">
        <v>613.71</v>
      </c>
      <c r="J16" s="11">
        <v>459.8</v>
      </c>
      <c r="K16" s="7"/>
      <c r="L16" s="7"/>
      <c r="M16" s="61"/>
      <c r="N16" s="66"/>
      <c r="O16" s="66"/>
      <c r="P16" s="66"/>
      <c r="Q16" s="66"/>
      <c r="R16" s="128"/>
      <c r="S16" s="86"/>
      <c r="T16" s="114"/>
      <c r="U16" s="114"/>
      <c r="V16" s="114"/>
      <c r="W16" s="114"/>
      <c r="Y16" s="61"/>
      <c r="Z16" s="66"/>
      <c r="AA16" s="66"/>
      <c r="AB16" s="63"/>
      <c r="AC16" s="63"/>
    </row>
    <row r="17" spans="2:29" ht="14.5" customHeight="1" x14ac:dyDescent="0.3">
      <c r="B17" s="53"/>
      <c r="C17" s="9" t="s">
        <v>48</v>
      </c>
      <c r="D17" s="10" t="s">
        <v>4</v>
      </c>
      <c r="E17" s="10" t="s">
        <v>59</v>
      </c>
      <c r="F17" s="10" t="s">
        <v>46</v>
      </c>
      <c r="G17" s="10">
        <v>541.58000000000004</v>
      </c>
      <c r="H17" s="10">
        <v>556.5</v>
      </c>
      <c r="I17" s="10">
        <v>622.12</v>
      </c>
      <c r="J17" s="11">
        <v>447.84</v>
      </c>
      <c r="K17" s="7"/>
      <c r="L17" s="7"/>
      <c r="M17" s="61"/>
      <c r="N17" s="66"/>
      <c r="O17" s="66"/>
      <c r="P17" s="66"/>
      <c r="Q17" s="66"/>
      <c r="R17" s="128"/>
      <c r="S17" s="86"/>
      <c r="T17" s="115"/>
      <c r="U17" s="115"/>
      <c r="V17" s="115"/>
      <c r="W17" s="115"/>
      <c r="Y17" s="61"/>
      <c r="Z17" s="67"/>
      <c r="AA17" s="67"/>
      <c r="AB17" s="63"/>
      <c r="AC17" s="63"/>
    </row>
    <row r="18" spans="2:29" ht="14.5" customHeight="1" x14ac:dyDescent="0.3">
      <c r="B18" s="53"/>
      <c r="C18" s="9" t="s">
        <v>48</v>
      </c>
      <c r="D18" s="10" t="s">
        <v>4</v>
      </c>
      <c r="E18" s="10" t="s">
        <v>60</v>
      </c>
      <c r="F18" s="10" t="s">
        <v>46</v>
      </c>
      <c r="G18" s="10">
        <v>539.47</v>
      </c>
      <c r="H18" s="10">
        <v>554.78</v>
      </c>
      <c r="I18" s="10">
        <v>632.14</v>
      </c>
      <c r="J18" s="11">
        <v>443.81</v>
      </c>
      <c r="K18" s="7"/>
      <c r="L18" s="7"/>
      <c r="M18" s="7"/>
      <c r="N18" s="7"/>
      <c r="O18" s="7"/>
      <c r="P18" s="7"/>
      <c r="Q18" s="7"/>
      <c r="R18" s="128"/>
      <c r="S18" s="86"/>
      <c r="T18" s="115"/>
      <c r="U18" s="115"/>
      <c r="V18" s="115"/>
      <c r="W18" s="115"/>
      <c r="Y18" s="61"/>
      <c r="Z18" s="63"/>
      <c r="AA18" s="63"/>
      <c r="AB18" s="63"/>
      <c r="AC18" s="63"/>
    </row>
    <row r="19" spans="2:29" ht="15" customHeight="1" x14ac:dyDescent="0.3">
      <c r="B19" s="53"/>
      <c r="C19" s="9" t="s">
        <v>48</v>
      </c>
      <c r="D19" s="10" t="s">
        <v>4</v>
      </c>
      <c r="E19" s="10" t="s">
        <v>61</v>
      </c>
      <c r="F19" s="10" t="s">
        <v>46</v>
      </c>
      <c r="G19" s="10">
        <v>541.84</v>
      </c>
      <c r="H19" s="10">
        <v>557.27</v>
      </c>
      <c r="I19" s="10">
        <v>594.9</v>
      </c>
      <c r="J19" s="11">
        <v>446.74</v>
      </c>
      <c r="K19" s="7"/>
      <c r="L19" s="7"/>
      <c r="M19" s="161"/>
      <c r="N19" s="162"/>
      <c r="O19" s="162"/>
      <c r="P19" s="162"/>
      <c r="Q19" s="162"/>
      <c r="R19" s="128"/>
      <c r="S19" s="119"/>
      <c r="T19" s="114"/>
      <c r="U19" s="114"/>
      <c r="V19" s="114"/>
      <c r="W19" s="114"/>
      <c r="Y19" s="61"/>
      <c r="Z19" s="67"/>
      <c r="AA19" s="63"/>
      <c r="AB19" s="63"/>
      <c r="AC19" s="63"/>
    </row>
    <row r="20" spans="2:29" ht="14.5" customHeight="1" x14ac:dyDescent="0.3">
      <c r="B20" s="53"/>
      <c r="C20" s="9" t="s">
        <v>48</v>
      </c>
      <c r="D20" s="10" t="s">
        <v>4</v>
      </c>
      <c r="E20" s="10" t="s">
        <v>62</v>
      </c>
      <c r="F20" s="10" t="s">
        <v>46</v>
      </c>
      <c r="G20" s="10">
        <v>537.03</v>
      </c>
      <c r="H20" s="10">
        <v>551.16999999999996</v>
      </c>
      <c r="I20" s="10">
        <v>646.61</v>
      </c>
      <c r="J20" s="11">
        <v>450.38</v>
      </c>
      <c r="K20" s="7"/>
      <c r="L20" s="7"/>
      <c r="M20" s="161"/>
      <c r="N20" s="162"/>
      <c r="O20" s="162"/>
      <c r="P20" s="162"/>
      <c r="Q20" s="162"/>
      <c r="R20" s="128"/>
      <c r="S20" s="119"/>
      <c r="T20" s="114"/>
      <c r="U20" s="114"/>
      <c r="V20" s="114"/>
      <c r="W20" s="114"/>
      <c r="Y20" s="61"/>
      <c r="Z20" s="67"/>
      <c r="AA20" s="63"/>
      <c r="AB20" s="63"/>
      <c r="AC20" s="63"/>
    </row>
    <row r="21" spans="2:29" x14ac:dyDescent="0.3">
      <c r="B21" s="53"/>
      <c r="C21" s="9" t="s">
        <v>48</v>
      </c>
      <c r="D21" s="10" t="s">
        <v>4</v>
      </c>
      <c r="E21" s="10" t="s">
        <v>63</v>
      </c>
      <c r="F21" s="10" t="s">
        <v>46</v>
      </c>
      <c r="G21" s="10">
        <v>509.05</v>
      </c>
      <c r="H21" s="10">
        <v>515.07000000000005</v>
      </c>
      <c r="I21" s="10">
        <v>619.37</v>
      </c>
      <c r="J21" s="11">
        <v>468.73</v>
      </c>
      <c r="K21" s="7"/>
      <c r="L21" s="7"/>
      <c r="M21" s="161"/>
      <c r="N21" s="162"/>
      <c r="O21" s="162"/>
      <c r="P21" s="162"/>
      <c r="Q21" s="162"/>
      <c r="R21" s="128"/>
      <c r="S21" s="119"/>
      <c r="T21" s="114"/>
      <c r="U21" s="114"/>
      <c r="V21" s="114"/>
      <c r="W21" s="114"/>
      <c r="Y21" s="61"/>
      <c r="Z21" s="68"/>
      <c r="AA21" s="63"/>
      <c r="AB21" s="63"/>
      <c r="AC21" s="63"/>
    </row>
    <row r="22" spans="2:29" ht="14.5" customHeight="1" x14ac:dyDescent="0.3">
      <c r="B22" s="53"/>
      <c r="C22" s="9" t="s">
        <v>48</v>
      </c>
      <c r="D22" s="10" t="s">
        <v>4</v>
      </c>
      <c r="E22" s="10" t="s">
        <v>64</v>
      </c>
      <c r="F22" s="10" t="s">
        <v>46</v>
      </c>
      <c r="G22" s="10">
        <v>485.39</v>
      </c>
      <c r="H22" s="10">
        <v>495.29</v>
      </c>
      <c r="I22" s="10">
        <v>620.23</v>
      </c>
      <c r="J22" s="11">
        <v>426.56</v>
      </c>
      <c r="K22" s="7"/>
      <c r="L22" s="7"/>
      <c r="M22" s="161"/>
      <c r="N22" s="162"/>
      <c r="O22" s="162"/>
      <c r="P22" s="162"/>
      <c r="Q22" s="162"/>
      <c r="R22" s="128"/>
      <c r="S22" s="55"/>
      <c r="Y22" s="61"/>
      <c r="Z22" s="68"/>
      <c r="AA22" s="63"/>
      <c r="AB22" s="62"/>
      <c r="AC22" s="69"/>
    </row>
    <row r="23" spans="2:29" ht="15" customHeight="1" x14ac:dyDescent="0.3">
      <c r="B23" s="53"/>
      <c r="C23" s="9" t="s">
        <v>48</v>
      </c>
      <c r="D23" s="10" t="s">
        <v>4</v>
      </c>
      <c r="E23" s="10" t="s">
        <v>65</v>
      </c>
      <c r="F23" s="10" t="s">
        <v>46</v>
      </c>
      <c r="G23" s="10">
        <v>489.05</v>
      </c>
      <c r="H23" s="10">
        <v>494.17</v>
      </c>
      <c r="I23" s="10">
        <v>627.04</v>
      </c>
      <c r="J23" s="11">
        <v>455.58</v>
      </c>
      <c r="K23" s="7"/>
      <c r="L23" s="7"/>
      <c r="M23" s="161"/>
      <c r="N23" s="162"/>
      <c r="O23" s="162"/>
      <c r="P23" s="162"/>
      <c r="Q23" s="162"/>
      <c r="R23" s="128"/>
      <c r="S23" s="76"/>
      <c r="T23" s="62"/>
      <c r="U23" s="62"/>
      <c r="V23" s="62"/>
      <c r="W23" s="62"/>
      <c r="Y23" s="61"/>
      <c r="Z23" s="70"/>
      <c r="AA23" s="63"/>
      <c r="AB23" s="115"/>
      <c r="AC23" s="115"/>
    </row>
    <row r="24" spans="2:29" ht="14.5" customHeight="1" x14ac:dyDescent="0.3">
      <c r="B24" s="53"/>
      <c r="C24" s="9" t="s">
        <v>48</v>
      </c>
      <c r="D24" s="10" t="s">
        <v>4</v>
      </c>
      <c r="E24" s="10" t="s">
        <v>66</v>
      </c>
      <c r="F24" s="10" t="s">
        <v>46</v>
      </c>
      <c r="G24" s="10">
        <v>477.18</v>
      </c>
      <c r="H24" s="10">
        <v>483.98</v>
      </c>
      <c r="I24" s="10">
        <v>660.55</v>
      </c>
      <c r="J24" s="11">
        <v>434.45</v>
      </c>
      <c r="K24" s="7"/>
      <c r="L24" s="7"/>
      <c r="M24" s="161"/>
      <c r="N24" s="162"/>
      <c r="O24" s="162"/>
      <c r="P24" s="162"/>
      <c r="Q24" s="162"/>
      <c r="R24" s="128"/>
      <c r="S24" s="65"/>
      <c r="T24" s="64"/>
      <c r="U24" s="64"/>
      <c r="V24" s="64"/>
      <c r="W24" s="64"/>
      <c r="Y24" s="61"/>
      <c r="Z24" s="67"/>
      <c r="AA24" s="63"/>
      <c r="AB24" s="115"/>
      <c r="AC24" s="115"/>
    </row>
    <row r="25" spans="2:29" x14ac:dyDescent="0.3">
      <c r="B25" s="53"/>
      <c r="C25" s="9" t="s">
        <v>48</v>
      </c>
      <c r="D25" s="10" t="s">
        <v>4</v>
      </c>
      <c r="E25" s="10" t="s">
        <v>67</v>
      </c>
      <c r="F25" s="10" t="s">
        <v>46</v>
      </c>
      <c r="G25" s="10">
        <v>495.78</v>
      </c>
      <c r="H25" s="10">
        <v>504.28</v>
      </c>
      <c r="I25" s="10">
        <v>680.86</v>
      </c>
      <c r="J25" s="11">
        <v>440.25</v>
      </c>
      <c r="K25" s="7"/>
      <c r="L25" s="7"/>
      <c r="M25" s="161"/>
      <c r="N25" s="162"/>
      <c r="O25" s="162"/>
      <c r="P25" s="162"/>
      <c r="Q25" s="162"/>
      <c r="R25" s="128"/>
      <c r="S25" s="65"/>
      <c r="T25" s="65"/>
      <c r="U25" s="65"/>
      <c r="V25" s="65"/>
      <c r="W25" s="65"/>
      <c r="Y25" s="61"/>
      <c r="Z25" s="67"/>
      <c r="AA25" s="63"/>
      <c r="AB25" s="115"/>
      <c r="AC25" s="115"/>
    </row>
    <row r="26" spans="2:29" x14ac:dyDescent="0.3">
      <c r="B26" s="53"/>
      <c r="C26" s="9" t="s">
        <v>48</v>
      </c>
      <c r="D26" s="10" t="s">
        <v>4</v>
      </c>
      <c r="E26" s="10" t="s">
        <v>68</v>
      </c>
      <c r="F26" s="10" t="s">
        <v>46</v>
      </c>
      <c r="G26" s="10">
        <v>499.66</v>
      </c>
      <c r="H26" s="10">
        <v>509.89</v>
      </c>
      <c r="I26" s="10">
        <v>684.27</v>
      </c>
      <c r="J26" s="11">
        <v>427.53</v>
      </c>
      <c r="K26" s="7"/>
      <c r="L26" s="7"/>
      <c r="M26" s="7"/>
      <c r="N26" s="7"/>
      <c r="O26" s="7"/>
      <c r="P26" s="7"/>
      <c r="Q26" s="7"/>
      <c r="R26" s="128"/>
      <c r="S26" s="77"/>
      <c r="T26" s="78"/>
      <c r="U26" s="78"/>
      <c r="V26" s="78"/>
      <c r="W26" s="78"/>
      <c r="Y26" s="61"/>
      <c r="Z26" s="67"/>
      <c r="AA26" s="63"/>
      <c r="AB26" s="61"/>
      <c r="AC26" s="63"/>
    </row>
    <row r="27" spans="2:29" x14ac:dyDescent="0.3">
      <c r="B27" s="53"/>
      <c r="C27" s="9" t="s">
        <v>48</v>
      </c>
      <c r="D27" s="10" t="s">
        <v>4</v>
      </c>
      <c r="E27" s="10" t="s">
        <v>69</v>
      </c>
      <c r="F27" s="10" t="s">
        <v>46</v>
      </c>
      <c r="G27" s="10">
        <v>495.87</v>
      </c>
      <c r="H27" s="10">
        <v>508.92</v>
      </c>
      <c r="I27" s="10">
        <v>693.51</v>
      </c>
      <c r="J27" s="11">
        <v>436.25</v>
      </c>
      <c r="K27" s="7"/>
      <c r="L27" s="7"/>
      <c r="M27" s="7"/>
      <c r="N27" s="7"/>
      <c r="O27" s="7"/>
      <c r="P27" s="7"/>
      <c r="Q27" s="7"/>
      <c r="R27" s="128"/>
      <c r="S27" s="65"/>
      <c r="T27" s="66"/>
      <c r="U27" s="66"/>
      <c r="V27" s="66"/>
      <c r="W27" s="66"/>
    </row>
    <row r="28" spans="2:29" x14ac:dyDescent="0.3">
      <c r="B28" s="53"/>
      <c r="C28" s="9" t="s">
        <v>48</v>
      </c>
      <c r="D28" s="10" t="s">
        <v>4</v>
      </c>
      <c r="E28" s="10" t="s">
        <v>70</v>
      </c>
      <c r="F28" s="10" t="s">
        <v>46</v>
      </c>
      <c r="G28" s="10">
        <v>490.33</v>
      </c>
      <c r="H28" s="10">
        <v>502.4</v>
      </c>
      <c r="I28" s="10">
        <v>654.85</v>
      </c>
      <c r="J28" s="11">
        <v>458.9</v>
      </c>
      <c r="K28" s="7"/>
      <c r="L28" s="7"/>
      <c r="M28" s="56"/>
      <c r="N28" s="56"/>
      <c r="O28" s="56"/>
      <c r="P28" s="56"/>
      <c r="Q28" s="7"/>
      <c r="R28" s="128"/>
      <c r="S28" s="61"/>
      <c r="T28" s="65"/>
      <c r="U28" s="65"/>
      <c r="V28" s="65"/>
      <c r="W28" s="65"/>
      <c r="Y28" s="116"/>
      <c r="Z28" s="112"/>
      <c r="AA28" s="112"/>
      <c r="AB28" s="112"/>
      <c r="AC28" s="112"/>
    </row>
    <row r="29" spans="2:29" x14ac:dyDescent="0.3">
      <c r="B29" s="53"/>
      <c r="C29" s="9" t="s">
        <v>48</v>
      </c>
      <c r="D29" s="10" t="s">
        <v>4</v>
      </c>
      <c r="E29" s="10" t="s">
        <v>71</v>
      </c>
      <c r="F29" s="10" t="s">
        <v>46</v>
      </c>
      <c r="G29" s="10">
        <v>485.52</v>
      </c>
      <c r="H29" s="10">
        <v>498.38</v>
      </c>
      <c r="I29" s="10">
        <v>675.14</v>
      </c>
      <c r="J29" s="11">
        <v>439.13</v>
      </c>
      <c r="K29" s="7"/>
      <c r="L29" s="7"/>
      <c r="M29" s="56"/>
      <c r="N29" s="56"/>
      <c r="O29" s="56"/>
      <c r="P29" s="56"/>
      <c r="Q29" s="7"/>
      <c r="R29" s="128"/>
      <c r="S29" s="65"/>
      <c r="T29" s="65"/>
      <c r="U29" s="65"/>
      <c r="V29" s="65"/>
      <c r="W29" s="65"/>
      <c r="Y29" s="116"/>
      <c r="Z29" s="112"/>
      <c r="AA29" s="112"/>
      <c r="AB29" s="112"/>
      <c r="AC29" s="112"/>
    </row>
    <row r="30" spans="2:29" ht="14.5" customHeight="1" x14ac:dyDescent="0.3">
      <c r="B30" s="53"/>
      <c r="C30" s="9" t="s">
        <v>48</v>
      </c>
      <c r="D30" s="10" t="s">
        <v>4</v>
      </c>
      <c r="E30" s="10" t="s">
        <v>72</v>
      </c>
      <c r="F30" s="10" t="s">
        <v>46</v>
      </c>
      <c r="G30" s="10">
        <v>489.61</v>
      </c>
      <c r="H30" s="10">
        <v>505.55</v>
      </c>
      <c r="I30" s="10">
        <v>701.93</v>
      </c>
      <c r="J30" s="11">
        <v>419.84</v>
      </c>
      <c r="K30" s="7"/>
      <c r="L30" s="7"/>
      <c r="M30" s="7"/>
      <c r="N30" s="7"/>
      <c r="O30" s="7"/>
      <c r="P30" s="7"/>
      <c r="Q30" s="7"/>
      <c r="R30" s="128"/>
      <c r="S30" s="65"/>
      <c r="T30" s="65"/>
      <c r="U30" s="65"/>
      <c r="V30" s="65"/>
      <c r="W30" s="65"/>
      <c r="Y30" s="116"/>
      <c r="Z30" s="112"/>
      <c r="AA30" s="112"/>
      <c r="AB30" s="112"/>
      <c r="AC30" s="112"/>
    </row>
    <row r="31" spans="2:29" x14ac:dyDescent="0.3">
      <c r="B31" s="53"/>
      <c r="C31" s="9" t="s">
        <v>48</v>
      </c>
      <c r="D31" s="10" t="s">
        <v>4</v>
      </c>
      <c r="E31" s="10" t="s">
        <v>73</v>
      </c>
      <c r="F31" s="10" t="s">
        <v>46</v>
      </c>
      <c r="G31" s="10">
        <v>501.43</v>
      </c>
      <c r="H31" s="10">
        <v>526.25</v>
      </c>
      <c r="I31" s="10">
        <v>710.21</v>
      </c>
      <c r="J31" s="11">
        <v>442.75</v>
      </c>
      <c r="K31" s="7"/>
      <c r="L31" s="7"/>
      <c r="M31" s="7"/>
      <c r="N31" s="7"/>
      <c r="O31" s="7"/>
      <c r="P31" s="7"/>
      <c r="Q31" s="7"/>
      <c r="R31" s="128"/>
      <c r="S31" s="65"/>
      <c r="T31" s="65"/>
      <c r="U31" s="65"/>
      <c r="V31" s="65"/>
      <c r="W31" s="65"/>
      <c r="Y31" s="116"/>
      <c r="Z31" s="112"/>
      <c r="AA31" s="112"/>
      <c r="AB31" s="112"/>
      <c r="AC31" s="112"/>
    </row>
    <row r="32" spans="2:29" x14ac:dyDescent="0.3">
      <c r="B32" s="53"/>
      <c r="C32" s="9" t="s">
        <v>48</v>
      </c>
      <c r="D32" s="10" t="s">
        <v>4</v>
      </c>
      <c r="E32" s="10" t="s">
        <v>74</v>
      </c>
      <c r="F32" s="10" t="s">
        <v>46</v>
      </c>
      <c r="G32" s="10">
        <v>491.85</v>
      </c>
      <c r="H32" s="10">
        <v>513.87</v>
      </c>
      <c r="I32" s="10">
        <v>703.99</v>
      </c>
      <c r="J32" s="11">
        <v>447.95</v>
      </c>
      <c r="K32" s="7"/>
      <c r="L32" s="7"/>
      <c r="M32" s="7"/>
      <c r="N32" s="7"/>
      <c r="O32" s="7"/>
      <c r="P32" s="56"/>
      <c r="Q32" s="7"/>
      <c r="R32" s="128"/>
      <c r="S32" s="65"/>
      <c r="T32" s="65"/>
      <c r="U32" s="65"/>
      <c r="V32" s="65"/>
      <c r="W32" s="65"/>
      <c r="Y32" s="116"/>
      <c r="Z32" s="112"/>
      <c r="AA32" s="112"/>
      <c r="AB32" s="112"/>
      <c r="AC32" s="112"/>
    </row>
    <row r="33" spans="2:23" x14ac:dyDescent="0.3">
      <c r="B33" s="53"/>
      <c r="C33" s="9" t="s">
        <v>48</v>
      </c>
      <c r="D33" s="10" t="s">
        <v>4</v>
      </c>
      <c r="E33" s="10" t="s">
        <v>75</v>
      </c>
      <c r="F33" s="10" t="s">
        <v>46</v>
      </c>
      <c r="G33" s="10">
        <v>499.26</v>
      </c>
      <c r="H33" s="10">
        <v>523.80999999999995</v>
      </c>
      <c r="I33" s="10">
        <v>710.68</v>
      </c>
      <c r="J33" s="11">
        <v>441.09</v>
      </c>
      <c r="K33" s="7"/>
      <c r="L33" s="7"/>
      <c r="M33" s="7"/>
      <c r="N33" s="7"/>
      <c r="O33" s="7"/>
      <c r="P33" s="7"/>
      <c r="Q33" s="7"/>
      <c r="R33" s="128"/>
      <c r="S33" s="76"/>
      <c r="T33" s="62"/>
      <c r="U33" s="62"/>
      <c r="V33" s="62"/>
      <c r="W33" s="62"/>
    </row>
    <row r="34" spans="2:23" x14ac:dyDescent="0.3">
      <c r="B34" s="53"/>
      <c r="C34" s="9" t="s">
        <v>48</v>
      </c>
      <c r="D34" s="10" t="s">
        <v>4</v>
      </c>
      <c r="E34" s="10" t="s">
        <v>76</v>
      </c>
      <c r="F34" s="10" t="s">
        <v>46</v>
      </c>
      <c r="G34" s="10">
        <v>502.89</v>
      </c>
      <c r="H34" s="10">
        <v>526.80999999999995</v>
      </c>
      <c r="I34" s="10">
        <v>713.65</v>
      </c>
      <c r="J34" s="11">
        <v>448.58</v>
      </c>
      <c r="K34" s="7"/>
      <c r="L34" s="7"/>
      <c r="M34" s="7"/>
      <c r="N34" s="7"/>
      <c r="O34" s="7"/>
      <c r="P34" s="7"/>
      <c r="Q34" s="7"/>
      <c r="R34" s="128"/>
      <c r="S34" s="65"/>
      <c r="T34" s="79"/>
      <c r="U34" s="79"/>
      <c r="V34" s="79"/>
      <c r="W34" s="79"/>
    </row>
    <row r="35" spans="2:23" x14ac:dyDescent="0.3">
      <c r="B35" s="53"/>
      <c r="C35" s="9" t="s">
        <v>48</v>
      </c>
      <c r="D35" s="10" t="s">
        <v>4</v>
      </c>
      <c r="E35" s="10" t="s">
        <v>77</v>
      </c>
      <c r="F35" s="10" t="s">
        <v>46</v>
      </c>
      <c r="G35" s="10">
        <v>511.5</v>
      </c>
      <c r="H35" s="10">
        <v>533.82000000000005</v>
      </c>
      <c r="I35" s="10">
        <v>718.91</v>
      </c>
      <c r="J35" s="11">
        <v>464.6</v>
      </c>
      <c r="K35" s="7"/>
      <c r="L35" s="7"/>
      <c r="M35" s="7"/>
      <c r="N35" s="7"/>
      <c r="O35" s="7"/>
      <c r="P35" s="7"/>
      <c r="Q35" s="7"/>
      <c r="R35" s="128"/>
      <c r="S35" s="65"/>
      <c r="T35" s="80"/>
      <c r="U35" s="80"/>
      <c r="V35" s="80"/>
      <c r="W35" s="80"/>
    </row>
    <row r="36" spans="2:23" x14ac:dyDescent="0.3">
      <c r="B36" s="53"/>
      <c r="C36" s="9" t="s">
        <v>48</v>
      </c>
      <c r="D36" s="10" t="s">
        <v>4</v>
      </c>
      <c r="E36" s="10" t="s">
        <v>78</v>
      </c>
      <c r="F36" s="10" t="s">
        <v>46</v>
      </c>
      <c r="G36" s="10">
        <v>507.17</v>
      </c>
      <c r="H36" s="10">
        <v>529.13</v>
      </c>
      <c r="I36" s="10">
        <v>708.02</v>
      </c>
      <c r="J36" s="11">
        <v>462.28</v>
      </c>
      <c r="K36" s="7"/>
      <c r="L36" s="7"/>
      <c r="M36" s="7"/>
      <c r="N36" s="7"/>
      <c r="O36" s="7"/>
      <c r="P36" s="7"/>
      <c r="Q36" s="7"/>
      <c r="R36" s="128"/>
      <c r="S36" s="65"/>
      <c r="T36" s="79"/>
      <c r="U36" s="79"/>
      <c r="V36" s="79"/>
      <c r="W36" s="79"/>
    </row>
    <row r="37" spans="2:23" x14ac:dyDescent="0.3">
      <c r="B37" s="53"/>
      <c r="C37" s="9" t="s">
        <v>48</v>
      </c>
      <c r="D37" s="10" t="s">
        <v>4</v>
      </c>
      <c r="E37" s="10" t="s">
        <v>79</v>
      </c>
      <c r="F37" s="10" t="s">
        <v>46</v>
      </c>
      <c r="G37" s="10">
        <v>515.36</v>
      </c>
      <c r="H37" s="10">
        <v>538.29999999999995</v>
      </c>
      <c r="I37" s="10">
        <v>724.16</v>
      </c>
      <c r="J37" s="11">
        <v>465.63</v>
      </c>
      <c r="K37" s="7"/>
      <c r="L37" s="7"/>
      <c r="M37" s="7"/>
      <c r="N37" s="7"/>
      <c r="O37" s="7"/>
      <c r="P37" s="7"/>
      <c r="Q37" s="7"/>
      <c r="R37" s="128"/>
      <c r="S37" s="65"/>
      <c r="T37" s="79"/>
      <c r="U37" s="79"/>
      <c r="V37" s="79"/>
      <c r="W37" s="79"/>
    </row>
    <row r="38" spans="2:23" x14ac:dyDescent="0.3">
      <c r="B38" s="53"/>
      <c r="C38" s="9" t="s">
        <v>48</v>
      </c>
      <c r="D38" s="10" t="s">
        <v>4</v>
      </c>
      <c r="E38" s="10" t="s">
        <v>80</v>
      </c>
      <c r="F38" s="10" t="s">
        <v>46</v>
      </c>
      <c r="G38" s="10">
        <v>521.08000000000004</v>
      </c>
      <c r="H38" s="10">
        <v>542.92999999999995</v>
      </c>
      <c r="I38" s="10">
        <v>718.52</v>
      </c>
      <c r="J38" s="11">
        <v>477.92</v>
      </c>
      <c r="K38" s="7"/>
      <c r="L38" s="7"/>
      <c r="M38" s="7"/>
      <c r="N38" s="7"/>
      <c r="O38" s="7"/>
      <c r="P38" s="7"/>
      <c r="Q38" s="7"/>
      <c r="R38" s="128"/>
      <c r="S38" s="65"/>
      <c r="T38" s="79"/>
      <c r="U38" s="79"/>
      <c r="V38" s="79"/>
      <c r="W38" s="79"/>
    </row>
    <row r="39" spans="2:23" x14ac:dyDescent="0.3">
      <c r="B39" s="53"/>
      <c r="C39" s="9" t="s">
        <v>48</v>
      </c>
      <c r="D39" s="10" t="s">
        <v>4</v>
      </c>
      <c r="E39" s="10" t="s">
        <v>81</v>
      </c>
      <c r="F39" s="10" t="s">
        <v>46</v>
      </c>
      <c r="G39" s="10">
        <v>528.64</v>
      </c>
      <c r="H39" s="10">
        <v>552.5</v>
      </c>
      <c r="I39" s="10">
        <v>734.64</v>
      </c>
      <c r="J39" s="11">
        <v>475.71</v>
      </c>
      <c r="K39" s="7"/>
      <c r="L39" s="7"/>
      <c r="M39" s="7"/>
      <c r="N39" s="7"/>
      <c r="O39" s="7"/>
      <c r="P39" s="7"/>
      <c r="Q39" s="7"/>
      <c r="R39" s="128"/>
      <c r="S39" s="65"/>
      <c r="T39" s="79"/>
      <c r="U39" s="79"/>
      <c r="V39" s="79"/>
      <c r="W39" s="79"/>
    </row>
    <row r="40" spans="2:23" x14ac:dyDescent="0.3">
      <c r="B40" s="53"/>
      <c r="C40" s="9" t="s">
        <v>48</v>
      </c>
      <c r="D40" s="10" t="s">
        <v>4</v>
      </c>
      <c r="E40" s="10" t="s">
        <v>82</v>
      </c>
      <c r="F40" s="10" t="s">
        <v>46</v>
      </c>
      <c r="G40" s="10">
        <v>521.48</v>
      </c>
      <c r="H40" s="10">
        <v>543.13</v>
      </c>
      <c r="I40" s="10">
        <v>723.71</v>
      </c>
      <c r="J40" s="11">
        <v>478.43</v>
      </c>
      <c r="K40" s="7"/>
      <c r="L40" s="7"/>
      <c r="M40" s="7"/>
      <c r="N40" s="7"/>
      <c r="O40" s="7"/>
      <c r="P40" s="7"/>
      <c r="Q40" s="7"/>
      <c r="R40" s="128"/>
      <c r="S40" s="81"/>
      <c r="T40" s="79"/>
      <c r="U40" s="65"/>
      <c r="V40" s="65"/>
      <c r="W40" s="65"/>
    </row>
    <row r="41" spans="2:23" x14ac:dyDescent="0.3">
      <c r="B41" s="53"/>
      <c r="C41" s="9" t="s">
        <v>48</v>
      </c>
      <c r="D41" s="10" t="s">
        <v>4</v>
      </c>
      <c r="E41" s="10" t="s">
        <v>83</v>
      </c>
      <c r="F41" s="10" t="s">
        <v>46</v>
      </c>
      <c r="G41" s="10">
        <v>534.84</v>
      </c>
      <c r="H41" s="10">
        <v>559.30999999999995</v>
      </c>
      <c r="I41" s="10">
        <v>751.78</v>
      </c>
      <c r="J41" s="11">
        <v>479.2</v>
      </c>
      <c r="K41" s="7"/>
      <c r="L41" s="7"/>
      <c r="M41" s="7"/>
      <c r="N41" s="7"/>
      <c r="O41" s="7"/>
      <c r="P41" s="7"/>
      <c r="Q41" s="7"/>
      <c r="R41" s="128"/>
      <c r="S41" s="65"/>
      <c r="T41" s="79"/>
      <c r="U41" s="65"/>
      <c r="V41" s="65"/>
      <c r="W41" s="65"/>
    </row>
    <row r="42" spans="2:23" x14ac:dyDescent="0.3">
      <c r="B42" s="53"/>
      <c r="C42" s="9" t="s">
        <v>48</v>
      </c>
      <c r="D42" s="10" t="s">
        <v>4</v>
      </c>
      <c r="E42" s="10" t="s">
        <v>84</v>
      </c>
      <c r="F42" s="10" t="s">
        <v>46</v>
      </c>
      <c r="G42" s="10">
        <v>549.79</v>
      </c>
      <c r="H42" s="10">
        <v>577.80999999999995</v>
      </c>
      <c r="I42" s="10">
        <v>744.04</v>
      </c>
      <c r="J42" s="11">
        <v>476.37</v>
      </c>
      <c r="K42" s="7"/>
      <c r="L42" s="7"/>
      <c r="M42" s="7"/>
      <c r="N42" s="7"/>
      <c r="O42" s="7"/>
      <c r="P42" s="7"/>
      <c r="Q42" s="7"/>
      <c r="R42" s="128"/>
      <c r="S42" s="65"/>
      <c r="T42" s="65"/>
      <c r="U42" s="65"/>
      <c r="V42" s="65"/>
      <c r="W42" s="65"/>
    </row>
    <row r="43" spans="2:23" x14ac:dyDescent="0.3">
      <c r="B43" s="53"/>
      <c r="C43" s="9" t="s">
        <v>48</v>
      </c>
      <c r="D43" s="10" t="s">
        <v>4</v>
      </c>
      <c r="E43" s="10" t="s">
        <v>85</v>
      </c>
      <c r="F43" s="10" t="s">
        <v>46</v>
      </c>
      <c r="G43" s="10">
        <v>550.41</v>
      </c>
      <c r="H43" s="10">
        <v>577.04999999999995</v>
      </c>
      <c r="I43" s="10">
        <v>746.35</v>
      </c>
      <c r="J43" s="11">
        <v>484.55</v>
      </c>
      <c r="K43" s="7"/>
      <c r="L43" s="7"/>
      <c r="M43" s="153" t="s">
        <v>213</v>
      </c>
      <c r="N43" s="153"/>
      <c r="O43" s="153"/>
      <c r="P43" s="153"/>
      <c r="Q43" s="7"/>
      <c r="R43" s="128"/>
      <c r="S43" s="65"/>
      <c r="T43" s="65"/>
      <c r="U43" s="65"/>
      <c r="V43" s="65"/>
      <c r="W43" s="65"/>
    </row>
    <row r="44" spans="2:23" x14ac:dyDescent="0.3">
      <c r="B44" s="53"/>
      <c r="C44" s="9" t="s">
        <v>48</v>
      </c>
      <c r="D44" s="10" t="s">
        <v>4</v>
      </c>
      <c r="E44" s="10" t="s">
        <v>86</v>
      </c>
      <c r="F44" s="10" t="s">
        <v>46</v>
      </c>
      <c r="G44" s="10">
        <v>544.29999999999995</v>
      </c>
      <c r="H44" s="10">
        <v>568.94000000000005</v>
      </c>
      <c r="I44" s="10">
        <v>734.97</v>
      </c>
      <c r="J44" s="11">
        <v>486.87</v>
      </c>
      <c r="K44" s="7"/>
      <c r="L44" s="7"/>
      <c r="M44" s="153"/>
      <c r="N44" s="153"/>
      <c r="O44" s="153"/>
      <c r="P44" s="153"/>
      <c r="Q44" s="7"/>
      <c r="R44" s="128"/>
      <c r="S44" s="76"/>
      <c r="T44" s="62"/>
      <c r="U44" s="62"/>
      <c r="V44" s="62"/>
      <c r="W44" s="62"/>
    </row>
    <row r="45" spans="2:23" x14ac:dyDescent="0.3">
      <c r="B45" s="53"/>
      <c r="C45" s="9" t="s">
        <v>48</v>
      </c>
      <c r="D45" s="10" t="s">
        <v>4</v>
      </c>
      <c r="E45" s="10" t="s">
        <v>87</v>
      </c>
      <c r="F45" s="10" t="s">
        <v>46</v>
      </c>
      <c r="G45" s="10">
        <v>556.13</v>
      </c>
      <c r="H45" s="10">
        <v>582.38</v>
      </c>
      <c r="I45" s="10">
        <v>763.48</v>
      </c>
      <c r="J45" s="11">
        <v>493.36</v>
      </c>
      <c r="K45" s="7"/>
      <c r="L45" s="7"/>
      <c r="M45" s="153"/>
      <c r="N45" s="153"/>
      <c r="O45" s="153"/>
      <c r="P45" s="153"/>
      <c r="Q45" s="7"/>
      <c r="R45" s="128"/>
      <c r="S45" s="65"/>
      <c r="T45" s="65"/>
      <c r="U45" s="65"/>
      <c r="V45" s="65"/>
      <c r="W45" s="65"/>
    </row>
    <row r="46" spans="2:23" x14ac:dyDescent="0.3">
      <c r="B46" s="53"/>
      <c r="C46" s="9" t="s">
        <v>48</v>
      </c>
      <c r="D46" s="10" t="s">
        <v>4</v>
      </c>
      <c r="E46" s="10" t="s">
        <v>88</v>
      </c>
      <c r="F46" s="10" t="s">
        <v>46</v>
      </c>
      <c r="G46" s="10">
        <v>556.97</v>
      </c>
      <c r="H46" s="10">
        <v>583.99</v>
      </c>
      <c r="I46" s="10">
        <v>758.66</v>
      </c>
      <c r="J46" s="11">
        <v>489.95</v>
      </c>
      <c r="K46" s="7"/>
      <c r="L46" s="7"/>
      <c r="M46" s="7"/>
      <c r="N46" s="7"/>
      <c r="O46" s="7"/>
      <c r="P46" s="7"/>
      <c r="Q46" s="7"/>
      <c r="R46" s="128"/>
      <c r="S46" s="65"/>
      <c r="T46" s="79"/>
      <c r="U46" s="79"/>
      <c r="V46" s="79"/>
      <c r="W46" s="79"/>
    </row>
    <row r="47" spans="2:23" x14ac:dyDescent="0.3">
      <c r="B47" s="53"/>
      <c r="C47" s="9" t="s">
        <v>48</v>
      </c>
      <c r="D47" s="10" t="s">
        <v>4</v>
      </c>
      <c r="E47" s="10" t="s">
        <v>89</v>
      </c>
      <c r="F47" s="10" t="s">
        <v>46</v>
      </c>
      <c r="G47" s="10">
        <v>564.26</v>
      </c>
      <c r="H47" s="10">
        <v>591.33000000000004</v>
      </c>
      <c r="I47" s="10">
        <v>762.54</v>
      </c>
      <c r="J47" s="11">
        <v>504.28</v>
      </c>
      <c r="K47" s="7"/>
      <c r="L47" s="7"/>
      <c r="M47" s="7"/>
      <c r="N47" s="7"/>
      <c r="O47" s="7"/>
      <c r="P47" s="7"/>
      <c r="Q47" s="7"/>
      <c r="R47" s="128"/>
      <c r="S47" s="65"/>
      <c r="T47" s="80"/>
      <c r="U47" s="80"/>
      <c r="V47" s="80"/>
      <c r="W47" s="80"/>
    </row>
    <row r="48" spans="2:23" x14ac:dyDescent="0.3">
      <c r="B48" s="53"/>
      <c r="C48" s="9" t="s">
        <v>48</v>
      </c>
      <c r="D48" s="10" t="s">
        <v>4</v>
      </c>
      <c r="E48" s="10" t="s">
        <v>90</v>
      </c>
      <c r="F48" s="10" t="s">
        <v>46</v>
      </c>
      <c r="G48" s="10">
        <v>562.87</v>
      </c>
      <c r="H48" s="10">
        <v>589.78</v>
      </c>
      <c r="I48" s="10">
        <v>759.77</v>
      </c>
      <c r="J48" s="11">
        <v>504.45</v>
      </c>
      <c r="K48" s="7"/>
      <c r="L48" s="7"/>
      <c r="M48" s="7"/>
      <c r="N48" s="7"/>
      <c r="O48" s="7"/>
      <c r="P48" s="7"/>
      <c r="Q48" s="7"/>
      <c r="R48" s="128"/>
      <c r="S48" s="65"/>
      <c r="T48" s="79"/>
      <c r="U48" s="79"/>
      <c r="V48" s="79"/>
      <c r="W48" s="79"/>
    </row>
    <row r="49" spans="1:23" ht="13.5" customHeight="1" x14ac:dyDescent="0.3">
      <c r="B49" s="53"/>
      <c r="C49" s="9" t="s">
        <v>48</v>
      </c>
      <c r="D49" s="10" t="s">
        <v>4</v>
      </c>
      <c r="E49" s="10" t="s">
        <v>91</v>
      </c>
      <c r="F49" s="10" t="s">
        <v>46</v>
      </c>
      <c r="G49" s="10">
        <v>561.28</v>
      </c>
      <c r="H49" s="10">
        <v>590.07000000000005</v>
      </c>
      <c r="I49" s="10">
        <v>723.65</v>
      </c>
      <c r="J49" s="11">
        <v>501.09</v>
      </c>
      <c r="K49" s="7"/>
      <c r="L49" s="7"/>
      <c r="M49" s="7"/>
      <c r="N49" s="7"/>
      <c r="O49" s="7"/>
      <c r="P49" s="7"/>
      <c r="Q49" s="7"/>
      <c r="R49" s="128"/>
      <c r="S49" s="81"/>
      <c r="T49" s="79"/>
      <c r="U49" s="79"/>
      <c r="V49" s="79"/>
      <c r="W49" s="79"/>
    </row>
    <row r="50" spans="1:23" x14ac:dyDescent="0.3">
      <c r="B50" s="53"/>
      <c r="C50" s="9" t="s">
        <v>48</v>
      </c>
      <c r="D50" s="10" t="s">
        <v>4</v>
      </c>
      <c r="E50" s="10" t="s">
        <v>92</v>
      </c>
      <c r="F50" s="10" t="s">
        <v>46</v>
      </c>
      <c r="G50" s="10">
        <v>599.02</v>
      </c>
      <c r="H50" s="10">
        <v>630.51</v>
      </c>
      <c r="I50" s="10">
        <v>762.86</v>
      </c>
      <c r="J50" s="11">
        <v>530.35</v>
      </c>
      <c r="K50" s="7"/>
      <c r="L50" s="7"/>
      <c r="M50" s="7"/>
      <c r="N50" s="7"/>
      <c r="O50" s="7"/>
      <c r="P50" s="7"/>
      <c r="Q50" s="7"/>
      <c r="R50" s="128"/>
      <c r="S50" s="81"/>
      <c r="T50" s="79"/>
      <c r="U50" s="79"/>
      <c r="V50" s="79"/>
      <c r="W50" s="79"/>
    </row>
    <row r="51" spans="1:23" x14ac:dyDescent="0.3">
      <c r="B51" s="53"/>
      <c r="C51" s="9" t="s">
        <v>48</v>
      </c>
      <c r="D51" s="10" t="s">
        <v>4</v>
      </c>
      <c r="E51" s="10" t="s">
        <v>93</v>
      </c>
      <c r="F51" s="10" t="s">
        <v>46</v>
      </c>
      <c r="G51" s="10">
        <v>630.87</v>
      </c>
      <c r="H51" s="10">
        <v>668.67</v>
      </c>
      <c r="I51" s="10">
        <v>820.49</v>
      </c>
      <c r="J51" s="11">
        <v>540.62</v>
      </c>
      <c r="K51" s="7"/>
      <c r="L51" s="7"/>
      <c r="M51" s="7"/>
      <c r="N51" s="7"/>
      <c r="O51" s="7"/>
      <c r="P51" s="7"/>
      <c r="Q51" s="7"/>
      <c r="R51" s="128"/>
      <c r="S51" s="65"/>
      <c r="T51" s="79"/>
      <c r="U51" s="79"/>
      <c r="V51" s="82"/>
      <c r="W51" s="83"/>
    </row>
    <row r="52" spans="1:23" x14ac:dyDescent="0.3">
      <c r="B52" s="53"/>
      <c r="C52" s="9" t="s">
        <v>48</v>
      </c>
      <c r="D52" s="10" t="s">
        <v>4</v>
      </c>
      <c r="E52" s="10" t="s">
        <v>94</v>
      </c>
      <c r="F52" s="10" t="s">
        <v>46</v>
      </c>
      <c r="G52" s="10">
        <v>596.72</v>
      </c>
      <c r="H52" s="10">
        <v>631.91</v>
      </c>
      <c r="I52" s="10">
        <v>751.63</v>
      </c>
      <c r="J52" s="11">
        <v>515.96</v>
      </c>
      <c r="K52" s="7"/>
      <c r="L52" s="7"/>
      <c r="M52" s="7"/>
      <c r="N52" s="7"/>
      <c r="O52" s="7"/>
      <c r="P52" s="7"/>
      <c r="Q52" s="7"/>
      <c r="R52" s="128"/>
      <c r="S52" s="65"/>
      <c r="T52" s="84"/>
      <c r="U52" s="79"/>
      <c r="V52" s="117"/>
      <c r="W52" s="117"/>
    </row>
    <row r="53" spans="1:23" x14ac:dyDescent="0.3">
      <c r="B53" s="53"/>
      <c r="C53" s="9" t="s">
        <v>48</v>
      </c>
      <c r="D53" s="10" t="s">
        <v>4</v>
      </c>
      <c r="E53" s="10" t="s">
        <v>95</v>
      </c>
      <c r="F53" s="10" t="s">
        <v>46</v>
      </c>
      <c r="G53" s="10">
        <v>631.17999999999995</v>
      </c>
      <c r="H53" s="10">
        <v>669.21</v>
      </c>
      <c r="I53" s="10">
        <v>789.33</v>
      </c>
      <c r="J53" s="11">
        <v>541.47</v>
      </c>
      <c r="K53" s="7"/>
      <c r="L53" s="7"/>
      <c r="M53" s="7"/>
      <c r="N53" s="7"/>
      <c r="O53" s="7"/>
      <c r="P53" s="7"/>
      <c r="Q53" s="7"/>
      <c r="R53" s="128"/>
      <c r="S53" s="65"/>
      <c r="T53" s="84"/>
      <c r="U53" s="79"/>
      <c r="V53" s="117"/>
      <c r="W53" s="117"/>
    </row>
    <row r="54" spans="1:23" x14ac:dyDescent="0.3">
      <c r="B54" s="53"/>
      <c r="C54" s="9" t="s">
        <v>48</v>
      </c>
      <c r="D54" s="10" t="s">
        <v>4</v>
      </c>
      <c r="E54" s="10" t="s">
        <v>96</v>
      </c>
      <c r="F54" s="10" t="s">
        <v>46</v>
      </c>
      <c r="G54" s="10">
        <v>648.07000000000005</v>
      </c>
      <c r="H54" s="10">
        <v>687.39</v>
      </c>
      <c r="I54" s="10">
        <v>804.23</v>
      </c>
      <c r="J54" s="11">
        <v>552.29999999999995</v>
      </c>
      <c r="K54" s="7"/>
      <c r="L54" s="7"/>
      <c r="M54" s="7"/>
      <c r="N54" s="7"/>
      <c r="O54" s="7"/>
      <c r="P54" s="7"/>
      <c r="Q54" s="7"/>
      <c r="R54" s="128"/>
      <c r="S54" s="65"/>
      <c r="T54" s="80"/>
      <c r="U54" s="79"/>
    </row>
    <row r="55" spans="1:23" x14ac:dyDescent="0.3">
      <c r="B55" s="53"/>
      <c r="C55" s="9" t="s">
        <v>48</v>
      </c>
      <c r="D55" s="10" t="s">
        <v>4</v>
      </c>
      <c r="E55" s="10" t="s">
        <v>97</v>
      </c>
      <c r="F55" s="10" t="s">
        <v>46</v>
      </c>
      <c r="G55" s="10">
        <v>647.5</v>
      </c>
      <c r="H55" s="10">
        <v>691.98</v>
      </c>
      <c r="I55" s="10">
        <v>824.97</v>
      </c>
      <c r="J55" s="11">
        <v>530.54</v>
      </c>
      <c r="K55" s="7"/>
      <c r="L55" s="7"/>
      <c r="M55" s="7"/>
      <c r="N55" s="7"/>
      <c r="O55" s="7"/>
      <c r="P55" s="7"/>
      <c r="Q55" s="7"/>
      <c r="R55" s="128"/>
      <c r="S55" s="65"/>
      <c r="T55" s="80"/>
      <c r="U55" s="79"/>
      <c r="V55" s="117"/>
      <c r="W55" s="118"/>
    </row>
    <row r="56" spans="1:23" ht="14.5" thickBot="1" x14ac:dyDescent="0.35">
      <c r="B56" s="53"/>
      <c r="C56" s="44" t="s">
        <v>48</v>
      </c>
      <c r="D56" s="45" t="s">
        <v>4</v>
      </c>
      <c r="E56" s="45" t="s">
        <v>98</v>
      </c>
      <c r="F56" s="45" t="s">
        <v>46</v>
      </c>
      <c r="G56" s="45">
        <v>622.28</v>
      </c>
      <c r="H56" s="45">
        <v>659.07</v>
      </c>
      <c r="I56" s="45">
        <v>796.69</v>
      </c>
      <c r="J56" s="46">
        <v>538.91999999999996</v>
      </c>
      <c r="K56" s="7"/>
      <c r="L56" s="7"/>
      <c r="M56" s="7"/>
      <c r="N56" s="7"/>
      <c r="O56" s="7"/>
      <c r="P56" s="7"/>
      <c r="Q56" s="7"/>
      <c r="R56" s="128"/>
      <c r="S56" s="65"/>
      <c r="T56" s="65"/>
      <c r="U56" s="65"/>
      <c r="V56" s="117"/>
      <c r="W56" s="118"/>
    </row>
    <row r="57" spans="1:23" x14ac:dyDescent="0.3">
      <c r="B57" s="53"/>
      <c r="C57" s="7"/>
      <c r="D57" s="7"/>
      <c r="E57" s="7"/>
      <c r="F57" s="7"/>
      <c r="G57" s="47"/>
      <c r="H57" s="47"/>
      <c r="I57" s="47"/>
      <c r="J57" s="47"/>
      <c r="K57" s="7"/>
      <c r="L57" s="7"/>
      <c r="M57" s="7"/>
      <c r="N57" s="7"/>
      <c r="O57" s="7"/>
      <c r="P57" s="7"/>
      <c r="Q57" s="7"/>
      <c r="R57" s="128"/>
      <c r="S57" s="61"/>
      <c r="T57" s="61"/>
      <c r="U57" s="65"/>
      <c r="V57" s="61"/>
      <c r="W57" s="85"/>
    </row>
    <row r="58" spans="1:23" x14ac:dyDescent="0.3">
      <c r="B58" s="124"/>
      <c r="C58" s="125"/>
      <c r="D58" s="125"/>
      <c r="E58" s="125"/>
      <c r="F58" s="125"/>
      <c r="G58" s="126"/>
      <c r="H58" s="126"/>
      <c r="I58" s="126"/>
      <c r="J58" s="126"/>
      <c r="K58" s="125"/>
      <c r="L58" s="125"/>
      <c r="M58" s="125"/>
      <c r="N58" s="125"/>
      <c r="O58" s="125"/>
      <c r="P58" s="125"/>
      <c r="Q58" s="125"/>
      <c r="R58" s="129"/>
    </row>
    <row r="59" spans="1:23" x14ac:dyDescent="0.3">
      <c r="A59" s="7"/>
      <c r="B59" s="7"/>
      <c r="C59" s="7"/>
      <c r="D59" s="7"/>
      <c r="E59" s="7"/>
      <c r="F59" s="7"/>
      <c r="G59" s="47"/>
      <c r="H59" s="47"/>
      <c r="I59" s="47"/>
      <c r="J59" s="47"/>
      <c r="K59" s="7"/>
      <c r="L59" s="7"/>
      <c r="M59" s="7"/>
      <c r="N59" s="7"/>
      <c r="O59" s="7"/>
      <c r="P59" s="7"/>
      <c r="Q59" s="7"/>
      <c r="R59" s="7"/>
      <c r="S59" s="116"/>
      <c r="T59" s="112"/>
      <c r="U59" s="112"/>
      <c r="V59" s="112"/>
      <c r="W59" s="112"/>
    </row>
    <row r="60" spans="1:23" x14ac:dyDescent="0.3">
      <c r="A60" s="7"/>
      <c r="B60" s="7"/>
      <c r="C60" s="7"/>
      <c r="D60" s="7"/>
      <c r="E60" s="7"/>
      <c r="F60" s="7"/>
      <c r="G60" s="47"/>
      <c r="H60" s="47"/>
      <c r="I60" s="47"/>
      <c r="J60" s="47"/>
      <c r="K60" s="7"/>
      <c r="L60" s="7"/>
      <c r="M60" s="7"/>
      <c r="N60" s="7"/>
      <c r="O60" s="7"/>
      <c r="P60" s="7"/>
      <c r="Q60" s="7"/>
      <c r="R60" s="7"/>
      <c r="S60" s="116"/>
      <c r="T60" s="112"/>
      <c r="U60" s="112"/>
      <c r="V60" s="112"/>
      <c r="W60" s="112"/>
    </row>
    <row r="61" spans="1:23" x14ac:dyDescent="0.3">
      <c r="A61" s="7"/>
      <c r="B61" s="7"/>
      <c r="C61" s="7"/>
      <c r="D61" s="7"/>
      <c r="E61" s="7"/>
      <c r="F61" s="7"/>
      <c r="G61" s="47"/>
      <c r="H61" s="47"/>
      <c r="I61" s="47"/>
      <c r="J61" s="47"/>
      <c r="K61" s="7"/>
      <c r="L61" s="7"/>
      <c r="M61" s="7"/>
      <c r="N61" s="7"/>
      <c r="O61" s="7"/>
      <c r="P61" s="7"/>
      <c r="Q61" s="7"/>
      <c r="R61" s="7"/>
      <c r="S61" s="116"/>
      <c r="T61" s="112"/>
      <c r="U61" s="112"/>
      <c r="V61" s="112"/>
      <c r="W61" s="112"/>
    </row>
    <row r="62" spans="1:23" x14ac:dyDescent="0.3">
      <c r="A62" s="7"/>
      <c r="B62" s="7"/>
      <c r="C62" s="7"/>
      <c r="D62" s="7"/>
      <c r="E62" s="7"/>
      <c r="F62" s="7"/>
      <c r="G62" s="47"/>
      <c r="H62" s="47"/>
      <c r="I62" s="47"/>
      <c r="J62" s="47"/>
      <c r="K62" s="7"/>
      <c r="L62" s="7"/>
      <c r="M62" s="7"/>
      <c r="N62" s="7"/>
      <c r="O62" s="7"/>
      <c r="P62" s="7"/>
      <c r="Q62" s="7"/>
      <c r="R62" s="7"/>
      <c r="S62" s="116"/>
      <c r="T62" s="112"/>
      <c r="U62" s="112"/>
      <c r="V62" s="112"/>
      <c r="W62" s="112"/>
    </row>
    <row r="63" spans="1:23" x14ac:dyDescent="0.3">
      <c r="A63" s="7"/>
      <c r="B63" s="7"/>
      <c r="C63" s="7"/>
      <c r="D63" s="7"/>
      <c r="E63" s="7"/>
      <c r="F63" s="7"/>
      <c r="G63" s="47"/>
      <c r="H63" s="47"/>
      <c r="I63" s="47"/>
      <c r="J63" s="47"/>
      <c r="K63" s="7"/>
      <c r="L63" s="7"/>
      <c r="M63" s="7"/>
      <c r="N63" s="7"/>
      <c r="O63" s="7"/>
      <c r="P63" s="7"/>
      <c r="Q63" s="7"/>
      <c r="R63" s="7"/>
      <c r="S63" s="116"/>
      <c r="T63" s="112"/>
      <c r="U63" s="112"/>
      <c r="V63" s="112"/>
      <c r="W63" s="112"/>
    </row>
    <row r="64" spans="1:23" x14ac:dyDescent="0.3">
      <c r="A64" s="7"/>
      <c r="B64" s="7"/>
      <c r="C64" s="7"/>
      <c r="D64" s="7"/>
      <c r="E64" s="7"/>
      <c r="F64" s="7"/>
      <c r="G64" s="47"/>
      <c r="H64" s="47"/>
      <c r="I64" s="47"/>
      <c r="J64" s="47"/>
      <c r="K64" s="7"/>
      <c r="L64" s="7"/>
      <c r="M64" s="7"/>
      <c r="N64" s="7"/>
      <c r="O64" s="7"/>
      <c r="P64" s="7"/>
      <c r="Q64" s="7"/>
      <c r="R64" s="7"/>
    </row>
    <row r="65" spans="1:18" x14ac:dyDescent="0.3">
      <c r="A65" s="7"/>
      <c r="B65" s="7"/>
      <c r="C65" s="7"/>
      <c r="D65" s="7"/>
      <c r="E65" s="7"/>
      <c r="F65" s="7"/>
      <c r="G65" s="47"/>
      <c r="H65" s="47"/>
      <c r="I65" s="47"/>
      <c r="J65" s="47"/>
      <c r="K65" s="7"/>
      <c r="L65" s="7"/>
      <c r="M65" s="7"/>
      <c r="N65" s="7"/>
      <c r="O65" s="7"/>
      <c r="P65" s="7"/>
      <c r="Q65" s="7"/>
      <c r="R65" s="7"/>
    </row>
    <row r="66" spans="1:18" x14ac:dyDescent="0.3">
      <c r="A66" s="7"/>
      <c r="B66" s="7"/>
      <c r="C66" s="7"/>
      <c r="D66" s="7"/>
      <c r="E66" s="7"/>
      <c r="F66" s="7"/>
      <c r="G66" s="47"/>
      <c r="H66" s="47"/>
      <c r="I66" s="47"/>
      <c r="J66" s="47"/>
      <c r="K66" s="7"/>
      <c r="L66" s="7"/>
      <c r="M66" s="7"/>
      <c r="N66" s="7"/>
      <c r="O66" s="7"/>
      <c r="P66" s="7"/>
      <c r="Q66" s="7"/>
      <c r="R66" s="7"/>
    </row>
    <row r="67" spans="1:18" x14ac:dyDescent="0.3">
      <c r="A67" s="7"/>
      <c r="B67" s="7"/>
      <c r="C67" s="7"/>
      <c r="D67" s="7"/>
      <c r="E67" s="7"/>
      <c r="F67" s="7"/>
      <c r="K67" s="7"/>
      <c r="L67" s="7"/>
      <c r="M67" s="7"/>
      <c r="N67" s="7"/>
      <c r="O67" s="7"/>
      <c r="P67" s="7"/>
      <c r="Q67" s="7"/>
      <c r="R67" s="7"/>
    </row>
    <row r="68" spans="1:18" x14ac:dyDescent="0.3">
      <c r="A68" s="7"/>
      <c r="B68" s="7"/>
      <c r="C68" s="7"/>
      <c r="D68" s="7"/>
      <c r="E68" s="7"/>
      <c r="F68" s="7"/>
      <c r="K68" s="7"/>
      <c r="L68" s="7"/>
      <c r="M68" s="7"/>
      <c r="N68" s="7"/>
      <c r="O68" s="7"/>
      <c r="P68" s="7"/>
      <c r="Q68" s="7"/>
      <c r="R68" s="7"/>
    </row>
    <row r="69" spans="1:18" x14ac:dyDescent="0.3">
      <c r="A69" s="7"/>
      <c r="B69" s="7"/>
      <c r="C69" s="7"/>
      <c r="D69" s="7"/>
      <c r="E69" s="7"/>
      <c r="F69" s="7"/>
      <c r="K69" s="7"/>
      <c r="L69" s="7"/>
      <c r="M69" s="7"/>
      <c r="N69" s="7"/>
      <c r="O69" s="7"/>
      <c r="P69" s="7"/>
      <c r="Q69" s="7"/>
      <c r="R69" s="7"/>
    </row>
    <row r="70" spans="1:18" x14ac:dyDescent="0.3">
      <c r="A70" s="7"/>
      <c r="B70" s="7"/>
      <c r="C70" s="7"/>
      <c r="D70" s="7"/>
      <c r="E70" s="7"/>
      <c r="F70" s="7"/>
      <c r="K70" s="7"/>
      <c r="L70" s="7"/>
    </row>
    <row r="71" spans="1:18" x14ac:dyDescent="0.3">
      <c r="A71" s="7"/>
      <c r="B71" s="7"/>
      <c r="C71" s="7"/>
      <c r="D71" s="7"/>
      <c r="E71" s="7"/>
      <c r="F71" s="7"/>
      <c r="K71" s="7"/>
      <c r="L71" s="7"/>
    </row>
  </sheetData>
  <mergeCells count="12">
    <mergeCell ref="L9:L10"/>
    <mergeCell ref="L8:M8"/>
    <mergeCell ref="L11:L15"/>
    <mergeCell ref="M43:P45"/>
    <mergeCell ref="C6:F7"/>
    <mergeCell ref="G6:J6"/>
    <mergeCell ref="M6:Q6"/>
    <mergeCell ref="M19:M25"/>
    <mergeCell ref="N19:N25"/>
    <mergeCell ref="O19:O25"/>
    <mergeCell ref="P19:P25"/>
    <mergeCell ref="Q19:Q25"/>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7279-9757-48CE-9FD9-203CEA0D27C7}">
  <dimension ref="A1:AD80"/>
  <sheetViews>
    <sheetView showGridLines="0" showRuler="0" showWhiteSpace="0" zoomScale="34" zoomScaleNormal="100" zoomScalePageLayoutView="72" workbookViewId="0">
      <selection activeCell="T15" sqref="T15"/>
    </sheetView>
  </sheetViews>
  <sheetFormatPr defaultRowHeight="14" x14ac:dyDescent="0.3"/>
  <cols>
    <col min="1" max="2" width="8.7265625" style="6"/>
    <col min="3" max="3" width="49.36328125" style="6" customWidth="1"/>
    <col min="4" max="4" width="31.7265625" style="6" customWidth="1"/>
    <col min="5" max="5" width="11.26953125" style="6" customWidth="1"/>
    <col min="6" max="6" width="8.81640625" style="6" customWidth="1"/>
    <col min="7" max="7" width="39.6328125" style="7" customWidth="1"/>
    <col min="8" max="8" width="23.7265625" style="7" customWidth="1"/>
    <col min="9" max="9" width="20.54296875" style="7" customWidth="1"/>
    <col min="10" max="10" width="31.7265625" style="7" customWidth="1"/>
    <col min="11" max="11" width="8.7265625" style="6"/>
    <col min="12" max="12" width="25.54296875" style="6" customWidth="1"/>
    <col min="13" max="13" width="27.1796875" style="6" customWidth="1"/>
    <col min="14" max="14" width="30.7265625" style="6" customWidth="1"/>
    <col min="15" max="15" width="31.08984375" style="6" customWidth="1"/>
    <col min="16" max="16" width="19" style="6" customWidth="1"/>
    <col min="17" max="17" width="22.90625" style="6" customWidth="1"/>
    <col min="18" max="18" width="6.81640625" style="6" customWidth="1"/>
    <col min="19" max="19" width="20.453125" style="6" customWidth="1"/>
    <col min="20" max="20" width="16.08984375" style="6" customWidth="1"/>
    <col min="21" max="21" width="15.453125" style="6" customWidth="1"/>
    <col min="22" max="22" width="16.36328125" style="6" customWidth="1"/>
    <col min="23" max="23" width="4.08984375" style="6" customWidth="1"/>
    <col min="24" max="24" width="34.6328125" style="7" customWidth="1"/>
    <col min="25" max="25" width="19.81640625" style="7" customWidth="1"/>
    <col min="26" max="26" width="17" style="7" customWidth="1"/>
    <col min="27" max="27" width="15.453125" style="7" customWidth="1"/>
    <col min="28" max="28" width="14.453125" style="7" customWidth="1"/>
    <col min="29" max="30" width="8.7265625" style="7"/>
    <col min="31" max="16384" width="8.7265625" style="6"/>
  </cols>
  <sheetData>
    <row r="1" spans="2:30" x14ac:dyDescent="0.3">
      <c r="X1" s="6"/>
      <c r="Y1" s="6"/>
      <c r="Z1" s="6"/>
      <c r="AA1" s="6"/>
      <c r="AB1" s="6"/>
      <c r="AC1" s="6"/>
      <c r="AD1" s="6"/>
    </row>
    <row r="2" spans="2:30" x14ac:dyDescent="0.3">
      <c r="X2" s="6"/>
      <c r="Y2" s="6"/>
      <c r="Z2" s="6"/>
      <c r="AA2" s="6"/>
      <c r="AB2" s="6"/>
      <c r="AC2" s="6"/>
      <c r="AD2" s="6"/>
    </row>
    <row r="3" spans="2:30" ht="14.5" thickBot="1" x14ac:dyDescent="0.35">
      <c r="X3" s="6"/>
      <c r="Y3" s="6"/>
      <c r="Z3" s="6"/>
      <c r="AA3" s="6"/>
      <c r="AB3" s="6"/>
      <c r="AC3" s="6"/>
      <c r="AD3" s="6"/>
    </row>
    <row r="4" spans="2:30" ht="15" customHeight="1" x14ac:dyDescent="0.3">
      <c r="B4" s="50"/>
      <c r="C4" s="51"/>
      <c r="D4" s="51"/>
      <c r="E4" s="51"/>
      <c r="F4" s="51"/>
      <c r="G4" s="51"/>
      <c r="H4" s="51"/>
      <c r="I4" s="51"/>
      <c r="J4" s="51"/>
      <c r="K4" s="51"/>
      <c r="L4" s="51"/>
      <c r="M4" s="51"/>
      <c r="N4" s="51"/>
      <c r="O4" s="51"/>
      <c r="P4" s="51"/>
      <c r="Q4" s="51"/>
      <c r="R4" s="52"/>
      <c r="S4" s="7"/>
      <c r="T4" s="7"/>
      <c r="U4" s="7"/>
      <c r="V4" s="7"/>
      <c r="W4" s="7"/>
    </row>
    <row r="5" spans="2:30" ht="14.5" thickBot="1" x14ac:dyDescent="0.35">
      <c r="B5" s="53"/>
      <c r="C5" s="7"/>
      <c r="D5" s="7"/>
      <c r="E5" s="7"/>
      <c r="F5" s="7"/>
      <c r="K5" s="7"/>
      <c r="L5" s="7"/>
      <c r="M5" s="7"/>
      <c r="N5" s="7"/>
      <c r="O5" s="7"/>
      <c r="P5" s="7"/>
      <c r="Q5" s="7"/>
      <c r="R5" s="54"/>
      <c r="S5" s="7"/>
      <c r="T5" s="7"/>
      <c r="U5" s="7"/>
      <c r="V5" s="7"/>
      <c r="W5" s="7"/>
    </row>
    <row r="6" spans="2:30" ht="14.5" customHeight="1" x14ac:dyDescent="0.3">
      <c r="B6" s="53"/>
      <c r="C6" s="154" t="s">
        <v>172</v>
      </c>
      <c r="D6" s="155"/>
      <c r="E6" s="155"/>
      <c r="F6" s="155"/>
      <c r="G6" s="158" t="s">
        <v>140</v>
      </c>
      <c r="H6" s="158"/>
      <c r="I6" s="158"/>
      <c r="J6" s="159"/>
      <c r="K6" s="7"/>
      <c r="L6" s="160"/>
      <c r="M6" s="160"/>
      <c r="N6" s="160"/>
      <c r="O6" s="160"/>
      <c r="P6" s="160"/>
      <c r="Q6" s="7"/>
      <c r="R6" s="134"/>
      <c r="S6" s="74"/>
      <c r="T6" s="74"/>
      <c r="U6" s="74"/>
      <c r="V6" s="74"/>
      <c r="W6" s="7"/>
      <c r="X6" s="160"/>
      <c r="Y6" s="160"/>
      <c r="Z6" s="160"/>
      <c r="AA6" s="160"/>
      <c r="AB6" s="160"/>
    </row>
    <row r="7" spans="2:30" ht="22.5" customHeight="1" thickBot="1" x14ac:dyDescent="0.35">
      <c r="B7" s="53"/>
      <c r="C7" s="156"/>
      <c r="D7" s="157"/>
      <c r="E7" s="157"/>
      <c r="F7" s="157"/>
      <c r="G7" s="8" t="s">
        <v>107</v>
      </c>
      <c r="H7" s="8" t="s">
        <v>108</v>
      </c>
      <c r="I7" s="8" t="s">
        <v>109</v>
      </c>
      <c r="J7" s="133" t="s">
        <v>110</v>
      </c>
      <c r="K7" s="7"/>
      <c r="L7" s="74"/>
      <c r="M7" s="62"/>
      <c r="N7" s="62"/>
      <c r="O7" s="62"/>
      <c r="P7" s="62"/>
      <c r="Q7" s="7"/>
      <c r="R7" s="135"/>
      <c r="S7" s="112"/>
      <c r="T7" s="112"/>
      <c r="U7" s="112"/>
      <c r="V7" s="112"/>
      <c r="W7" s="7"/>
      <c r="X7" s="164"/>
      <c r="Y7" s="165"/>
      <c r="Z7" s="165"/>
      <c r="AA7" s="165"/>
      <c r="AB7" s="165"/>
    </row>
    <row r="8" spans="2:30" ht="49" customHeight="1" x14ac:dyDescent="0.3">
      <c r="B8" s="53"/>
      <c r="C8" s="130" t="s">
        <v>40</v>
      </c>
      <c r="D8" s="131" t="s">
        <v>37</v>
      </c>
      <c r="E8" s="131" t="s">
        <v>38</v>
      </c>
      <c r="F8" s="131" t="s">
        <v>41</v>
      </c>
      <c r="G8" s="131" t="s">
        <v>139</v>
      </c>
      <c r="H8" s="131" t="s">
        <v>49</v>
      </c>
      <c r="I8" s="131" t="s">
        <v>44</v>
      </c>
      <c r="J8" s="132" t="s">
        <v>51</v>
      </c>
      <c r="K8" s="7"/>
      <c r="L8" s="148" t="s">
        <v>210</v>
      </c>
      <c r="M8" s="149"/>
      <c r="N8" s="120" t="s">
        <v>50</v>
      </c>
      <c r="O8" s="120" t="s">
        <v>49</v>
      </c>
      <c r="P8" s="120" t="s">
        <v>44</v>
      </c>
      <c r="Q8" s="121" t="s">
        <v>51</v>
      </c>
      <c r="R8" s="135"/>
      <c r="S8" s="112"/>
      <c r="T8" s="112"/>
      <c r="U8" s="112"/>
      <c r="V8" s="112"/>
      <c r="W8" s="7"/>
      <c r="X8" s="164"/>
      <c r="Y8" s="165"/>
      <c r="Z8" s="165"/>
      <c r="AA8" s="165"/>
      <c r="AB8" s="165"/>
    </row>
    <row r="9" spans="2:30" ht="21.5" customHeight="1" x14ac:dyDescent="0.3">
      <c r="B9" s="53"/>
      <c r="C9" s="9" t="s">
        <v>47</v>
      </c>
      <c r="D9" s="10" t="s">
        <v>4</v>
      </c>
      <c r="E9" s="10" t="s">
        <v>43</v>
      </c>
      <c r="F9" s="10" t="s">
        <v>46</v>
      </c>
      <c r="G9" s="10">
        <v>469.43</v>
      </c>
      <c r="H9" s="10">
        <v>437.24</v>
      </c>
      <c r="I9" s="10">
        <v>695.94</v>
      </c>
      <c r="J9" s="11">
        <v>581.03</v>
      </c>
      <c r="K9" s="7"/>
      <c r="L9" s="147" t="s">
        <v>208</v>
      </c>
      <c r="M9" s="122" t="s">
        <v>99</v>
      </c>
      <c r="N9" s="18">
        <f>AVERAGE(G9:G56)</f>
        <v>503.34958333333321</v>
      </c>
      <c r="O9" s="18">
        <f>AVERAGE(H9:H56)</f>
        <v>489.01354166666664</v>
      </c>
      <c r="P9" s="18">
        <f>AVERAGE(I9:I56)</f>
        <v>785.15937499999973</v>
      </c>
      <c r="Q9" s="19">
        <f>AVERAGE(J9:J56)</f>
        <v>559.92729166666675</v>
      </c>
      <c r="R9" s="136"/>
      <c r="S9" s="112"/>
      <c r="T9" s="112"/>
      <c r="U9" s="112"/>
      <c r="V9" s="112"/>
      <c r="W9" s="7"/>
      <c r="X9" s="110"/>
      <c r="Y9" s="165"/>
      <c r="Z9" s="165"/>
      <c r="AA9" s="165"/>
      <c r="AB9" s="165"/>
    </row>
    <row r="10" spans="2:30" x14ac:dyDescent="0.3">
      <c r="B10" s="53"/>
      <c r="C10" s="9" t="s">
        <v>47</v>
      </c>
      <c r="D10" s="10" t="s">
        <v>4</v>
      </c>
      <c r="E10" s="10" t="s">
        <v>52</v>
      </c>
      <c r="F10" s="10" t="s">
        <v>46</v>
      </c>
      <c r="G10" s="10">
        <v>476.48</v>
      </c>
      <c r="H10" s="10">
        <v>447.03</v>
      </c>
      <c r="I10" s="10">
        <v>687.8</v>
      </c>
      <c r="J10" s="11">
        <v>546.91999999999996</v>
      </c>
      <c r="K10" s="7"/>
      <c r="L10" s="147"/>
      <c r="M10" s="122" t="s">
        <v>100</v>
      </c>
      <c r="N10" s="18">
        <f>MEDIAN(G9:G56)</f>
        <v>485.40999999999997</v>
      </c>
      <c r="O10" s="18">
        <f>MEDIAN(H9:H56)</f>
        <v>464.67499999999995</v>
      </c>
      <c r="P10" s="18">
        <f>MEDIAN(I9:I56)</f>
        <v>771.59500000000003</v>
      </c>
      <c r="Q10" s="19">
        <f>MEDIAN(J9:J56)</f>
        <v>553.71499999999992</v>
      </c>
      <c r="R10" s="137"/>
      <c r="S10" s="7"/>
      <c r="T10" s="7"/>
      <c r="U10" s="7"/>
      <c r="V10" s="7"/>
      <c r="W10" s="7"/>
    </row>
    <row r="11" spans="2:30" x14ac:dyDescent="0.3">
      <c r="B11" s="53"/>
      <c r="C11" s="9" t="s">
        <v>47</v>
      </c>
      <c r="D11" s="10" t="s">
        <v>4</v>
      </c>
      <c r="E11" s="10" t="s">
        <v>53</v>
      </c>
      <c r="F11" s="10" t="s">
        <v>46</v>
      </c>
      <c r="G11" s="10">
        <v>486.34</v>
      </c>
      <c r="H11" s="10">
        <v>455.48</v>
      </c>
      <c r="I11" s="10">
        <v>699.28</v>
      </c>
      <c r="J11" s="11">
        <v>566.5</v>
      </c>
      <c r="K11" s="7"/>
      <c r="L11" s="150" t="s">
        <v>209</v>
      </c>
      <c r="M11" s="122" t="s">
        <v>205</v>
      </c>
      <c r="N11" s="18">
        <f>_xlfn.STDEV.S(G9:G56)</f>
        <v>45.983697479272458</v>
      </c>
      <c r="O11" s="18">
        <f>_xlfn.STDEV.S(H9:H56)</f>
        <v>56.257626905710104</v>
      </c>
      <c r="P11" s="18">
        <f>_xlfn.STDEV.S(I9:I56)</f>
        <v>57.686185056819056</v>
      </c>
      <c r="Q11" s="19">
        <f>_xlfn.STDEV.S(J9:J56)</f>
        <v>32.506666205995558</v>
      </c>
      <c r="R11" s="134"/>
      <c r="S11" s="74"/>
      <c r="T11" s="74"/>
      <c r="U11" s="74"/>
      <c r="V11" s="74"/>
      <c r="W11" s="7"/>
      <c r="X11" s="61"/>
      <c r="Y11" s="62"/>
      <c r="Z11" s="62"/>
      <c r="AA11" s="63"/>
      <c r="AB11" s="63"/>
    </row>
    <row r="12" spans="2:30" ht="17" customHeight="1" x14ac:dyDescent="0.3">
      <c r="B12" s="53"/>
      <c r="C12" s="9" t="s">
        <v>47</v>
      </c>
      <c r="D12" s="10" t="s">
        <v>4</v>
      </c>
      <c r="E12" s="10" t="s">
        <v>54</v>
      </c>
      <c r="F12" s="10" t="s">
        <v>46</v>
      </c>
      <c r="G12" s="10">
        <v>461.78</v>
      </c>
      <c r="H12" s="10">
        <v>432.61</v>
      </c>
      <c r="I12" s="10">
        <v>680.33</v>
      </c>
      <c r="J12" s="11">
        <v>537.33000000000004</v>
      </c>
      <c r="K12" s="7"/>
      <c r="L12" s="151"/>
      <c r="M12" s="122" t="s">
        <v>206</v>
      </c>
      <c r="N12" s="18">
        <f>N14-N13</f>
        <v>168.87</v>
      </c>
      <c r="O12" s="18">
        <f>O14-O13</f>
        <v>201.26</v>
      </c>
      <c r="P12" s="18">
        <f>P14-P13</f>
        <v>264.01</v>
      </c>
      <c r="Q12" s="19">
        <f>Q14-Q13</f>
        <v>135.20999999999998</v>
      </c>
      <c r="R12" s="138"/>
      <c r="S12" s="114"/>
      <c r="T12" s="114"/>
      <c r="U12" s="114"/>
      <c r="V12" s="114"/>
      <c r="W12" s="7"/>
      <c r="X12" s="61"/>
      <c r="Y12" s="64"/>
      <c r="Z12" s="64"/>
      <c r="AA12" s="63"/>
      <c r="AB12" s="63"/>
    </row>
    <row r="13" spans="2:30" x14ac:dyDescent="0.3">
      <c r="B13" s="53"/>
      <c r="C13" s="9" t="s">
        <v>47</v>
      </c>
      <c r="D13" s="10" t="s">
        <v>4</v>
      </c>
      <c r="E13" s="10" t="s">
        <v>55</v>
      </c>
      <c r="F13" s="10" t="s">
        <v>46</v>
      </c>
      <c r="G13" s="10">
        <v>484.22</v>
      </c>
      <c r="H13" s="10">
        <v>453.68</v>
      </c>
      <c r="I13" s="10">
        <v>748.5</v>
      </c>
      <c r="J13" s="11">
        <v>558.92999999999995</v>
      </c>
      <c r="K13" s="7"/>
      <c r="L13" s="151"/>
      <c r="M13" s="122" t="s">
        <v>211</v>
      </c>
      <c r="N13" s="18">
        <f>MIN(G9:G56)</f>
        <v>452.73</v>
      </c>
      <c r="O13" s="18">
        <f>MIN(H9:H56)</f>
        <v>432.61</v>
      </c>
      <c r="P13" s="18">
        <f>MIN(I9:I56)</f>
        <v>680.33</v>
      </c>
      <c r="Q13" s="19">
        <f>MIN(J9:J56)</f>
        <v>508.44</v>
      </c>
      <c r="R13" s="138"/>
      <c r="S13" s="114"/>
      <c r="T13" s="114"/>
      <c r="U13" s="114"/>
      <c r="V13" s="114"/>
      <c r="W13" s="7"/>
      <c r="X13" s="61"/>
      <c r="Y13" s="65"/>
      <c r="Z13" s="65"/>
      <c r="AA13" s="63"/>
      <c r="AB13" s="63"/>
    </row>
    <row r="14" spans="2:30" ht="14.5" customHeight="1" x14ac:dyDescent="0.3">
      <c r="B14" s="53"/>
      <c r="C14" s="9" t="s">
        <v>47</v>
      </c>
      <c r="D14" s="10" t="s">
        <v>4</v>
      </c>
      <c r="E14" s="10" t="s">
        <v>56</v>
      </c>
      <c r="F14" s="10" t="s">
        <v>46</v>
      </c>
      <c r="G14" s="10">
        <v>491.87</v>
      </c>
      <c r="H14" s="10">
        <v>463.93</v>
      </c>
      <c r="I14" s="10">
        <v>777.92</v>
      </c>
      <c r="J14" s="11">
        <v>540.49</v>
      </c>
      <c r="K14" s="7"/>
      <c r="L14" s="151"/>
      <c r="M14" s="122" t="s">
        <v>212</v>
      </c>
      <c r="N14" s="18">
        <f>MAX(G9:G56)</f>
        <v>621.6</v>
      </c>
      <c r="O14" s="18">
        <f>MAX(H9:H56)</f>
        <v>633.87</v>
      </c>
      <c r="P14" s="18">
        <f>MAX(I9:I56)</f>
        <v>944.34</v>
      </c>
      <c r="Q14" s="19">
        <f>MAX(J9:J56)</f>
        <v>643.65</v>
      </c>
      <c r="R14" s="138"/>
      <c r="S14" s="114"/>
      <c r="T14" s="114"/>
      <c r="U14" s="114"/>
      <c r="V14" s="114"/>
      <c r="W14" s="7"/>
      <c r="X14" s="61"/>
      <c r="Y14" s="66"/>
      <c r="Z14" s="66"/>
      <c r="AA14" s="63"/>
      <c r="AB14" s="63"/>
    </row>
    <row r="15" spans="2:30" ht="14.5" thickBot="1" x14ac:dyDescent="0.35">
      <c r="B15" s="53"/>
      <c r="C15" s="9" t="s">
        <v>47</v>
      </c>
      <c r="D15" s="10" t="s">
        <v>4</v>
      </c>
      <c r="E15" s="10" t="s">
        <v>57</v>
      </c>
      <c r="F15" s="10" t="s">
        <v>46</v>
      </c>
      <c r="G15" s="10">
        <v>488.48</v>
      </c>
      <c r="H15" s="10">
        <v>458.27</v>
      </c>
      <c r="I15" s="10">
        <v>767.57</v>
      </c>
      <c r="J15" s="11">
        <v>561.13</v>
      </c>
      <c r="K15" s="7"/>
      <c r="L15" s="152"/>
      <c r="M15" s="32" t="s">
        <v>207</v>
      </c>
      <c r="N15" s="48">
        <f>N11^2</f>
        <v>2114.5004338652479</v>
      </c>
      <c r="O15" s="48">
        <f>O11^2</f>
        <v>3164.9205850620774</v>
      </c>
      <c r="P15" s="48">
        <f>P11^2</f>
        <v>3327.6959464095744</v>
      </c>
      <c r="Q15" s="123">
        <f>Q11^2</f>
        <v>1056.6833478280137</v>
      </c>
      <c r="R15" s="138"/>
      <c r="S15" s="114"/>
      <c r="T15" s="114"/>
      <c r="U15" s="114"/>
      <c r="V15" s="114"/>
      <c r="W15" s="7"/>
      <c r="X15" s="61"/>
      <c r="Y15" s="66"/>
      <c r="Z15" s="66"/>
      <c r="AA15" s="63"/>
      <c r="AB15" s="63"/>
    </row>
    <row r="16" spans="2:30" ht="14.5" customHeight="1" x14ac:dyDescent="0.3">
      <c r="B16" s="53"/>
      <c r="C16" s="9" t="s">
        <v>47</v>
      </c>
      <c r="D16" s="10" t="s">
        <v>4</v>
      </c>
      <c r="E16" s="10" t="s">
        <v>58</v>
      </c>
      <c r="F16" s="10" t="s">
        <v>46</v>
      </c>
      <c r="G16" s="10">
        <v>473.04</v>
      </c>
      <c r="H16" s="10">
        <v>444.25</v>
      </c>
      <c r="I16" s="10">
        <v>752.91</v>
      </c>
      <c r="J16" s="11">
        <v>538.24</v>
      </c>
      <c r="K16" s="7"/>
      <c r="L16" s="7"/>
      <c r="M16" s="7"/>
      <c r="N16" s="7"/>
      <c r="O16" s="7"/>
      <c r="P16" s="7"/>
      <c r="Q16" s="7"/>
      <c r="R16" s="138"/>
      <c r="S16" s="115"/>
      <c r="T16" s="115"/>
      <c r="U16" s="115"/>
      <c r="V16" s="115"/>
      <c r="W16" s="7"/>
      <c r="X16" s="61"/>
      <c r="Y16" s="67"/>
      <c r="Z16" s="67"/>
      <c r="AA16" s="63"/>
      <c r="AB16" s="63"/>
    </row>
    <row r="17" spans="2:28" ht="14.5" customHeight="1" x14ac:dyDescent="0.3">
      <c r="B17" s="53"/>
      <c r="C17" s="9" t="s">
        <v>47</v>
      </c>
      <c r="D17" s="10" t="s">
        <v>4</v>
      </c>
      <c r="E17" s="10" t="s">
        <v>59</v>
      </c>
      <c r="F17" s="10" t="s">
        <v>46</v>
      </c>
      <c r="G17" s="10">
        <v>479.85</v>
      </c>
      <c r="H17" s="10">
        <v>450.78</v>
      </c>
      <c r="I17" s="10">
        <v>773.99</v>
      </c>
      <c r="J17" s="11">
        <v>542.71</v>
      </c>
      <c r="K17" s="7"/>
      <c r="L17" s="161"/>
      <c r="M17" s="162"/>
      <c r="N17" s="162"/>
      <c r="O17" s="162"/>
      <c r="P17" s="162"/>
      <c r="Q17" s="7"/>
      <c r="R17" s="138"/>
      <c r="S17" s="115"/>
      <c r="T17" s="115"/>
      <c r="U17" s="115"/>
      <c r="V17" s="115"/>
      <c r="W17" s="7"/>
      <c r="X17" s="61"/>
      <c r="Y17" s="63"/>
      <c r="Z17" s="63"/>
      <c r="AA17" s="63"/>
      <c r="AB17" s="63"/>
    </row>
    <row r="18" spans="2:28" ht="15" customHeight="1" x14ac:dyDescent="0.3">
      <c r="B18" s="53"/>
      <c r="C18" s="9" t="s">
        <v>47</v>
      </c>
      <c r="D18" s="10" t="s">
        <v>4</v>
      </c>
      <c r="E18" s="10" t="s">
        <v>60</v>
      </c>
      <c r="F18" s="10" t="s">
        <v>46</v>
      </c>
      <c r="G18" s="10">
        <v>480.91</v>
      </c>
      <c r="H18" s="10">
        <v>453.17</v>
      </c>
      <c r="I18" s="10">
        <v>757.43</v>
      </c>
      <c r="J18" s="11">
        <v>532.07000000000005</v>
      </c>
      <c r="K18" s="7"/>
      <c r="L18" s="161"/>
      <c r="M18" s="162"/>
      <c r="N18" s="162"/>
      <c r="O18" s="162"/>
      <c r="P18" s="162"/>
      <c r="Q18" s="7"/>
      <c r="R18" s="139"/>
      <c r="S18" s="114"/>
      <c r="T18" s="114"/>
      <c r="U18" s="114"/>
      <c r="V18" s="114"/>
      <c r="W18" s="7"/>
      <c r="X18" s="61"/>
      <c r="Y18" s="67"/>
      <c r="Z18" s="63"/>
      <c r="AA18" s="63"/>
      <c r="AB18" s="63"/>
    </row>
    <row r="19" spans="2:28" ht="14.5" customHeight="1" x14ac:dyDescent="0.3">
      <c r="B19" s="53"/>
      <c r="C19" s="9" t="s">
        <v>47</v>
      </c>
      <c r="D19" s="10" t="s">
        <v>4</v>
      </c>
      <c r="E19" s="10" t="s">
        <v>61</v>
      </c>
      <c r="F19" s="10" t="s">
        <v>46</v>
      </c>
      <c r="G19" s="10">
        <v>475.96</v>
      </c>
      <c r="H19" s="10">
        <v>446.78</v>
      </c>
      <c r="I19" s="10">
        <v>738.26</v>
      </c>
      <c r="J19" s="11">
        <v>546.22</v>
      </c>
      <c r="K19" s="7"/>
      <c r="L19" s="161"/>
      <c r="M19" s="162"/>
      <c r="N19" s="162"/>
      <c r="O19" s="162"/>
      <c r="P19" s="162"/>
      <c r="Q19" s="7"/>
      <c r="R19" s="139"/>
      <c r="S19" s="114"/>
      <c r="T19" s="114"/>
      <c r="U19" s="114"/>
      <c r="V19" s="114"/>
      <c r="W19" s="7"/>
      <c r="X19" s="61"/>
      <c r="Y19" s="67"/>
      <c r="Z19" s="63"/>
      <c r="AA19" s="63"/>
      <c r="AB19" s="63"/>
    </row>
    <row r="20" spans="2:28" x14ac:dyDescent="0.3">
      <c r="B20" s="53"/>
      <c r="C20" s="9" t="s">
        <v>47</v>
      </c>
      <c r="D20" s="10" t="s">
        <v>4</v>
      </c>
      <c r="E20" s="10" t="s">
        <v>62</v>
      </c>
      <c r="F20" s="10" t="s">
        <v>46</v>
      </c>
      <c r="G20" s="10">
        <v>474.31</v>
      </c>
      <c r="H20" s="10">
        <v>445.96</v>
      </c>
      <c r="I20" s="10">
        <v>750.76</v>
      </c>
      <c r="J20" s="11">
        <v>537.86</v>
      </c>
      <c r="K20" s="7"/>
      <c r="L20" s="161"/>
      <c r="M20" s="162"/>
      <c r="N20" s="162"/>
      <c r="O20" s="162"/>
      <c r="P20" s="162"/>
      <c r="Q20" s="7"/>
      <c r="R20" s="139"/>
      <c r="S20" s="114"/>
      <c r="T20" s="114"/>
      <c r="U20" s="114"/>
      <c r="V20" s="114"/>
      <c r="W20" s="7"/>
      <c r="X20" s="61"/>
      <c r="Y20" s="68"/>
      <c r="Z20" s="63"/>
      <c r="AA20" s="63"/>
      <c r="AB20" s="63"/>
    </row>
    <row r="21" spans="2:28" ht="14.5" customHeight="1" x14ac:dyDescent="0.3">
      <c r="B21" s="53"/>
      <c r="C21" s="9" t="s">
        <v>47</v>
      </c>
      <c r="D21" s="10" t="s">
        <v>4</v>
      </c>
      <c r="E21" s="10" t="s">
        <v>63</v>
      </c>
      <c r="F21" s="10" t="s">
        <v>46</v>
      </c>
      <c r="G21" s="10">
        <v>471.22</v>
      </c>
      <c r="H21" s="10">
        <v>444.47</v>
      </c>
      <c r="I21" s="10">
        <v>748.67</v>
      </c>
      <c r="J21" s="11">
        <v>523.61</v>
      </c>
      <c r="K21" s="7"/>
      <c r="L21" s="161"/>
      <c r="M21" s="162"/>
      <c r="N21" s="162"/>
      <c r="O21" s="162"/>
      <c r="P21" s="162"/>
      <c r="Q21" s="7"/>
      <c r="R21" s="137"/>
      <c r="S21" s="7"/>
      <c r="T21" s="7"/>
      <c r="U21" s="7"/>
      <c r="V21" s="7"/>
      <c r="W21" s="7"/>
      <c r="X21" s="61"/>
      <c r="Y21" s="68"/>
      <c r="Z21" s="63"/>
      <c r="AA21" s="62"/>
      <c r="AB21" s="69"/>
    </row>
    <row r="22" spans="2:28" ht="15" customHeight="1" x14ac:dyDescent="0.3">
      <c r="B22" s="53"/>
      <c r="C22" s="9" t="s">
        <v>47</v>
      </c>
      <c r="D22" s="10" t="s">
        <v>4</v>
      </c>
      <c r="E22" s="10" t="s">
        <v>64</v>
      </c>
      <c r="F22" s="10" t="s">
        <v>46</v>
      </c>
      <c r="G22" s="10">
        <v>467.56</v>
      </c>
      <c r="H22" s="10">
        <v>440.94</v>
      </c>
      <c r="I22" s="10">
        <v>754.97</v>
      </c>
      <c r="J22" s="11">
        <v>518.07000000000005</v>
      </c>
      <c r="K22" s="7"/>
      <c r="L22" s="161"/>
      <c r="M22" s="162"/>
      <c r="N22" s="162"/>
      <c r="O22" s="162"/>
      <c r="P22" s="162"/>
      <c r="Q22" s="7"/>
      <c r="R22" s="140"/>
      <c r="S22" s="62"/>
      <c r="T22" s="62"/>
      <c r="U22" s="62"/>
      <c r="V22" s="62"/>
      <c r="W22" s="7"/>
      <c r="X22" s="61"/>
      <c r="Y22" s="70"/>
      <c r="Z22" s="63"/>
      <c r="AA22" s="163"/>
      <c r="AB22" s="163"/>
    </row>
    <row r="23" spans="2:28" ht="14.5" customHeight="1" x14ac:dyDescent="0.3">
      <c r="B23" s="53"/>
      <c r="C23" s="9" t="s">
        <v>47</v>
      </c>
      <c r="D23" s="10" t="s">
        <v>4</v>
      </c>
      <c r="E23" s="10" t="s">
        <v>65</v>
      </c>
      <c r="F23" s="10" t="s">
        <v>46</v>
      </c>
      <c r="G23" s="10">
        <v>475.14</v>
      </c>
      <c r="H23" s="10">
        <v>446.72</v>
      </c>
      <c r="I23" s="10">
        <v>767.71</v>
      </c>
      <c r="J23" s="11">
        <v>537.33000000000004</v>
      </c>
      <c r="K23" s="7"/>
      <c r="L23" s="161"/>
      <c r="M23" s="162"/>
      <c r="N23" s="162"/>
      <c r="O23" s="162"/>
      <c r="P23" s="162"/>
      <c r="Q23" s="7"/>
      <c r="R23" s="138"/>
      <c r="S23" s="64"/>
      <c r="T23" s="64"/>
      <c r="U23" s="64"/>
      <c r="V23" s="64"/>
      <c r="W23" s="7"/>
      <c r="X23" s="61"/>
      <c r="Y23" s="67"/>
      <c r="Z23" s="63"/>
      <c r="AA23" s="163"/>
      <c r="AB23" s="163"/>
    </row>
    <row r="24" spans="2:28" x14ac:dyDescent="0.3">
      <c r="B24" s="53"/>
      <c r="C24" s="9" t="s">
        <v>47</v>
      </c>
      <c r="D24" s="10" t="s">
        <v>4</v>
      </c>
      <c r="E24" s="10" t="s">
        <v>66</v>
      </c>
      <c r="F24" s="10" t="s">
        <v>46</v>
      </c>
      <c r="G24" s="10">
        <v>470.12</v>
      </c>
      <c r="H24" s="10">
        <v>442.63</v>
      </c>
      <c r="I24" s="10">
        <v>761.22</v>
      </c>
      <c r="J24" s="11">
        <v>526.09</v>
      </c>
      <c r="K24" s="7"/>
      <c r="L24" s="7"/>
      <c r="M24" s="7"/>
      <c r="N24" s="7"/>
      <c r="O24" s="7"/>
      <c r="P24" s="7"/>
      <c r="Q24" s="7"/>
      <c r="R24" s="141"/>
      <c r="S24" s="65"/>
      <c r="T24" s="65"/>
      <c r="U24" s="65"/>
      <c r="V24" s="65"/>
      <c r="W24" s="7"/>
      <c r="X24" s="61"/>
      <c r="Y24" s="67"/>
      <c r="Z24" s="63"/>
      <c r="AA24" s="163"/>
      <c r="AB24" s="163"/>
    </row>
    <row r="25" spans="2:28" x14ac:dyDescent="0.3">
      <c r="B25" s="53"/>
      <c r="C25" s="9" t="s">
        <v>47</v>
      </c>
      <c r="D25" s="10" t="s">
        <v>4</v>
      </c>
      <c r="E25" s="10" t="s">
        <v>67</v>
      </c>
      <c r="F25" s="10" t="s">
        <v>46</v>
      </c>
      <c r="G25" s="10">
        <v>476.84</v>
      </c>
      <c r="H25" s="10">
        <v>450.19</v>
      </c>
      <c r="I25" s="10">
        <v>740.07</v>
      </c>
      <c r="J25" s="11">
        <v>523.37</v>
      </c>
      <c r="K25" s="7"/>
      <c r="L25" s="7"/>
      <c r="M25" s="7"/>
      <c r="N25" s="7"/>
      <c r="O25" s="7"/>
      <c r="P25" s="7"/>
      <c r="Q25" s="7"/>
      <c r="R25" s="142"/>
      <c r="S25" s="78"/>
      <c r="T25" s="78"/>
      <c r="U25" s="78"/>
      <c r="V25" s="78"/>
      <c r="W25" s="7"/>
      <c r="X25" s="61"/>
      <c r="Y25" s="67"/>
      <c r="Z25" s="63"/>
      <c r="AA25" s="61"/>
      <c r="AB25" s="63"/>
    </row>
    <row r="26" spans="2:28" x14ac:dyDescent="0.3">
      <c r="B26" s="53"/>
      <c r="C26" s="9" t="s">
        <v>47</v>
      </c>
      <c r="D26" s="10" t="s">
        <v>4</v>
      </c>
      <c r="E26" s="10" t="s">
        <v>68</v>
      </c>
      <c r="F26" s="10" t="s">
        <v>46</v>
      </c>
      <c r="G26" s="10">
        <v>492.23</v>
      </c>
      <c r="H26" s="10">
        <v>465.08</v>
      </c>
      <c r="I26" s="10">
        <v>765.63</v>
      </c>
      <c r="J26" s="11">
        <v>534.6</v>
      </c>
      <c r="K26" s="7"/>
      <c r="L26" s="56"/>
      <c r="M26" s="56"/>
      <c r="N26" s="56"/>
      <c r="O26" s="56"/>
      <c r="P26" s="7"/>
      <c r="Q26" s="7"/>
      <c r="R26" s="141"/>
      <c r="S26" s="66"/>
      <c r="T26" s="66"/>
      <c r="U26" s="66"/>
      <c r="V26" s="66"/>
      <c r="W26" s="7"/>
    </row>
    <row r="27" spans="2:28" ht="14.5" customHeight="1" x14ac:dyDescent="0.3">
      <c r="B27" s="53"/>
      <c r="C27" s="9" t="s">
        <v>47</v>
      </c>
      <c r="D27" s="10" t="s">
        <v>4</v>
      </c>
      <c r="E27" s="10" t="s">
        <v>69</v>
      </c>
      <c r="F27" s="10" t="s">
        <v>46</v>
      </c>
      <c r="G27" s="10">
        <v>468.33</v>
      </c>
      <c r="H27" s="10">
        <v>457.9</v>
      </c>
      <c r="I27" s="10">
        <v>721.5</v>
      </c>
      <c r="J27" s="11">
        <v>516.1</v>
      </c>
      <c r="K27" s="7"/>
      <c r="L27" s="56"/>
      <c r="M27" s="56"/>
      <c r="N27" s="56"/>
      <c r="O27" s="56"/>
      <c r="P27" s="7"/>
      <c r="Q27" s="7"/>
      <c r="R27" s="143"/>
      <c r="S27" s="65"/>
      <c r="T27" s="65"/>
      <c r="U27" s="65"/>
      <c r="V27" s="65"/>
      <c r="W27" s="7"/>
      <c r="X27" s="161"/>
      <c r="Y27" s="162"/>
      <c r="Z27" s="162"/>
      <c r="AA27" s="162"/>
      <c r="AB27" s="162"/>
    </row>
    <row r="28" spans="2:28" x14ac:dyDescent="0.3">
      <c r="B28" s="53"/>
      <c r="C28" s="9" t="s">
        <v>47</v>
      </c>
      <c r="D28" s="10" t="s">
        <v>4</v>
      </c>
      <c r="E28" s="10" t="s">
        <v>70</v>
      </c>
      <c r="F28" s="10" t="s">
        <v>46</v>
      </c>
      <c r="G28" s="10">
        <v>452.73</v>
      </c>
      <c r="H28" s="10">
        <v>441.59</v>
      </c>
      <c r="I28" s="10">
        <v>731.48</v>
      </c>
      <c r="J28" s="11">
        <v>508.44</v>
      </c>
      <c r="K28" s="7"/>
      <c r="L28" s="7"/>
      <c r="M28" s="7"/>
      <c r="N28" s="7"/>
      <c r="O28" s="7"/>
      <c r="P28" s="7"/>
      <c r="Q28" s="7"/>
      <c r="R28" s="141"/>
      <c r="S28" s="65"/>
      <c r="T28" s="65"/>
      <c r="U28" s="65"/>
      <c r="V28" s="65"/>
      <c r="W28" s="7"/>
      <c r="X28" s="161"/>
      <c r="Y28" s="162"/>
      <c r="Z28" s="162"/>
      <c r="AA28" s="162"/>
      <c r="AB28" s="162"/>
    </row>
    <row r="29" spans="2:28" ht="14.5" customHeight="1" x14ac:dyDescent="0.3">
      <c r="B29" s="53"/>
      <c r="C29" s="9" t="s">
        <v>47</v>
      </c>
      <c r="D29" s="10" t="s">
        <v>4</v>
      </c>
      <c r="E29" s="10" t="s">
        <v>71</v>
      </c>
      <c r="F29" s="10" t="s">
        <v>46</v>
      </c>
      <c r="G29" s="10">
        <v>456.49</v>
      </c>
      <c r="H29" s="10">
        <v>443.76</v>
      </c>
      <c r="I29" s="10">
        <v>752.87</v>
      </c>
      <c r="J29" s="11">
        <v>526.09</v>
      </c>
      <c r="K29" s="7"/>
      <c r="L29" s="7"/>
      <c r="M29" s="7"/>
      <c r="N29" s="7"/>
      <c r="O29" s="7"/>
      <c r="P29" s="56"/>
      <c r="Q29" s="7"/>
      <c r="R29" s="141"/>
      <c r="S29" s="65"/>
      <c r="T29" s="65"/>
      <c r="U29" s="65"/>
      <c r="V29" s="65"/>
      <c r="W29" s="7"/>
      <c r="X29" s="161"/>
      <c r="Y29" s="162"/>
      <c r="Z29" s="162"/>
      <c r="AA29" s="162"/>
      <c r="AB29" s="162"/>
    </row>
    <row r="30" spans="2:28" x14ac:dyDescent="0.3">
      <c r="B30" s="53"/>
      <c r="C30" s="9" t="s">
        <v>47</v>
      </c>
      <c r="D30" s="10" t="s">
        <v>4</v>
      </c>
      <c r="E30" s="10" t="s">
        <v>72</v>
      </c>
      <c r="F30" s="10" t="s">
        <v>46</v>
      </c>
      <c r="G30" s="10">
        <v>467.08</v>
      </c>
      <c r="H30" s="10">
        <v>453.36</v>
      </c>
      <c r="I30" s="10">
        <v>762.71</v>
      </c>
      <c r="J30" s="11">
        <v>543.30999999999995</v>
      </c>
      <c r="K30" s="7"/>
      <c r="L30" s="7"/>
      <c r="M30" s="7"/>
      <c r="N30" s="7"/>
      <c r="O30" s="56"/>
      <c r="P30" s="7"/>
      <c r="Q30" s="7"/>
      <c r="R30" s="141"/>
      <c r="S30" s="65"/>
      <c r="T30" s="65"/>
      <c r="U30" s="65"/>
      <c r="V30" s="65"/>
      <c r="W30" s="7"/>
      <c r="X30" s="161"/>
      <c r="Y30" s="162"/>
      <c r="Z30" s="162"/>
      <c r="AA30" s="162"/>
      <c r="AB30" s="162"/>
    </row>
    <row r="31" spans="2:28" x14ac:dyDescent="0.3">
      <c r="B31" s="53"/>
      <c r="C31" s="9" t="s">
        <v>47</v>
      </c>
      <c r="D31" s="10" t="s">
        <v>4</v>
      </c>
      <c r="E31" s="10" t="s">
        <v>73</v>
      </c>
      <c r="F31" s="10" t="s">
        <v>46</v>
      </c>
      <c r="G31" s="10">
        <v>470.33</v>
      </c>
      <c r="H31" s="10">
        <v>460.87</v>
      </c>
      <c r="I31" s="10">
        <v>770.97</v>
      </c>
      <c r="J31" s="11">
        <v>537.15</v>
      </c>
      <c r="K31" s="7"/>
      <c r="L31" s="7"/>
      <c r="M31" s="7"/>
      <c r="N31" s="7"/>
      <c r="O31" s="7"/>
      <c r="P31" s="7"/>
      <c r="Q31" s="7"/>
      <c r="R31" s="141"/>
      <c r="S31" s="65"/>
      <c r="T31" s="65"/>
      <c r="U31" s="65"/>
      <c r="V31" s="65"/>
      <c r="W31" s="7"/>
      <c r="X31" s="161"/>
      <c r="Y31" s="162"/>
      <c r="Z31" s="162"/>
      <c r="AA31" s="162"/>
      <c r="AB31" s="162"/>
    </row>
    <row r="32" spans="2:28" x14ac:dyDescent="0.3">
      <c r="B32" s="53"/>
      <c r="C32" s="9" t="s">
        <v>47</v>
      </c>
      <c r="D32" s="10" t="s">
        <v>4</v>
      </c>
      <c r="E32" s="10" t="s">
        <v>74</v>
      </c>
      <c r="F32" s="10" t="s">
        <v>46</v>
      </c>
      <c r="G32" s="10">
        <v>464.16</v>
      </c>
      <c r="H32" s="10">
        <v>453.86</v>
      </c>
      <c r="I32" s="10">
        <v>768.1</v>
      </c>
      <c r="J32" s="11">
        <v>532.27</v>
      </c>
      <c r="K32" s="7"/>
      <c r="L32" s="7"/>
      <c r="M32" s="7"/>
      <c r="N32" s="7"/>
      <c r="O32" s="7"/>
      <c r="P32" s="7"/>
      <c r="Q32" s="7"/>
      <c r="R32" s="140"/>
      <c r="S32" s="62"/>
      <c r="T32" s="62"/>
      <c r="U32" s="62"/>
      <c r="V32" s="62"/>
      <c r="W32" s="7"/>
    </row>
    <row r="33" spans="2:23" x14ac:dyDescent="0.3">
      <c r="B33" s="53"/>
      <c r="C33" s="9" t="s">
        <v>47</v>
      </c>
      <c r="D33" s="10" t="s">
        <v>4</v>
      </c>
      <c r="E33" s="10" t="s">
        <v>75</v>
      </c>
      <c r="F33" s="10" t="s">
        <v>46</v>
      </c>
      <c r="G33" s="10">
        <v>475.4</v>
      </c>
      <c r="H33" s="10">
        <v>465.71</v>
      </c>
      <c r="I33" s="10">
        <v>757.54</v>
      </c>
      <c r="J33" s="11">
        <v>541.46</v>
      </c>
      <c r="K33" s="7"/>
      <c r="L33" s="7"/>
      <c r="M33" s="7"/>
      <c r="N33" s="7"/>
      <c r="O33" s="7"/>
      <c r="P33" s="7"/>
      <c r="Q33" s="7"/>
      <c r="R33" s="141"/>
      <c r="S33" s="79"/>
      <c r="T33" s="79"/>
      <c r="U33" s="79"/>
      <c r="V33" s="79"/>
      <c r="W33" s="7"/>
    </row>
    <row r="34" spans="2:23" x14ac:dyDescent="0.3">
      <c r="B34" s="53"/>
      <c r="C34" s="9" t="s">
        <v>47</v>
      </c>
      <c r="D34" s="10" t="s">
        <v>4</v>
      </c>
      <c r="E34" s="10" t="s">
        <v>76</v>
      </c>
      <c r="F34" s="10" t="s">
        <v>46</v>
      </c>
      <c r="G34" s="10">
        <v>482.22</v>
      </c>
      <c r="H34" s="10">
        <v>473.03</v>
      </c>
      <c r="I34" s="10">
        <v>770.36</v>
      </c>
      <c r="J34" s="11">
        <v>547.08000000000004</v>
      </c>
      <c r="K34" s="7"/>
      <c r="L34" s="7"/>
      <c r="M34" s="7"/>
      <c r="N34" s="7"/>
      <c r="O34" s="7"/>
      <c r="P34" s="7"/>
      <c r="Q34" s="7"/>
      <c r="R34" s="141"/>
      <c r="S34" s="80"/>
      <c r="T34" s="80"/>
      <c r="U34" s="80"/>
      <c r="V34" s="80"/>
      <c r="W34" s="7"/>
    </row>
    <row r="35" spans="2:23" x14ac:dyDescent="0.3">
      <c r="B35" s="53"/>
      <c r="C35" s="9" t="s">
        <v>47</v>
      </c>
      <c r="D35" s="10" t="s">
        <v>4</v>
      </c>
      <c r="E35" s="10" t="s">
        <v>77</v>
      </c>
      <c r="F35" s="10" t="s">
        <v>46</v>
      </c>
      <c r="G35" s="10">
        <v>484.48</v>
      </c>
      <c r="H35" s="10">
        <v>475.33</v>
      </c>
      <c r="I35" s="10">
        <v>783.85</v>
      </c>
      <c r="J35" s="11">
        <v>548.5</v>
      </c>
      <c r="K35" s="7"/>
      <c r="L35" s="7"/>
      <c r="M35" s="7"/>
      <c r="N35" s="7"/>
      <c r="O35" s="7"/>
      <c r="P35" s="7"/>
      <c r="Q35" s="7"/>
      <c r="R35" s="141"/>
      <c r="S35" s="79"/>
      <c r="T35" s="79"/>
      <c r="U35" s="79"/>
      <c r="V35" s="79"/>
      <c r="W35" s="7"/>
    </row>
    <row r="36" spans="2:23" x14ac:dyDescent="0.3">
      <c r="B36" s="53"/>
      <c r="C36" s="9" t="s">
        <v>47</v>
      </c>
      <c r="D36" s="10" t="s">
        <v>4</v>
      </c>
      <c r="E36" s="10" t="s">
        <v>78</v>
      </c>
      <c r="F36" s="10" t="s">
        <v>46</v>
      </c>
      <c r="G36" s="10">
        <v>476.45</v>
      </c>
      <c r="H36" s="10">
        <v>464.27</v>
      </c>
      <c r="I36" s="10">
        <v>772.22</v>
      </c>
      <c r="J36" s="11">
        <v>548.13</v>
      </c>
      <c r="K36" s="7"/>
      <c r="L36" s="7"/>
      <c r="M36" s="7"/>
      <c r="N36" s="7"/>
      <c r="O36" s="7"/>
      <c r="P36" s="7"/>
      <c r="Q36" s="7"/>
      <c r="R36" s="141"/>
      <c r="S36" s="79"/>
      <c r="T36" s="79"/>
      <c r="U36" s="79"/>
      <c r="V36" s="79"/>
      <c r="W36" s="7"/>
    </row>
    <row r="37" spans="2:23" x14ac:dyDescent="0.3">
      <c r="B37" s="53"/>
      <c r="C37" s="9" t="s">
        <v>47</v>
      </c>
      <c r="D37" s="10" t="s">
        <v>4</v>
      </c>
      <c r="E37" s="10" t="s">
        <v>79</v>
      </c>
      <c r="F37" s="10" t="s">
        <v>46</v>
      </c>
      <c r="G37" s="10">
        <v>493.14</v>
      </c>
      <c r="H37" s="10">
        <v>481.58</v>
      </c>
      <c r="I37" s="10">
        <v>773.41</v>
      </c>
      <c r="J37" s="11">
        <v>561.54</v>
      </c>
      <c r="K37" s="7"/>
      <c r="L37" s="7"/>
      <c r="M37" s="7"/>
      <c r="N37" s="7"/>
      <c r="O37" s="7"/>
      <c r="P37" s="7"/>
      <c r="Q37" s="7"/>
      <c r="R37" s="141"/>
      <c r="S37" s="79"/>
      <c r="T37" s="79"/>
      <c r="U37" s="79"/>
      <c r="V37" s="79"/>
      <c r="W37" s="7"/>
    </row>
    <row r="38" spans="2:23" x14ac:dyDescent="0.3">
      <c r="B38" s="53"/>
      <c r="C38" s="9" t="s">
        <v>47</v>
      </c>
      <c r="D38" s="10" t="s">
        <v>4</v>
      </c>
      <c r="E38" s="10" t="s">
        <v>80</v>
      </c>
      <c r="F38" s="10" t="s">
        <v>46</v>
      </c>
      <c r="G38" s="10">
        <v>494.12</v>
      </c>
      <c r="H38" s="10">
        <v>482.85</v>
      </c>
      <c r="I38" s="10">
        <v>780.03</v>
      </c>
      <c r="J38" s="11">
        <v>561.61</v>
      </c>
      <c r="K38" s="7"/>
      <c r="L38" s="7"/>
      <c r="M38" s="7"/>
      <c r="N38" s="7"/>
      <c r="O38" s="7"/>
      <c r="P38" s="7"/>
      <c r="Q38" s="7"/>
      <c r="R38" s="141"/>
      <c r="S38" s="79"/>
      <c r="T38" s="79"/>
      <c r="U38" s="79"/>
      <c r="V38" s="79"/>
      <c r="W38" s="7"/>
    </row>
    <row r="39" spans="2:23" x14ac:dyDescent="0.3">
      <c r="B39" s="53"/>
      <c r="C39" s="9" t="s">
        <v>47</v>
      </c>
      <c r="D39" s="10" t="s">
        <v>4</v>
      </c>
      <c r="E39" s="10" t="s">
        <v>81</v>
      </c>
      <c r="F39" s="10" t="s">
        <v>46</v>
      </c>
      <c r="G39" s="10">
        <v>498.73</v>
      </c>
      <c r="H39" s="10">
        <v>487.17</v>
      </c>
      <c r="I39" s="10">
        <v>798.23</v>
      </c>
      <c r="J39" s="11">
        <v>567.08000000000004</v>
      </c>
      <c r="K39" s="7"/>
      <c r="L39" s="7"/>
      <c r="M39" s="7"/>
      <c r="N39" s="7"/>
      <c r="O39" s="7"/>
      <c r="P39" s="7"/>
      <c r="Q39" s="7"/>
      <c r="R39" s="144"/>
      <c r="S39" s="79"/>
      <c r="T39" s="65"/>
      <c r="U39" s="65"/>
      <c r="V39" s="65"/>
      <c r="W39" s="7"/>
    </row>
    <row r="40" spans="2:23" x14ac:dyDescent="0.3">
      <c r="B40" s="53"/>
      <c r="C40" s="9" t="s">
        <v>47</v>
      </c>
      <c r="D40" s="10" t="s">
        <v>4</v>
      </c>
      <c r="E40" s="10" t="s">
        <v>82</v>
      </c>
      <c r="F40" s="10" t="s">
        <v>46</v>
      </c>
      <c r="G40" s="10">
        <v>489.19</v>
      </c>
      <c r="H40" s="10">
        <v>474.64</v>
      </c>
      <c r="I40" s="10">
        <v>787.06</v>
      </c>
      <c r="J40" s="11">
        <v>562.29</v>
      </c>
      <c r="K40" s="7"/>
      <c r="L40" s="7"/>
      <c r="M40" s="7"/>
      <c r="N40" s="7"/>
      <c r="O40" s="7"/>
      <c r="P40" s="7"/>
      <c r="Q40" s="7"/>
      <c r="R40" s="141"/>
      <c r="S40" s="79"/>
      <c r="T40" s="65"/>
      <c r="U40" s="65"/>
      <c r="V40" s="65"/>
      <c r="W40" s="7"/>
    </row>
    <row r="41" spans="2:23" x14ac:dyDescent="0.3">
      <c r="B41" s="53"/>
      <c r="C41" s="9" t="s">
        <v>47</v>
      </c>
      <c r="D41" s="10" t="s">
        <v>4</v>
      </c>
      <c r="E41" s="10" t="s">
        <v>83</v>
      </c>
      <c r="F41" s="10" t="s">
        <v>46</v>
      </c>
      <c r="G41" s="10">
        <v>507.9</v>
      </c>
      <c r="H41" s="10">
        <v>496.83</v>
      </c>
      <c r="I41" s="10">
        <v>792.88</v>
      </c>
      <c r="J41" s="11">
        <v>573.66</v>
      </c>
      <c r="K41" s="7"/>
      <c r="L41" s="7"/>
      <c r="M41" s="7"/>
      <c r="N41" s="7"/>
      <c r="O41" s="7"/>
      <c r="P41" s="7"/>
      <c r="Q41" s="7"/>
      <c r="R41" s="141"/>
      <c r="S41" s="65"/>
      <c r="T41" s="65"/>
      <c r="U41" s="65"/>
      <c r="V41" s="65"/>
      <c r="W41" s="7"/>
    </row>
    <row r="42" spans="2:23" x14ac:dyDescent="0.3">
      <c r="B42" s="53"/>
      <c r="C42" s="9" t="s">
        <v>47</v>
      </c>
      <c r="D42" s="10" t="s">
        <v>4</v>
      </c>
      <c r="E42" s="10" t="s">
        <v>84</v>
      </c>
      <c r="F42" s="10" t="s">
        <v>46</v>
      </c>
      <c r="G42" s="10">
        <v>513.61</v>
      </c>
      <c r="H42" s="10">
        <v>505.21</v>
      </c>
      <c r="I42" s="10">
        <v>796.16</v>
      </c>
      <c r="J42" s="11">
        <v>574.59</v>
      </c>
      <c r="K42" s="7"/>
      <c r="L42" s="7"/>
      <c r="M42" s="7"/>
      <c r="N42" s="7"/>
      <c r="O42" s="7"/>
      <c r="P42" s="7"/>
      <c r="Q42" s="7"/>
      <c r="R42" s="141"/>
      <c r="S42" s="65"/>
      <c r="T42" s="65"/>
      <c r="U42" s="65"/>
      <c r="V42" s="65"/>
      <c r="W42" s="7"/>
    </row>
    <row r="43" spans="2:23" x14ac:dyDescent="0.3">
      <c r="B43" s="53"/>
      <c r="C43" s="9" t="s">
        <v>47</v>
      </c>
      <c r="D43" s="10" t="s">
        <v>4</v>
      </c>
      <c r="E43" s="10" t="s">
        <v>85</v>
      </c>
      <c r="F43" s="10" t="s">
        <v>46</v>
      </c>
      <c r="G43" s="10">
        <v>505.34</v>
      </c>
      <c r="H43" s="10">
        <v>498.57</v>
      </c>
      <c r="I43" s="10">
        <v>816.88</v>
      </c>
      <c r="J43" s="11">
        <v>564.05999999999995</v>
      </c>
      <c r="K43" s="7"/>
      <c r="L43" s="7"/>
      <c r="M43" s="7"/>
      <c r="N43" s="7"/>
      <c r="O43" s="7"/>
      <c r="P43" s="7"/>
      <c r="Q43" s="7"/>
      <c r="R43" s="140"/>
      <c r="S43" s="62"/>
      <c r="T43" s="62"/>
      <c r="U43" s="62"/>
      <c r="V43" s="62"/>
      <c r="W43" s="7"/>
    </row>
    <row r="44" spans="2:23" x14ac:dyDescent="0.3">
      <c r="B44" s="53"/>
      <c r="C44" s="9" t="s">
        <v>47</v>
      </c>
      <c r="D44" s="10" t="s">
        <v>4</v>
      </c>
      <c r="E44" s="10" t="s">
        <v>86</v>
      </c>
      <c r="F44" s="10" t="s">
        <v>46</v>
      </c>
      <c r="G44" s="10">
        <v>504.87</v>
      </c>
      <c r="H44" s="10">
        <v>497.5</v>
      </c>
      <c r="I44" s="10">
        <v>810.76</v>
      </c>
      <c r="J44" s="11">
        <v>563.88</v>
      </c>
      <c r="K44" s="7"/>
      <c r="L44" s="7"/>
      <c r="M44" s="7"/>
      <c r="N44" s="7"/>
      <c r="O44" s="7"/>
      <c r="P44" s="7"/>
      <c r="Q44" s="7"/>
      <c r="R44" s="141"/>
      <c r="S44" s="65"/>
      <c r="T44" s="65"/>
      <c r="U44" s="65"/>
      <c r="V44" s="65"/>
      <c r="W44" s="7"/>
    </row>
    <row r="45" spans="2:23" x14ac:dyDescent="0.3">
      <c r="B45" s="53"/>
      <c r="C45" s="9" t="s">
        <v>47</v>
      </c>
      <c r="D45" s="10" t="s">
        <v>4</v>
      </c>
      <c r="E45" s="10" t="s">
        <v>87</v>
      </c>
      <c r="F45" s="10" t="s">
        <v>46</v>
      </c>
      <c r="G45" s="10">
        <v>519.01</v>
      </c>
      <c r="H45" s="10">
        <v>514.16999999999996</v>
      </c>
      <c r="I45" s="10">
        <v>821.77</v>
      </c>
      <c r="J45" s="11">
        <v>571.86</v>
      </c>
      <c r="K45" s="7"/>
      <c r="L45" s="7"/>
      <c r="M45" s="7"/>
      <c r="N45" s="7"/>
      <c r="O45" s="7"/>
      <c r="P45" s="7"/>
      <c r="Q45" s="7"/>
      <c r="R45" s="141"/>
      <c r="S45" s="79"/>
      <c r="T45" s="79"/>
      <c r="U45" s="79"/>
      <c r="V45" s="79"/>
      <c r="W45" s="7"/>
    </row>
    <row r="46" spans="2:23" x14ac:dyDescent="0.3">
      <c r="B46" s="53"/>
      <c r="C46" s="9" t="s">
        <v>47</v>
      </c>
      <c r="D46" s="10" t="s">
        <v>4</v>
      </c>
      <c r="E46" s="10" t="s">
        <v>88</v>
      </c>
      <c r="F46" s="10" t="s">
        <v>46</v>
      </c>
      <c r="G46" s="10">
        <v>523.48</v>
      </c>
      <c r="H46" s="10">
        <v>520.46</v>
      </c>
      <c r="I46" s="10">
        <v>829.33</v>
      </c>
      <c r="J46" s="11">
        <v>573.53</v>
      </c>
      <c r="K46" s="7"/>
      <c r="L46" s="7"/>
      <c r="M46" s="7"/>
      <c r="N46" s="7"/>
      <c r="O46" s="7"/>
      <c r="P46" s="7"/>
      <c r="Q46" s="7"/>
      <c r="R46" s="141"/>
      <c r="S46" s="80"/>
      <c r="T46" s="80"/>
      <c r="U46" s="80"/>
      <c r="V46" s="80"/>
      <c r="W46" s="7"/>
    </row>
    <row r="47" spans="2:23" x14ac:dyDescent="0.3">
      <c r="B47" s="53"/>
      <c r="C47" s="9" t="s">
        <v>47</v>
      </c>
      <c r="D47" s="10" t="s">
        <v>4</v>
      </c>
      <c r="E47" s="10" t="s">
        <v>89</v>
      </c>
      <c r="F47" s="10" t="s">
        <v>46</v>
      </c>
      <c r="G47" s="10">
        <v>525.36</v>
      </c>
      <c r="H47" s="10">
        <v>519.15</v>
      </c>
      <c r="I47" s="10">
        <v>831.72</v>
      </c>
      <c r="J47" s="11">
        <v>582.17999999999995</v>
      </c>
      <c r="K47" s="7"/>
      <c r="L47" s="7"/>
      <c r="M47" s="153" t="s">
        <v>214</v>
      </c>
      <c r="N47" s="153"/>
      <c r="O47" s="153"/>
      <c r="P47" s="153"/>
      <c r="Q47" s="7"/>
      <c r="R47" s="141"/>
      <c r="S47" s="79"/>
      <c r="T47" s="79"/>
      <c r="U47" s="79"/>
      <c r="V47" s="79"/>
      <c r="W47" s="7"/>
    </row>
    <row r="48" spans="2:23" ht="13.5" customHeight="1" x14ac:dyDescent="0.3">
      <c r="B48" s="53"/>
      <c r="C48" s="9" t="s">
        <v>47</v>
      </c>
      <c r="D48" s="10" t="s">
        <v>4</v>
      </c>
      <c r="E48" s="10" t="s">
        <v>90</v>
      </c>
      <c r="F48" s="10" t="s">
        <v>46</v>
      </c>
      <c r="G48" s="10">
        <v>532.79999999999995</v>
      </c>
      <c r="H48" s="10">
        <v>528.17999999999995</v>
      </c>
      <c r="I48" s="10">
        <v>835.42</v>
      </c>
      <c r="J48" s="11">
        <v>583.66</v>
      </c>
      <c r="K48" s="7"/>
      <c r="L48" s="7"/>
      <c r="M48" s="153"/>
      <c r="N48" s="153"/>
      <c r="O48" s="153"/>
      <c r="P48" s="153"/>
      <c r="Q48" s="7"/>
      <c r="R48" s="144"/>
      <c r="S48" s="79"/>
      <c r="T48" s="79"/>
      <c r="U48" s="79"/>
      <c r="V48" s="79"/>
      <c r="W48" s="7"/>
    </row>
    <row r="49" spans="1:23" x14ac:dyDescent="0.3">
      <c r="B49" s="53"/>
      <c r="C49" s="9" t="s">
        <v>47</v>
      </c>
      <c r="D49" s="10" t="s">
        <v>4</v>
      </c>
      <c r="E49" s="10" t="s">
        <v>91</v>
      </c>
      <c r="F49" s="10" t="s">
        <v>46</v>
      </c>
      <c r="G49" s="10">
        <v>555.4</v>
      </c>
      <c r="H49" s="10">
        <v>551.29999999999995</v>
      </c>
      <c r="I49" s="10">
        <v>811.28</v>
      </c>
      <c r="J49" s="11">
        <v>593.54999999999995</v>
      </c>
      <c r="K49" s="7"/>
      <c r="L49" s="7"/>
      <c r="M49" s="153"/>
      <c r="N49" s="153"/>
      <c r="O49" s="153"/>
      <c r="P49" s="153"/>
      <c r="Q49" s="7"/>
      <c r="R49" s="144"/>
      <c r="S49" s="79"/>
      <c r="T49" s="79"/>
      <c r="U49" s="79"/>
      <c r="V49" s="79"/>
      <c r="W49" s="7"/>
    </row>
    <row r="50" spans="1:23" x14ac:dyDescent="0.3">
      <c r="B50" s="53"/>
      <c r="C50" s="9" t="s">
        <v>47</v>
      </c>
      <c r="D50" s="10" t="s">
        <v>4</v>
      </c>
      <c r="E50" s="10" t="s">
        <v>92</v>
      </c>
      <c r="F50" s="10" t="s">
        <v>46</v>
      </c>
      <c r="G50" s="10">
        <v>563.69000000000005</v>
      </c>
      <c r="H50" s="10">
        <v>568.75</v>
      </c>
      <c r="I50" s="10">
        <v>835.84</v>
      </c>
      <c r="J50" s="11">
        <v>588.63</v>
      </c>
      <c r="K50" s="7"/>
      <c r="L50" s="7"/>
      <c r="M50" s="7"/>
      <c r="N50" s="7"/>
      <c r="O50" s="7"/>
      <c r="P50" s="7"/>
      <c r="Q50" s="7"/>
      <c r="R50" s="141"/>
      <c r="S50" s="79"/>
      <c r="T50" s="79"/>
      <c r="U50" s="82"/>
      <c r="V50" s="83"/>
      <c r="W50" s="7"/>
    </row>
    <row r="51" spans="1:23" x14ac:dyDescent="0.3">
      <c r="B51" s="53"/>
      <c r="C51" s="9" t="s">
        <v>47</v>
      </c>
      <c r="D51" s="10" t="s">
        <v>4</v>
      </c>
      <c r="E51" s="10" t="s">
        <v>93</v>
      </c>
      <c r="F51" s="10" t="s">
        <v>46</v>
      </c>
      <c r="G51" s="10">
        <v>593.76</v>
      </c>
      <c r="H51" s="10">
        <v>591.88</v>
      </c>
      <c r="I51" s="10">
        <v>884.43</v>
      </c>
      <c r="J51" s="11">
        <v>631.78</v>
      </c>
      <c r="K51" s="7"/>
      <c r="L51" s="7"/>
      <c r="M51" s="7"/>
      <c r="N51" s="7"/>
      <c r="O51" s="7"/>
      <c r="P51" s="7"/>
      <c r="Q51" s="7"/>
      <c r="R51" s="141"/>
      <c r="S51" s="84"/>
      <c r="T51" s="79"/>
      <c r="U51" s="117"/>
      <c r="V51" s="117"/>
      <c r="W51" s="7"/>
    </row>
    <row r="52" spans="1:23" x14ac:dyDescent="0.3">
      <c r="B52" s="53"/>
      <c r="C52" s="9" t="s">
        <v>47</v>
      </c>
      <c r="D52" s="10" t="s">
        <v>4</v>
      </c>
      <c r="E52" s="10" t="s">
        <v>94</v>
      </c>
      <c r="F52" s="10" t="s">
        <v>46</v>
      </c>
      <c r="G52" s="10">
        <v>588.80999999999995</v>
      </c>
      <c r="H52" s="10">
        <v>599.6</v>
      </c>
      <c r="I52" s="10">
        <v>861.31</v>
      </c>
      <c r="J52" s="11">
        <v>593.57000000000005</v>
      </c>
      <c r="K52" s="7"/>
      <c r="L52" s="7"/>
      <c r="M52" s="7"/>
      <c r="N52" s="7"/>
      <c r="O52" s="7"/>
      <c r="P52" s="7"/>
      <c r="Q52" s="7"/>
      <c r="R52" s="141"/>
      <c r="S52" s="84"/>
      <c r="T52" s="79"/>
      <c r="U52" s="117"/>
      <c r="V52" s="117"/>
      <c r="W52" s="7"/>
    </row>
    <row r="53" spans="1:23" x14ac:dyDescent="0.3">
      <c r="B53" s="53"/>
      <c r="C53" s="9" t="s">
        <v>47</v>
      </c>
      <c r="D53" s="10" t="s">
        <v>4</v>
      </c>
      <c r="E53" s="10" t="s">
        <v>95</v>
      </c>
      <c r="F53" s="10" t="s">
        <v>46</v>
      </c>
      <c r="G53" s="10">
        <v>607.77</v>
      </c>
      <c r="H53" s="10">
        <v>614.33000000000004</v>
      </c>
      <c r="I53" s="10">
        <v>896.58</v>
      </c>
      <c r="J53" s="11">
        <v>622.51</v>
      </c>
      <c r="K53" s="7"/>
      <c r="L53" s="7"/>
      <c r="M53" s="7"/>
      <c r="N53" s="7"/>
      <c r="O53" s="7"/>
      <c r="P53" s="7"/>
      <c r="Q53" s="7"/>
      <c r="R53" s="141"/>
      <c r="S53" s="80"/>
      <c r="T53" s="79"/>
      <c r="U53" s="7"/>
      <c r="V53" s="7"/>
      <c r="W53" s="7"/>
    </row>
    <row r="54" spans="1:23" x14ac:dyDescent="0.3">
      <c r="B54" s="53"/>
      <c r="C54" s="9" t="s">
        <v>47</v>
      </c>
      <c r="D54" s="10" t="s">
        <v>4</v>
      </c>
      <c r="E54" s="10" t="s">
        <v>96</v>
      </c>
      <c r="F54" s="10" t="s">
        <v>46</v>
      </c>
      <c r="G54" s="10">
        <v>617.4</v>
      </c>
      <c r="H54" s="10">
        <v>620.33000000000004</v>
      </c>
      <c r="I54" s="10">
        <v>907.85</v>
      </c>
      <c r="J54" s="11">
        <v>643.65</v>
      </c>
      <c r="K54" s="7"/>
      <c r="L54" s="7"/>
      <c r="M54" s="7"/>
      <c r="N54" s="7"/>
      <c r="O54" s="7"/>
      <c r="P54" s="7"/>
      <c r="Q54" s="7"/>
      <c r="R54" s="141"/>
      <c r="S54" s="80"/>
      <c r="T54" s="79"/>
      <c r="U54" s="117"/>
      <c r="V54" s="118"/>
      <c r="W54" s="7"/>
    </row>
    <row r="55" spans="1:23" x14ac:dyDescent="0.3">
      <c r="B55" s="53"/>
      <c r="C55" s="9" t="s">
        <v>47</v>
      </c>
      <c r="D55" s="10" t="s">
        <v>4</v>
      </c>
      <c r="E55" s="10" t="s">
        <v>97</v>
      </c>
      <c r="F55" s="10" t="s">
        <v>46</v>
      </c>
      <c r="G55" s="10">
        <v>621.6</v>
      </c>
      <c r="H55" s="10">
        <v>633.87</v>
      </c>
      <c r="I55" s="10">
        <v>944.34</v>
      </c>
      <c r="J55" s="11">
        <v>630.61</v>
      </c>
      <c r="K55" s="7"/>
      <c r="L55" s="7"/>
      <c r="M55" s="7"/>
      <c r="N55" s="7"/>
      <c r="O55" s="7"/>
      <c r="P55" s="7"/>
      <c r="Q55" s="7"/>
      <c r="R55" s="141"/>
      <c r="S55" s="65"/>
      <c r="T55" s="65"/>
      <c r="U55" s="117"/>
      <c r="V55" s="118"/>
      <c r="W55" s="7"/>
    </row>
    <row r="56" spans="1:23" ht="14.5" thickBot="1" x14ac:dyDescent="0.35">
      <c r="B56" s="53"/>
      <c r="C56" s="44" t="s">
        <v>47</v>
      </c>
      <c r="D56" s="45" t="s">
        <v>4</v>
      </c>
      <c r="E56" s="45" t="s">
        <v>98</v>
      </c>
      <c r="F56" s="45" t="s">
        <v>46</v>
      </c>
      <c r="G56" s="45">
        <v>611.35</v>
      </c>
      <c r="H56" s="45">
        <v>617.39</v>
      </c>
      <c r="I56" s="45">
        <v>911.81</v>
      </c>
      <c r="J56" s="46">
        <v>631.24</v>
      </c>
      <c r="K56" s="7"/>
      <c r="L56" s="7"/>
      <c r="M56" s="7"/>
      <c r="N56" s="7"/>
      <c r="O56" s="7"/>
      <c r="P56" s="7"/>
      <c r="Q56" s="7"/>
      <c r="R56" s="143"/>
      <c r="S56" s="61"/>
      <c r="T56" s="65"/>
      <c r="U56" s="61"/>
      <c r="V56" s="85"/>
      <c r="W56" s="7"/>
    </row>
    <row r="57" spans="1:23" x14ac:dyDescent="0.3">
      <c r="B57" s="53"/>
      <c r="C57" s="7"/>
      <c r="D57" s="7"/>
      <c r="E57" s="7"/>
      <c r="F57" s="7"/>
      <c r="G57" s="47"/>
      <c r="H57" s="47"/>
      <c r="I57" s="47"/>
      <c r="J57" s="47"/>
      <c r="K57" s="7"/>
      <c r="L57" s="7"/>
      <c r="M57" s="7"/>
      <c r="N57" s="7"/>
      <c r="O57" s="7"/>
      <c r="P57" s="7"/>
      <c r="Q57" s="7"/>
      <c r="R57" s="54"/>
      <c r="S57" s="7"/>
      <c r="T57" s="7"/>
      <c r="U57" s="7"/>
      <c r="V57" s="7"/>
      <c r="W57" s="7"/>
    </row>
    <row r="58" spans="1:23" x14ac:dyDescent="0.3">
      <c r="B58" s="53"/>
      <c r="C58" s="7"/>
      <c r="D58" s="7"/>
      <c r="E58" s="7"/>
      <c r="F58" s="7"/>
      <c r="G58" s="47"/>
      <c r="H58" s="47"/>
      <c r="I58" s="47"/>
      <c r="J58" s="47"/>
      <c r="K58" s="7"/>
      <c r="L58" s="7"/>
      <c r="M58" s="7"/>
      <c r="N58" s="7"/>
      <c r="O58" s="7"/>
      <c r="P58" s="7"/>
      <c r="Q58" s="7"/>
      <c r="R58" s="146"/>
      <c r="S58" s="112"/>
      <c r="T58" s="112"/>
      <c r="U58" s="112"/>
      <c r="V58" s="112"/>
      <c r="W58" s="7"/>
    </row>
    <row r="59" spans="1:23" ht="14.5" thickBot="1" x14ac:dyDescent="0.35">
      <c r="B59" s="57"/>
      <c r="C59" s="58"/>
      <c r="D59" s="58"/>
      <c r="E59" s="58"/>
      <c r="F59" s="58"/>
      <c r="G59" s="59"/>
      <c r="H59" s="59"/>
      <c r="I59" s="59"/>
      <c r="J59" s="59"/>
      <c r="K59" s="58"/>
      <c r="L59" s="58"/>
      <c r="M59" s="58"/>
      <c r="N59" s="58"/>
      <c r="O59" s="58"/>
      <c r="P59" s="58"/>
      <c r="Q59" s="58"/>
      <c r="R59" s="145"/>
      <c r="S59" s="112"/>
      <c r="T59" s="112"/>
      <c r="U59" s="112"/>
      <c r="V59" s="112"/>
      <c r="W59" s="7"/>
    </row>
    <row r="60" spans="1:23" x14ac:dyDescent="0.3">
      <c r="A60" s="7"/>
      <c r="B60" s="7"/>
      <c r="C60" s="7"/>
      <c r="D60" s="7"/>
      <c r="E60" s="7"/>
      <c r="F60" s="7"/>
      <c r="G60" s="47"/>
      <c r="H60" s="47"/>
      <c r="I60" s="47"/>
      <c r="J60" s="47"/>
      <c r="K60" s="7"/>
      <c r="L60" s="7"/>
      <c r="M60" s="7"/>
      <c r="N60" s="7"/>
      <c r="O60" s="7"/>
      <c r="P60" s="7"/>
      <c r="Q60" s="7"/>
      <c r="R60" s="116"/>
      <c r="S60" s="112"/>
      <c r="T60" s="112"/>
      <c r="U60" s="112"/>
      <c r="V60" s="112"/>
      <c r="W60" s="7"/>
    </row>
    <row r="61" spans="1:23" x14ac:dyDescent="0.3">
      <c r="A61" s="7"/>
      <c r="B61" s="7"/>
      <c r="C61" s="7"/>
      <c r="D61" s="7"/>
      <c r="E61" s="7"/>
      <c r="F61" s="7"/>
      <c r="G61" s="47"/>
      <c r="H61" s="47"/>
      <c r="I61" s="47"/>
      <c r="J61" s="47"/>
      <c r="K61" s="7"/>
      <c r="L61" s="7"/>
      <c r="M61" s="7"/>
      <c r="N61" s="7"/>
      <c r="O61" s="7"/>
      <c r="P61" s="7"/>
      <c r="Q61" s="7"/>
      <c r="R61" s="116"/>
      <c r="S61" s="112"/>
      <c r="T61" s="112"/>
      <c r="U61" s="112"/>
      <c r="V61" s="112"/>
      <c r="W61" s="7"/>
    </row>
    <row r="62" spans="1:23" x14ac:dyDescent="0.3">
      <c r="A62" s="7"/>
      <c r="B62" s="7"/>
      <c r="C62" s="7"/>
      <c r="D62" s="7"/>
      <c r="E62" s="7"/>
      <c r="F62" s="7"/>
      <c r="G62" s="47"/>
      <c r="H62" s="47"/>
      <c r="I62" s="47"/>
      <c r="J62" s="47"/>
      <c r="K62" s="7"/>
      <c r="L62" s="7"/>
      <c r="M62" s="7"/>
      <c r="N62" s="7"/>
      <c r="O62" s="7"/>
      <c r="P62" s="7"/>
      <c r="Q62" s="7"/>
      <c r="R62" s="116"/>
      <c r="S62" s="112"/>
      <c r="T62" s="112"/>
      <c r="U62" s="112"/>
      <c r="V62" s="112"/>
      <c r="W62" s="7"/>
    </row>
    <row r="63" spans="1:23" x14ac:dyDescent="0.3">
      <c r="A63" s="7"/>
      <c r="B63" s="7"/>
      <c r="C63" s="7"/>
      <c r="D63" s="7"/>
      <c r="E63" s="7"/>
      <c r="F63" s="7"/>
      <c r="G63" s="47"/>
      <c r="H63" s="47"/>
      <c r="I63" s="47"/>
      <c r="J63" s="47"/>
      <c r="K63" s="7"/>
      <c r="L63" s="7"/>
      <c r="M63" s="7"/>
      <c r="N63" s="7"/>
      <c r="O63" s="7"/>
      <c r="P63" s="7"/>
      <c r="Q63" s="7"/>
      <c r="R63" s="7"/>
      <c r="S63" s="7"/>
      <c r="T63" s="7"/>
      <c r="U63" s="7"/>
      <c r="V63" s="7"/>
      <c r="W63" s="7"/>
    </row>
    <row r="64" spans="1:23" x14ac:dyDescent="0.3">
      <c r="A64" s="7"/>
      <c r="B64" s="7"/>
      <c r="C64" s="7"/>
      <c r="D64" s="7"/>
      <c r="E64" s="7"/>
      <c r="F64" s="7"/>
      <c r="G64" s="47"/>
      <c r="H64" s="47"/>
      <c r="I64" s="47"/>
      <c r="J64" s="47"/>
      <c r="K64" s="7"/>
      <c r="L64" s="7"/>
      <c r="M64" s="7"/>
      <c r="N64" s="7"/>
      <c r="O64" s="7"/>
      <c r="P64" s="7"/>
      <c r="Q64" s="7"/>
      <c r="R64" s="7"/>
      <c r="S64" s="7"/>
      <c r="T64" s="7"/>
      <c r="U64" s="7"/>
      <c r="V64" s="7"/>
      <c r="W64" s="7"/>
    </row>
    <row r="65" spans="1:19" x14ac:dyDescent="0.3">
      <c r="A65" s="7"/>
      <c r="B65" s="7"/>
      <c r="C65" s="7"/>
      <c r="D65" s="7"/>
      <c r="E65" s="7"/>
      <c r="F65" s="7"/>
      <c r="G65" s="47"/>
      <c r="H65" s="47"/>
      <c r="I65" s="47"/>
      <c r="J65" s="47"/>
      <c r="K65" s="7"/>
      <c r="L65" s="7"/>
      <c r="M65" s="7"/>
      <c r="N65" s="7"/>
      <c r="O65" s="7"/>
      <c r="P65" s="7"/>
      <c r="Q65" s="7"/>
      <c r="R65" s="7"/>
      <c r="S65" s="7"/>
    </row>
    <row r="66" spans="1:19" x14ac:dyDescent="0.3">
      <c r="A66" s="7"/>
      <c r="B66" s="7"/>
      <c r="C66" s="7"/>
      <c r="D66" s="7"/>
      <c r="E66" s="7"/>
      <c r="F66" s="7"/>
      <c r="G66" s="47"/>
      <c r="H66" s="47"/>
      <c r="I66" s="47"/>
      <c r="J66" s="47"/>
      <c r="K66" s="7"/>
      <c r="L66" s="7"/>
      <c r="M66" s="7"/>
      <c r="N66" s="7"/>
      <c r="O66" s="7"/>
      <c r="P66" s="7"/>
      <c r="Q66" s="7"/>
      <c r="R66" s="7"/>
      <c r="S66" s="7"/>
    </row>
    <row r="67" spans="1:19" x14ac:dyDescent="0.3">
      <c r="A67" s="7"/>
      <c r="B67" s="7"/>
      <c r="C67" s="7"/>
      <c r="D67" s="7"/>
      <c r="E67" s="7"/>
      <c r="F67" s="7"/>
      <c r="K67" s="7"/>
      <c r="L67" s="7"/>
      <c r="M67" s="7"/>
      <c r="N67" s="7"/>
      <c r="O67" s="7"/>
      <c r="P67" s="7"/>
      <c r="Q67" s="7"/>
      <c r="R67" s="7"/>
      <c r="S67" s="7"/>
    </row>
    <row r="68" spans="1:19" x14ac:dyDescent="0.3">
      <c r="A68" s="7"/>
      <c r="B68" s="7"/>
      <c r="C68" s="7"/>
      <c r="D68" s="7"/>
      <c r="E68" s="7"/>
      <c r="F68" s="7"/>
      <c r="K68" s="7"/>
      <c r="L68" s="7"/>
      <c r="M68" s="7"/>
      <c r="N68" s="7"/>
      <c r="O68" s="7"/>
      <c r="P68" s="7"/>
      <c r="Q68" s="7"/>
      <c r="R68" s="7"/>
      <c r="S68" s="7"/>
    </row>
    <row r="69" spans="1:19" x14ac:dyDescent="0.3">
      <c r="A69" s="7"/>
      <c r="B69" s="7"/>
      <c r="C69" s="7"/>
      <c r="D69" s="7"/>
      <c r="E69" s="7"/>
      <c r="F69" s="7"/>
      <c r="K69" s="7"/>
      <c r="L69" s="7"/>
      <c r="M69" s="7"/>
      <c r="N69" s="7"/>
      <c r="O69" s="7"/>
      <c r="P69" s="7"/>
      <c r="Q69" s="7"/>
      <c r="R69" s="7"/>
      <c r="S69" s="7"/>
    </row>
    <row r="70" spans="1:19" x14ac:dyDescent="0.3">
      <c r="A70" s="7"/>
      <c r="B70" s="7"/>
      <c r="C70" s="7"/>
      <c r="D70" s="7"/>
      <c r="E70" s="7"/>
      <c r="F70" s="7"/>
      <c r="K70" s="7"/>
      <c r="L70" s="7"/>
      <c r="M70" s="7"/>
      <c r="N70" s="7"/>
      <c r="O70" s="7"/>
      <c r="P70" s="7"/>
      <c r="Q70" s="7"/>
      <c r="R70" s="7"/>
      <c r="S70" s="7"/>
    </row>
    <row r="71" spans="1:19" x14ac:dyDescent="0.3">
      <c r="A71" s="7"/>
      <c r="B71" s="7"/>
      <c r="C71" s="7"/>
      <c r="D71" s="7"/>
      <c r="E71" s="7"/>
      <c r="F71" s="7"/>
      <c r="K71" s="7"/>
      <c r="L71" s="7"/>
      <c r="M71" s="7"/>
      <c r="N71" s="7"/>
      <c r="O71" s="7"/>
      <c r="P71" s="7"/>
      <c r="Q71" s="7"/>
      <c r="R71" s="7"/>
      <c r="S71" s="7"/>
    </row>
    <row r="72" spans="1:19" x14ac:dyDescent="0.3">
      <c r="A72" s="7"/>
      <c r="B72" s="7"/>
      <c r="C72" s="7"/>
      <c r="D72" s="7"/>
      <c r="E72" s="7"/>
      <c r="F72" s="7"/>
      <c r="K72" s="7"/>
      <c r="L72" s="7"/>
      <c r="M72" s="7"/>
      <c r="N72" s="7"/>
      <c r="O72" s="7"/>
      <c r="P72" s="7"/>
      <c r="Q72" s="7"/>
      <c r="R72" s="7"/>
      <c r="S72" s="7"/>
    </row>
    <row r="73" spans="1:19" x14ac:dyDescent="0.3">
      <c r="A73" s="7"/>
      <c r="B73" s="7"/>
      <c r="C73" s="7"/>
      <c r="D73" s="7"/>
      <c r="E73" s="7"/>
      <c r="F73" s="7"/>
      <c r="K73" s="7"/>
      <c r="L73" s="7"/>
      <c r="M73" s="7"/>
      <c r="N73" s="7"/>
      <c r="O73" s="7"/>
      <c r="P73" s="7"/>
      <c r="Q73" s="7"/>
      <c r="R73" s="7"/>
      <c r="S73" s="7"/>
    </row>
    <row r="74" spans="1:19" x14ac:dyDescent="0.3">
      <c r="A74" s="7"/>
      <c r="B74" s="7"/>
      <c r="C74" s="7"/>
      <c r="D74" s="7"/>
      <c r="E74" s="7"/>
      <c r="F74" s="7"/>
      <c r="K74" s="7"/>
      <c r="L74" s="7"/>
      <c r="M74" s="7"/>
      <c r="N74" s="7"/>
      <c r="O74" s="7"/>
      <c r="P74" s="7"/>
      <c r="Q74" s="7"/>
      <c r="R74" s="7"/>
      <c r="S74" s="7"/>
    </row>
    <row r="75" spans="1:19" x14ac:dyDescent="0.3">
      <c r="A75" s="7"/>
      <c r="B75" s="7"/>
      <c r="C75" s="7"/>
      <c r="D75" s="7"/>
      <c r="E75" s="7"/>
      <c r="F75" s="7"/>
      <c r="K75" s="7"/>
      <c r="L75" s="7"/>
      <c r="M75" s="7"/>
      <c r="N75" s="7"/>
      <c r="O75" s="7"/>
      <c r="P75" s="7"/>
      <c r="Q75" s="7"/>
      <c r="R75" s="7"/>
      <c r="S75" s="7"/>
    </row>
    <row r="76" spans="1:19" x14ac:dyDescent="0.3">
      <c r="A76" s="7"/>
      <c r="B76" s="7"/>
      <c r="C76" s="7"/>
      <c r="D76" s="7"/>
      <c r="E76" s="7"/>
      <c r="F76" s="7"/>
      <c r="K76" s="7"/>
      <c r="L76" s="7"/>
      <c r="M76" s="7"/>
      <c r="N76" s="7"/>
      <c r="O76" s="7"/>
      <c r="P76" s="7"/>
      <c r="Q76" s="7"/>
      <c r="R76" s="7"/>
      <c r="S76" s="7"/>
    </row>
    <row r="77" spans="1:19" x14ac:dyDescent="0.3">
      <c r="A77" s="7"/>
      <c r="B77" s="7"/>
      <c r="C77" s="7"/>
      <c r="D77" s="7"/>
      <c r="E77" s="7"/>
      <c r="F77" s="7"/>
      <c r="K77" s="7"/>
      <c r="L77" s="7"/>
      <c r="M77" s="7"/>
      <c r="N77" s="7"/>
      <c r="O77" s="7"/>
      <c r="P77" s="7"/>
      <c r="Q77" s="7"/>
      <c r="R77" s="7"/>
      <c r="S77" s="7"/>
    </row>
    <row r="78" spans="1:19" x14ac:dyDescent="0.3">
      <c r="A78" s="7"/>
      <c r="B78" s="7"/>
      <c r="C78" s="7"/>
      <c r="D78" s="7"/>
      <c r="E78" s="7"/>
      <c r="F78" s="7"/>
      <c r="K78" s="7"/>
      <c r="L78" s="7"/>
      <c r="M78" s="7"/>
      <c r="N78" s="7"/>
      <c r="O78" s="7"/>
      <c r="P78" s="7"/>
      <c r="Q78" s="7"/>
      <c r="R78" s="7"/>
      <c r="S78" s="7"/>
    </row>
    <row r="79" spans="1:19" x14ac:dyDescent="0.3">
      <c r="A79" s="7"/>
      <c r="B79" s="7"/>
      <c r="C79" s="7"/>
      <c r="D79" s="7"/>
      <c r="E79" s="7"/>
      <c r="F79" s="7"/>
      <c r="K79" s="7"/>
      <c r="L79" s="7"/>
      <c r="M79" s="7"/>
      <c r="N79" s="7"/>
      <c r="O79" s="7"/>
      <c r="P79" s="7"/>
      <c r="Q79" s="7"/>
      <c r="R79" s="7"/>
      <c r="S79" s="7"/>
    </row>
    <row r="80" spans="1:19" x14ac:dyDescent="0.3">
      <c r="A80" s="7"/>
      <c r="B80" s="7"/>
      <c r="C80" s="7"/>
      <c r="D80" s="7"/>
      <c r="E80" s="7"/>
      <c r="F80" s="7"/>
      <c r="K80" s="7"/>
      <c r="L80" s="7"/>
      <c r="M80" s="7"/>
      <c r="N80" s="7"/>
      <c r="O80" s="7"/>
      <c r="P80" s="7"/>
      <c r="Q80" s="7"/>
      <c r="R80" s="7"/>
      <c r="S80" s="7"/>
    </row>
  </sheetData>
  <mergeCells count="19">
    <mergeCell ref="L8:M8"/>
    <mergeCell ref="L9:L10"/>
    <mergeCell ref="L11:L15"/>
    <mergeCell ref="M47:P49"/>
    <mergeCell ref="C6:F7"/>
    <mergeCell ref="G6:J6"/>
    <mergeCell ref="L6:P6"/>
    <mergeCell ref="L17:L23"/>
    <mergeCell ref="M17:M23"/>
    <mergeCell ref="N17:N23"/>
    <mergeCell ref="O17:O23"/>
    <mergeCell ref="P17:P23"/>
    <mergeCell ref="AA22:AB24"/>
    <mergeCell ref="X27:X31"/>
    <mergeCell ref="Y27:AB31"/>
    <mergeCell ref="X6:AB6"/>
    <mergeCell ref="X7:X8"/>
    <mergeCell ref="Y7:AB8"/>
    <mergeCell ref="Y9:AB9"/>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CC731-E52C-4A97-BCB8-407DBDA6524A}">
  <dimension ref="A1:AE86"/>
  <sheetViews>
    <sheetView showGridLines="0" showRuler="0" showWhiteSpace="0" topLeftCell="D1" zoomScale="38" zoomScaleNormal="55" zoomScalePageLayoutView="72" workbookViewId="0">
      <selection activeCell="N10" sqref="N10"/>
    </sheetView>
  </sheetViews>
  <sheetFormatPr defaultRowHeight="14" x14ac:dyDescent="0.3"/>
  <cols>
    <col min="1" max="3" width="8.7265625" style="6"/>
    <col min="4" max="4" width="52.453125" style="6" customWidth="1"/>
    <col min="5" max="5" width="31.7265625" style="6" customWidth="1"/>
    <col min="6" max="6" width="11.26953125" style="6" customWidth="1"/>
    <col min="7" max="7" width="8.81640625" style="6" customWidth="1"/>
    <col min="8" max="8" width="40.36328125" style="7" customWidth="1"/>
    <col min="9" max="9" width="26.453125" style="7" customWidth="1"/>
    <col min="10" max="10" width="20.54296875" style="7" customWidth="1"/>
    <col min="11" max="11" width="31.7265625" style="7" customWidth="1"/>
    <col min="12" max="12" width="8.7265625" style="6"/>
    <col min="13" max="13" width="28.26953125" style="6" customWidth="1"/>
    <col min="14" max="14" width="18" style="6" customWidth="1"/>
    <col min="15" max="15" width="32.54296875" style="6" customWidth="1"/>
    <col min="16" max="16" width="31" style="6" customWidth="1"/>
    <col min="17" max="17" width="20.54296875" style="6" customWidth="1"/>
    <col min="18" max="18" width="35.6328125" style="6" customWidth="1"/>
    <col min="19" max="19" width="10.453125" style="6" customWidth="1"/>
    <col min="20" max="20" width="20.453125" style="6" customWidth="1"/>
    <col min="21" max="21" width="16.08984375" style="6" customWidth="1"/>
    <col min="22" max="22" width="15.453125" style="6" customWidth="1"/>
    <col min="23" max="23" width="16.36328125" style="6" customWidth="1"/>
    <col min="24" max="24" width="4.08984375" style="6" customWidth="1"/>
    <col min="25" max="25" width="34.6328125" style="7" customWidth="1"/>
    <col min="26" max="26" width="19.81640625" style="7" customWidth="1"/>
    <col min="27" max="27" width="17" style="7" customWidth="1"/>
    <col min="28" max="28" width="15.453125" style="7" customWidth="1"/>
    <col min="29" max="29" width="14.453125" style="7" customWidth="1"/>
    <col min="30" max="31" width="8.7265625" style="7"/>
    <col min="32" max="16384" width="8.7265625" style="6"/>
  </cols>
  <sheetData>
    <row r="1" spans="3:31" x14ac:dyDescent="0.3">
      <c r="Y1" s="6"/>
      <c r="Z1" s="6"/>
      <c r="AA1" s="6"/>
      <c r="AB1" s="6"/>
      <c r="AC1" s="6"/>
      <c r="AD1" s="6"/>
      <c r="AE1" s="6"/>
    </row>
    <row r="2" spans="3:31" x14ac:dyDescent="0.3">
      <c r="T2" s="7"/>
      <c r="U2" s="7"/>
      <c r="V2" s="7"/>
      <c r="W2" s="7"/>
      <c r="X2" s="7"/>
      <c r="AD2" s="6"/>
      <c r="AE2" s="6"/>
    </row>
    <row r="3" spans="3:31" ht="14.5" thickBot="1" x14ac:dyDescent="0.35">
      <c r="T3" s="7"/>
      <c r="U3" s="7"/>
      <c r="V3" s="7"/>
      <c r="W3" s="7"/>
      <c r="X3" s="7"/>
      <c r="AD3" s="6"/>
      <c r="AE3" s="6"/>
    </row>
    <row r="4" spans="3:31" ht="15" customHeight="1" x14ac:dyDescent="0.3">
      <c r="C4" s="50"/>
      <c r="D4" s="51"/>
      <c r="E4" s="51"/>
      <c r="F4" s="51"/>
      <c r="G4" s="51"/>
      <c r="H4" s="51"/>
      <c r="I4" s="51"/>
      <c r="J4" s="51"/>
      <c r="K4" s="51"/>
      <c r="L4" s="51"/>
      <c r="M4" s="51"/>
      <c r="N4" s="51"/>
      <c r="O4" s="51"/>
      <c r="P4" s="51"/>
      <c r="Q4" s="51"/>
      <c r="R4" s="51"/>
      <c r="S4" s="52"/>
      <c r="T4" s="7"/>
      <c r="U4" s="7"/>
      <c r="V4" s="7"/>
      <c r="W4" s="7"/>
      <c r="X4" s="7"/>
    </row>
    <row r="5" spans="3:31" ht="14.5" thickBot="1" x14ac:dyDescent="0.35">
      <c r="C5" s="53"/>
      <c r="D5" s="7"/>
      <c r="E5" s="7"/>
      <c r="F5" s="7"/>
      <c r="G5" s="7"/>
      <c r="L5" s="7"/>
      <c r="M5" s="7"/>
      <c r="N5" s="7"/>
      <c r="O5" s="7"/>
      <c r="P5" s="7"/>
      <c r="Q5" s="7"/>
      <c r="R5" s="7"/>
      <c r="S5" s="54"/>
      <c r="T5" s="7"/>
      <c r="U5" s="7"/>
      <c r="V5" s="7"/>
      <c r="W5" s="7"/>
      <c r="X5" s="7"/>
    </row>
    <row r="6" spans="3:31" ht="14.5" customHeight="1" x14ac:dyDescent="0.3">
      <c r="C6" s="53"/>
      <c r="D6" s="154" t="s">
        <v>181</v>
      </c>
      <c r="E6" s="155"/>
      <c r="F6" s="155"/>
      <c r="G6" s="155"/>
      <c r="H6" s="158" t="s">
        <v>140</v>
      </c>
      <c r="I6" s="158"/>
      <c r="J6" s="158"/>
      <c r="K6" s="159"/>
      <c r="L6" s="7"/>
      <c r="M6" s="74"/>
      <c r="N6" s="74"/>
      <c r="O6" s="74"/>
      <c r="P6" s="74"/>
      <c r="Q6" s="74"/>
      <c r="R6" s="7"/>
      <c r="S6" s="134"/>
      <c r="T6" s="74"/>
      <c r="U6" s="74"/>
      <c r="V6" s="74"/>
      <c r="W6" s="74"/>
      <c r="X6" s="7"/>
      <c r="Y6" s="74"/>
      <c r="Z6" s="74"/>
      <c r="AA6" s="74"/>
      <c r="AB6" s="74"/>
      <c r="AC6" s="74"/>
    </row>
    <row r="7" spans="3:31" ht="22.5" customHeight="1" thickBot="1" x14ac:dyDescent="0.35">
      <c r="C7" s="53"/>
      <c r="D7" s="156"/>
      <c r="E7" s="157"/>
      <c r="F7" s="157"/>
      <c r="G7" s="157"/>
      <c r="H7" s="8" t="s">
        <v>107</v>
      </c>
      <c r="I7" s="8" t="s">
        <v>108</v>
      </c>
      <c r="J7" s="8" t="s">
        <v>109</v>
      </c>
      <c r="K7" s="133" t="s">
        <v>110</v>
      </c>
      <c r="L7" s="7"/>
      <c r="M7" s="74"/>
      <c r="N7" s="62"/>
      <c r="O7" s="62"/>
      <c r="P7" s="62"/>
      <c r="Q7" s="62"/>
      <c r="R7" s="7"/>
      <c r="S7" s="135"/>
      <c r="T7" s="112"/>
      <c r="U7" s="112"/>
      <c r="V7" s="112"/>
      <c r="W7" s="112"/>
      <c r="X7" s="7"/>
      <c r="Y7" s="113"/>
      <c r="Z7" s="112"/>
      <c r="AA7" s="112"/>
      <c r="AB7" s="112"/>
      <c r="AC7" s="112"/>
    </row>
    <row r="8" spans="3:31" ht="48" customHeight="1" x14ac:dyDescent="0.3">
      <c r="C8" s="53"/>
      <c r="D8" s="108" t="s">
        <v>40</v>
      </c>
      <c r="E8" s="106" t="s">
        <v>37</v>
      </c>
      <c r="F8" s="106" t="s">
        <v>38</v>
      </c>
      <c r="G8" s="106" t="s">
        <v>41</v>
      </c>
      <c r="H8" s="106" t="s">
        <v>139</v>
      </c>
      <c r="I8" s="106" t="s">
        <v>49</v>
      </c>
      <c r="J8" s="106" t="s">
        <v>44</v>
      </c>
      <c r="K8" s="107" t="s">
        <v>51</v>
      </c>
      <c r="L8" s="7"/>
      <c r="M8" s="148" t="s">
        <v>210</v>
      </c>
      <c r="N8" s="149"/>
      <c r="O8" s="120" t="s">
        <v>50</v>
      </c>
      <c r="P8" s="120" t="s">
        <v>49</v>
      </c>
      <c r="Q8" s="120" t="s">
        <v>44</v>
      </c>
      <c r="R8" s="121" t="s">
        <v>51</v>
      </c>
      <c r="S8" s="135"/>
      <c r="T8" s="112"/>
      <c r="U8" s="112"/>
      <c r="V8" s="112"/>
      <c r="W8" s="112"/>
      <c r="X8" s="7"/>
      <c r="Y8" s="113"/>
      <c r="Z8" s="112"/>
      <c r="AA8" s="112"/>
      <c r="AB8" s="112"/>
      <c r="AC8" s="112"/>
    </row>
    <row r="9" spans="3:31" ht="17" customHeight="1" x14ac:dyDescent="0.3">
      <c r="C9" s="53"/>
      <c r="D9" s="9" t="s">
        <v>45</v>
      </c>
      <c r="E9" s="10" t="s">
        <v>4</v>
      </c>
      <c r="F9" s="10" t="s">
        <v>43</v>
      </c>
      <c r="G9" s="10" t="s">
        <v>46</v>
      </c>
      <c r="H9" s="10">
        <v>1041.4100000000001</v>
      </c>
      <c r="I9" s="10">
        <v>1113.74</v>
      </c>
      <c r="J9" s="10">
        <v>1312.61</v>
      </c>
      <c r="K9" s="11">
        <v>1007.71</v>
      </c>
      <c r="L9" s="7"/>
      <c r="M9" s="147" t="s">
        <v>208</v>
      </c>
      <c r="N9" s="122" t="s">
        <v>99</v>
      </c>
      <c r="O9" s="18">
        <f>AVERAGE(H9:H56)</f>
        <v>1212.7614583333332</v>
      </c>
      <c r="P9" s="18">
        <f>AVERAGE(I9:I56)</f>
        <v>1303.0466666666669</v>
      </c>
      <c r="Q9" s="18">
        <f>AVERAGE(J9:J56)</f>
        <v>1486.0110416666666</v>
      </c>
      <c r="R9" s="19">
        <f>AVERAGE(K9:K56)</f>
        <v>1146.7581249999998</v>
      </c>
      <c r="S9" s="136"/>
      <c r="T9" s="112"/>
      <c r="U9" s="112"/>
      <c r="V9" s="112"/>
      <c r="W9" s="112"/>
      <c r="X9" s="7"/>
      <c r="Y9" s="112"/>
      <c r="Z9" s="112"/>
      <c r="AA9" s="112"/>
      <c r="AB9" s="112"/>
      <c r="AC9" s="112"/>
    </row>
    <row r="10" spans="3:31" ht="14.5" customHeight="1" x14ac:dyDescent="0.3">
      <c r="C10" s="53"/>
      <c r="D10" s="9" t="s">
        <v>45</v>
      </c>
      <c r="E10" s="10" t="s">
        <v>4</v>
      </c>
      <c r="F10" s="10" t="s">
        <v>52</v>
      </c>
      <c r="G10" s="10" t="s">
        <v>46</v>
      </c>
      <c r="H10" s="10">
        <v>1073.48</v>
      </c>
      <c r="I10" s="10">
        <v>1151.83</v>
      </c>
      <c r="J10" s="10">
        <v>1346.6</v>
      </c>
      <c r="K10" s="11">
        <v>997.03</v>
      </c>
      <c r="L10" s="7"/>
      <c r="M10" s="147"/>
      <c r="N10" s="122" t="s">
        <v>100</v>
      </c>
      <c r="O10" s="18">
        <f>MEDIAN(H9:H56)</f>
        <v>1203.7150000000001</v>
      </c>
      <c r="P10" s="18">
        <f>MEDIAN(I9:I56)</f>
        <v>1293.4349999999999</v>
      </c>
      <c r="Q10" s="18">
        <f>MEDIAN(J9:J56)</f>
        <v>1496.23</v>
      </c>
      <c r="R10" s="19">
        <f>MEDIAN(K9:K56)</f>
        <v>1142.1100000000001</v>
      </c>
      <c r="S10" s="136"/>
      <c r="T10" s="112"/>
      <c r="U10" s="112"/>
      <c r="V10" s="112"/>
      <c r="W10" s="112"/>
      <c r="X10" s="7"/>
      <c r="Y10" s="112"/>
      <c r="Z10" s="112"/>
      <c r="AA10" s="112"/>
      <c r="AB10" s="112"/>
      <c r="AC10" s="112"/>
    </row>
    <row r="11" spans="3:31" x14ac:dyDescent="0.3">
      <c r="C11" s="53"/>
      <c r="D11" s="9" t="s">
        <v>45</v>
      </c>
      <c r="E11" s="10" t="s">
        <v>4</v>
      </c>
      <c r="F11" s="10" t="s">
        <v>53</v>
      </c>
      <c r="G11" s="10" t="s">
        <v>46</v>
      </c>
      <c r="H11" s="10">
        <v>1093.3399999999999</v>
      </c>
      <c r="I11" s="10">
        <v>1175.32</v>
      </c>
      <c r="J11" s="10">
        <v>1330.04</v>
      </c>
      <c r="K11" s="11">
        <v>998.43</v>
      </c>
      <c r="L11" s="7"/>
      <c r="M11" s="150" t="s">
        <v>209</v>
      </c>
      <c r="N11" s="122" t="s">
        <v>205</v>
      </c>
      <c r="O11" s="18">
        <f>_xlfn.STDEV.S(H9:H56)</f>
        <v>95.4530978285255</v>
      </c>
      <c r="P11" s="18">
        <f>_xlfn.STDEV.S(I9:I56)</f>
        <v>102.93438086043248</v>
      </c>
      <c r="Q11" s="18">
        <f>_xlfn.STDEV.S(J9:J56)</f>
        <v>91.604243171247006</v>
      </c>
      <c r="R11" s="19">
        <f>_xlfn.STDEV.S(K9:K56)</f>
        <v>101.12984858652254</v>
      </c>
      <c r="S11" s="137"/>
      <c r="T11" s="7"/>
      <c r="U11" s="7"/>
      <c r="V11" s="7"/>
      <c r="W11" s="7"/>
      <c r="X11" s="7"/>
    </row>
    <row r="12" spans="3:31" x14ac:dyDescent="0.3">
      <c r="C12" s="53"/>
      <c r="D12" s="9" t="s">
        <v>45</v>
      </c>
      <c r="E12" s="10" t="s">
        <v>4</v>
      </c>
      <c r="F12" s="10" t="s">
        <v>54</v>
      </c>
      <c r="G12" s="10" t="s">
        <v>46</v>
      </c>
      <c r="H12" s="10">
        <v>1063.3900000000001</v>
      </c>
      <c r="I12" s="10">
        <v>1143.71</v>
      </c>
      <c r="J12" s="10">
        <v>1338.15</v>
      </c>
      <c r="K12" s="11">
        <v>967.88</v>
      </c>
      <c r="L12" s="7"/>
      <c r="M12" s="151"/>
      <c r="N12" s="122" t="s">
        <v>206</v>
      </c>
      <c r="O12" s="18">
        <f>O14-O13</f>
        <v>339.75</v>
      </c>
      <c r="P12" s="18">
        <f>P14-P13</f>
        <v>381.65000000000009</v>
      </c>
      <c r="Q12" s="18">
        <f>Q14-Q13</f>
        <v>336.22</v>
      </c>
      <c r="R12" s="19">
        <f>R14-R13</f>
        <v>363.67999999999995</v>
      </c>
      <c r="S12" s="134"/>
      <c r="T12" s="74"/>
      <c r="U12" s="74"/>
      <c r="V12" s="74"/>
      <c r="W12" s="74"/>
      <c r="X12" s="7"/>
      <c r="Y12" s="61"/>
      <c r="Z12" s="62"/>
      <c r="AA12" s="62"/>
      <c r="AB12" s="63"/>
      <c r="AC12" s="63"/>
    </row>
    <row r="13" spans="3:31" ht="17" customHeight="1" x14ac:dyDescent="0.3">
      <c r="C13" s="53"/>
      <c r="D13" s="9" t="s">
        <v>45</v>
      </c>
      <c r="E13" s="10" t="s">
        <v>4</v>
      </c>
      <c r="F13" s="10" t="s">
        <v>55</v>
      </c>
      <c r="G13" s="10" t="s">
        <v>46</v>
      </c>
      <c r="H13" s="10">
        <v>1096.67</v>
      </c>
      <c r="I13" s="10">
        <v>1177.79</v>
      </c>
      <c r="J13" s="10">
        <v>1386.6</v>
      </c>
      <c r="K13" s="11">
        <v>1009.78</v>
      </c>
      <c r="L13" s="7"/>
      <c r="M13" s="151"/>
      <c r="N13" s="122" t="s">
        <v>211</v>
      </c>
      <c r="O13" s="18">
        <f>MIN(H9:H56)</f>
        <v>1041.4100000000001</v>
      </c>
      <c r="P13" s="18">
        <f>MIN(I9:I56)</f>
        <v>1113.74</v>
      </c>
      <c r="Q13" s="18">
        <f>MIN(J9:J56)</f>
        <v>1312.61</v>
      </c>
      <c r="R13" s="19">
        <f>MIN(K9:K56)</f>
        <v>967.88</v>
      </c>
      <c r="S13" s="138"/>
      <c r="T13" s="114"/>
      <c r="U13" s="114"/>
      <c r="V13" s="114"/>
      <c r="W13" s="114"/>
      <c r="X13" s="7"/>
      <c r="Y13" s="61"/>
      <c r="Z13" s="64"/>
      <c r="AA13" s="64"/>
      <c r="AB13" s="63"/>
      <c r="AC13" s="63"/>
    </row>
    <row r="14" spans="3:31" x14ac:dyDescent="0.3">
      <c r="C14" s="53"/>
      <c r="D14" s="9" t="s">
        <v>45</v>
      </c>
      <c r="E14" s="10" t="s">
        <v>4</v>
      </c>
      <c r="F14" s="10" t="s">
        <v>56</v>
      </c>
      <c r="G14" s="10" t="s">
        <v>46</v>
      </c>
      <c r="H14" s="10">
        <v>1094.26</v>
      </c>
      <c r="I14" s="10">
        <v>1179.32</v>
      </c>
      <c r="J14" s="10">
        <v>1348.6</v>
      </c>
      <c r="K14" s="11">
        <v>977.07</v>
      </c>
      <c r="L14" s="7"/>
      <c r="M14" s="151"/>
      <c r="N14" s="122" t="s">
        <v>212</v>
      </c>
      <c r="O14" s="18">
        <f>MAX(H9:H56)</f>
        <v>1381.16</v>
      </c>
      <c r="P14" s="18">
        <f>MAX(I9:I56)</f>
        <v>1495.39</v>
      </c>
      <c r="Q14" s="18">
        <f>MAX(J9:J56)</f>
        <v>1648.83</v>
      </c>
      <c r="R14" s="19">
        <f>MAX(K9:K56)</f>
        <v>1331.56</v>
      </c>
      <c r="S14" s="138"/>
      <c r="T14" s="114"/>
      <c r="U14" s="114"/>
      <c r="V14" s="114"/>
      <c r="W14" s="114"/>
      <c r="X14" s="7"/>
      <c r="Y14" s="61"/>
      <c r="Z14" s="65"/>
      <c r="AA14" s="65"/>
      <c r="AB14" s="63"/>
      <c r="AC14" s="63"/>
    </row>
    <row r="15" spans="3:31" ht="14.5" customHeight="1" thickBot="1" x14ac:dyDescent="0.35">
      <c r="C15" s="53"/>
      <c r="D15" s="9" t="s">
        <v>45</v>
      </c>
      <c r="E15" s="10" t="s">
        <v>4</v>
      </c>
      <c r="F15" s="10" t="s">
        <v>57</v>
      </c>
      <c r="G15" s="10" t="s">
        <v>46</v>
      </c>
      <c r="H15" s="10">
        <v>1137.7</v>
      </c>
      <c r="I15" s="10">
        <v>1221.42</v>
      </c>
      <c r="J15" s="10">
        <v>1404.71</v>
      </c>
      <c r="K15" s="11">
        <v>1050.1500000000001</v>
      </c>
      <c r="L15" s="7"/>
      <c r="M15" s="152"/>
      <c r="N15" s="32" t="s">
        <v>207</v>
      </c>
      <c r="O15" s="48">
        <f>O11^2</f>
        <v>9111.2938850620594</v>
      </c>
      <c r="P15" s="48">
        <f>P11^2</f>
        <v>10595.486763120569</v>
      </c>
      <c r="Q15" s="48">
        <f>Q11^2</f>
        <v>8391.3373669769535</v>
      </c>
      <c r="R15" s="123">
        <f>R11^2</f>
        <v>10227.246275132975</v>
      </c>
      <c r="S15" s="138"/>
      <c r="T15" s="114"/>
      <c r="U15" s="114"/>
      <c r="V15" s="114"/>
      <c r="W15" s="114"/>
      <c r="X15" s="7"/>
      <c r="Y15" s="61"/>
      <c r="Z15" s="66"/>
      <c r="AA15" s="66"/>
      <c r="AB15" s="63"/>
      <c r="AC15" s="63"/>
    </row>
    <row r="16" spans="3:31" x14ac:dyDescent="0.3">
      <c r="C16" s="53"/>
      <c r="D16" s="9" t="s">
        <v>45</v>
      </c>
      <c r="E16" s="10" t="s">
        <v>4</v>
      </c>
      <c r="F16" s="10" t="s">
        <v>58</v>
      </c>
      <c r="G16" s="10" t="s">
        <v>46</v>
      </c>
      <c r="H16" s="10">
        <v>1124.8399999999999</v>
      </c>
      <c r="I16" s="10">
        <v>1208.1099999999999</v>
      </c>
      <c r="J16" s="10">
        <v>1430.55</v>
      </c>
      <c r="K16" s="11">
        <v>1034.71</v>
      </c>
      <c r="L16" s="7"/>
      <c r="M16" s="61"/>
      <c r="N16" s="66"/>
      <c r="O16" s="66"/>
      <c r="P16" s="66"/>
      <c r="Q16" s="66"/>
      <c r="R16" s="7"/>
      <c r="S16" s="138"/>
      <c r="T16" s="114"/>
      <c r="U16" s="114"/>
      <c r="V16" s="114"/>
      <c r="W16" s="114"/>
      <c r="X16" s="7"/>
      <c r="Y16" s="61"/>
      <c r="Z16" s="66"/>
      <c r="AA16" s="66"/>
      <c r="AB16" s="63"/>
      <c r="AC16" s="63"/>
    </row>
    <row r="17" spans="3:29" ht="14.5" customHeight="1" x14ac:dyDescent="0.3">
      <c r="C17" s="53"/>
      <c r="D17" s="9" t="s">
        <v>45</v>
      </c>
      <c r="E17" s="10" t="s">
        <v>4</v>
      </c>
      <c r="F17" s="10" t="s">
        <v>59</v>
      </c>
      <c r="G17" s="10" t="s">
        <v>46</v>
      </c>
      <c r="H17" s="10">
        <v>1120.1199999999999</v>
      </c>
      <c r="I17" s="10">
        <v>1203.76</v>
      </c>
      <c r="J17" s="10">
        <v>1445.57</v>
      </c>
      <c r="K17" s="11">
        <v>1023.95</v>
      </c>
      <c r="L17" s="7"/>
      <c r="M17" s="7"/>
      <c r="N17" s="7"/>
      <c r="O17" s="7"/>
      <c r="P17" s="7"/>
      <c r="Q17" s="7"/>
      <c r="R17" s="7"/>
      <c r="S17" s="138"/>
      <c r="T17" s="115"/>
      <c r="U17" s="115"/>
      <c r="V17" s="115"/>
      <c r="W17" s="115"/>
      <c r="X17" s="7"/>
      <c r="Y17" s="61"/>
      <c r="Z17" s="67"/>
      <c r="AA17" s="67"/>
      <c r="AB17" s="63"/>
      <c r="AC17" s="63"/>
    </row>
    <row r="18" spans="3:29" ht="14.5" customHeight="1" x14ac:dyDescent="0.3">
      <c r="C18" s="53"/>
      <c r="D18" s="9" t="s">
        <v>45</v>
      </c>
      <c r="E18" s="10" t="s">
        <v>4</v>
      </c>
      <c r="F18" s="10" t="s">
        <v>60</v>
      </c>
      <c r="G18" s="10" t="s">
        <v>46</v>
      </c>
      <c r="H18" s="10">
        <v>1114.97</v>
      </c>
      <c r="I18" s="10">
        <v>1197.5</v>
      </c>
      <c r="J18" s="10">
        <v>1391.65</v>
      </c>
      <c r="K18" s="11">
        <v>1022.11</v>
      </c>
      <c r="L18" s="7"/>
      <c r="M18" s="116"/>
      <c r="N18" s="112"/>
      <c r="O18" s="112"/>
      <c r="P18" s="112"/>
      <c r="Q18" s="112"/>
      <c r="R18" s="7"/>
      <c r="S18" s="138"/>
      <c r="T18" s="115"/>
      <c r="U18" s="115"/>
      <c r="V18" s="115"/>
      <c r="W18" s="115"/>
      <c r="X18" s="7"/>
      <c r="Y18" s="61"/>
      <c r="Z18" s="63"/>
      <c r="AA18" s="63"/>
      <c r="AB18" s="63"/>
      <c r="AC18" s="63"/>
    </row>
    <row r="19" spans="3:29" ht="15" customHeight="1" x14ac:dyDescent="0.3">
      <c r="C19" s="53"/>
      <c r="D19" s="9" t="s">
        <v>45</v>
      </c>
      <c r="E19" s="10" t="s">
        <v>4</v>
      </c>
      <c r="F19" s="10" t="s">
        <v>61</v>
      </c>
      <c r="G19" s="10" t="s">
        <v>46</v>
      </c>
      <c r="H19" s="10">
        <v>1134.81</v>
      </c>
      <c r="I19" s="10">
        <v>1210.67</v>
      </c>
      <c r="J19" s="10">
        <v>1362.15</v>
      </c>
      <c r="K19" s="11">
        <v>1108.68</v>
      </c>
      <c r="L19" s="7"/>
      <c r="M19" s="116"/>
      <c r="N19" s="112"/>
      <c r="O19" s="112"/>
      <c r="P19" s="112"/>
      <c r="Q19" s="112"/>
      <c r="R19" s="7"/>
      <c r="S19" s="139"/>
      <c r="T19" s="114"/>
      <c r="U19" s="114"/>
      <c r="V19" s="114"/>
      <c r="W19" s="114"/>
      <c r="X19" s="7"/>
      <c r="Y19" s="61"/>
      <c r="Z19" s="67"/>
      <c r="AA19" s="63"/>
      <c r="AB19" s="63"/>
      <c r="AC19" s="63"/>
    </row>
    <row r="20" spans="3:29" ht="14.5" customHeight="1" x14ac:dyDescent="0.3">
      <c r="C20" s="53"/>
      <c r="D20" s="9" t="s">
        <v>45</v>
      </c>
      <c r="E20" s="10" t="s">
        <v>4</v>
      </c>
      <c r="F20" s="10" t="s">
        <v>62</v>
      </c>
      <c r="G20" s="10" t="s">
        <v>46</v>
      </c>
      <c r="H20" s="10">
        <v>1121.68</v>
      </c>
      <c r="I20" s="10">
        <v>1198.8599999999999</v>
      </c>
      <c r="J20" s="10">
        <v>1409.27</v>
      </c>
      <c r="K20" s="11">
        <v>1083.1400000000001</v>
      </c>
      <c r="L20" s="7"/>
      <c r="M20" s="116"/>
      <c r="N20" s="112"/>
      <c r="O20" s="112"/>
      <c r="P20" s="112"/>
      <c r="Q20" s="112"/>
      <c r="R20" s="7"/>
      <c r="S20" s="139"/>
      <c r="T20" s="114"/>
      <c r="U20" s="114"/>
      <c r="V20" s="114"/>
      <c r="W20" s="114"/>
      <c r="X20" s="7"/>
      <c r="Y20" s="61"/>
      <c r="Z20" s="67"/>
      <c r="AA20" s="63"/>
      <c r="AB20" s="63"/>
      <c r="AC20" s="63"/>
    </row>
    <row r="21" spans="3:29" x14ac:dyDescent="0.3">
      <c r="C21" s="53"/>
      <c r="D21" s="9" t="s">
        <v>45</v>
      </c>
      <c r="E21" s="10" t="s">
        <v>4</v>
      </c>
      <c r="F21" s="10" t="s">
        <v>63</v>
      </c>
      <c r="G21" s="10" t="s">
        <v>46</v>
      </c>
      <c r="H21" s="10">
        <v>1149.49</v>
      </c>
      <c r="I21" s="10">
        <v>1237.49</v>
      </c>
      <c r="J21" s="10">
        <v>1455.61</v>
      </c>
      <c r="K21" s="11">
        <v>1060.23</v>
      </c>
      <c r="L21" s="7"/>
      <c r="M21" s="116"/>
      <c r="N21" s="112"/>
      <c r="O21" s="112"/>
      <c r="P21" s="112"/>
      <c r="Q21" s="112"/>
      <c r="R21" s="7"/>
      <c r="S21" s="139"/>
      <c r="T21" s="114"/>
      <c r="U21" s="114"/>
      <c r="V21" s="114"/>
      <c r="W21" s="114"/>
      <c r="X21" s="7"/>
      <c r="Y21" s="61"/>
      <c r="Z21" s="68"/>
      <c r="AA21" s="63"/>
      <c r="AB21" s="63"/>
      <c r="AC21" s="63"/>
    </row>
    <row r="22" spans="3:29" ht="14.5" customHeight="1" x14ac:dyDescent="0.3">
      <c r="C22" s="53"/>
      <c r="D22" s="9" t="s">
        <v>45</v>
      </c>
      <c r="E22" s="10" t="s">
        <v>4</v>
      </c>
      <c r="F22" s="10" t="s">
        <v>64</v>
      </c>
      <c r="G22" s="10" t="s">
        <v>46</v>
      </c>
      <c r="H22" s="10">
        <v>1152.51</v>
      </c>
      <c r="I22" s="10">
        <v>1240.1400000000001</v>
      </c>
      <c r="J22" s="10">
        <v>1436.41</v>
      </c>
      <c r="K22" s="11">
        <v>1065.01</v>
      </c>
      <c r="L22" s="7"/>
      <c r="M22" s="116"/>
      <c r="N22" s="112"/>
      <c r="O22" s="112"/>
      <c r="P22" s="112"/>
      <c r="Q22" s="112"/>
      <c r="R22" s="7"/>
      <c r="S22" s="137"/>
      <c r="T22" s="7"/>
      <c r="U22" s="7"/>
      <c r="V22" s="7"/>
      <c r="W22" s="7"/>
      <c r="X22" s="7"/>
      <c r="Y22" s="61"/>
      <c r="Z22" s="68"/>
      <c r="AA22" s="63"/>
      <c r="AB22" s="62"/>
      <c r="AC22" s="69"/>
    </row>
    <row r="23" spans="3:29" ht="15" customHeight="1" x14ac:dyDescent="0.3">
      <c r="C23" s="53"/>
      <c r="D23" s="9" t="s">
        <v>45</v>
      </c>
      <c r="E23" s="10" t="s">
        <v>4</v>
      </c>
      <c r="F23" s="10" t="s">
        <v>65</v>
      </c>
      <c r="G23" s="10" t="s">
        <v>46</v>
      </c>
      <c r="H23" s="10">
        <v>1170.03</v>
      </c>
      <c r="I23" s="10">
        <v>1256.4100000000001</v>
      </c>
      <c r="J23" s="10">
        <v>1438.18</v>
      </c>
      <c r="K23" s="11">
        <v>1102.06</v>
      </c>
      <c r="L23" s="7"/>
      <c r="M23" s="116"/>
      <c r="N23" s="112"/>
      <c r="O23" s="112"/>
      <c r="P23" s="112"/>
      <c r="Q23" s="112"/>
      <c r="R23" s="7"/>
      <c r="S23" s="140"/>
      <c r="T23" s="62"/>
      <c r="U23" s="62"/>
      <c r="V23" s="62"/>
      <c r="W23" s="62"/>
      <c r="X23" s="7"/>
      <c r="Y23" s="61"/>
      <c r="Z23" s="70"/>
      <c r="AA23" s="63"/>
      <c r="AB23" s="115"/>
      <c r="AC23" s="115"/>
    </row>
    <row r="24" spans="3:29" ht="14.5" customHeight="1" x14ac:dyDescent="0.3">
      <c r="C24" s="53"/>
      <c r="D24" s="9" t="s">
        <v>45</v>
      </c>
      <c r="E24" s="10" t="s">
        <v>4</v>
      </c>
      <c r="F24" s="10" t="s">
        <v>66</v>
      </c>
      <c r="G24" s="10" t="s">
        <v>46</v>
      </c>
      <c r="H24" s="10">
        <v>1145.3399999999999</v>
      </c>
      <c r="I24" s="10">
        <v>1229.6400000000001</v>
      </c>
      <c r="J24" s="10">
        <v>1458.28</v>
      </c>
      <c r="K24" s="11">
        <v>1085.92</v>
      </c>
      <c r="L24" s="7"/>
      <c r="M24" s="116"/>
      <c r="N24" s="112"/>
      <c r="O24" s="112"/>
      <c r="P24" s="112"/>
      <c r="Q24" s="112"/>
      <c r="R24" s="7"/>
      <c r="S24" s="141"/>
      <c r="T24" s="64"/>
      <c r="U24" s="64"/>
      <c r="V24" s="64"/>
      <c r="W24" s="64"/>
      <c r="X24" s="7"/>
      <c r="Y24" s="61"/>
      <c r="Z24" s="67"/>
      <c r="AA24" s="63"/>
      <c r="AB24" s="115"/>
      <c r="AC24" s="115"/>
    </row>
    <row r="25" spans="3:29" x14ac:dyDescent="0.3">
      <c r="C25" s="53"/>
      <c r="D25" s="9" t="s">
        <v>45</v>
      </c>
      <c r="E25" s="10" t="s">
        <v>4</v>
      </c>
      <c r="F25" s="10" t="s">
        <v>67</v>
      </c>
      <c r="G25" s="10" t="s">
        <v>46</v>
      </c>
      <c r="H25" s="10">
        <v>1127.97</v>
      </c>
      <c r="I25" s="10">
        <v>1207.57</v>
      </c>
      <c r="J25" s="10">
        <v>1402.56</v>
      </c>
      <c r="K25" s="11">
        <v>1094.21</v>
      </c>
      <c r="L25" s="7"/>
      <c r="M25" s="7"/>
      <c r="N25" s="7"/>
      <c r="O25" s="7"/>
      <c r="P25" s="7"/>
      <c r="Q25" s="7"/>
      <c r="R25" s="7"/>
      <c r="S25" s="141"/>
      <c r="T25" s="65"/>
      <c r="U25" s="65"/>
      <c r="V25" s="65"/>
      <c r="W25" s="65"/>
      <c r="X25" s="7"/>
      <c r="Y25" s="61"/>
      <c r="Z25" s="67"/>
      <c r="AA25" s="63"/>
      <c r="AB25" s="115"/>
      <c r="AC25" s="115"/>
    </row>
    <row r="26" spans="3:29" x14ac:dyDescent="0.3">
      <c r="C26" s="53"/>
      <c r="D26" s="9" t="s">
        <v>45</v>
      </c>
      <c r="E26" s="10" t="s">
        <v>4</v>
      </c>
      <c r="F26" s="10" t="s">
        <v>68</v>
      </c>
      <c r="G26" s="10" t="s">
        <v>46</v>
      </c>
      <c r="H26" s="10">
        <v>1134.44</v>
      </c>
      <c r="I26" s="10">
        <v>1216.31</v>
      </c>
      <c r="J26" s="10">
        <v>1376.53</v>
      </c>
      <c r="K26" s="11">
        <v>1087.3599999999999</v>
      </c>
      <c r="L26" s="7"/>
      <c r="M26" s="7"/>
      <c r="N26" s="7"/>
      <c r="O26" s="7"/>
      <c r="P26" s="7"/>
      <c r="Q26" s="7"/>
      <c r="R26" s="7"/>
      <c r="S26" s="142"/>
      <c r="T26" s="78"/>
      <c r="U26" s="78"/>
      <c r="V26" s="78"/>
      <c r="W26" s="78"/>
      <c r="X26" s="7"/>
      <c r="Y26" s="61"/>
      <c r="Z26" s="67"/>
      <c r="AA26" s="63"/>
      <c r="AB26" s="61"/>
      <c r="AC26" s="63"/>
    </row>
    <row r="27" spans="3:29" x14ac:dyDescent="0.3">
      <c r="C27" s="53"/>
      <c r="D27" s="9" t="s">
        <v>45</v>
      </c>
      <c r="E27" s="10" t="s">
        <v>4</v>
      </c>
      <c r="F27" s="10" t="s">
        <v>69</v>
      </c>
      <c r="G27" s="10" t="s">
        <v>46</v>
      </c>
      <c r="H27" s="10">
        <v>1173.25</v>
      </c>
      <c r="I27" s="10">
        <v>1259.83</v>
      </c>
      <c r="J27" s="10">
        <v>1454.07</v>
      </c>
      <c r="K27" s="11">
        <v>1153.6600000000001</v>
      </c>
      <c r="L27" s="7"/>
      <c r="M27" s="56"/>
      <c r="N27" s="56"/>
      <c r="O27" s="56"/>
      <c r="P27" s="56"/>
      <c r="Q27" s="7"/>
      <c r="R27" s="7"/>
      <c r="S27" s="141"/>
      <c r="T27" s="66"/>
      <c r="U27" s="66"/>
      <c r="V27" s="66"/>
      <c r="W27" s="66"/>
      <c r="X27" s="7"/>
    </row>
    <row r="28" spans="3:29" ht="14.5" customHeight="1" x14ac:dyDescent="0.3">
      <c r="C28" s="53"/>
      <c r="D28" s="9" t="s">
        <v>45</v>
      </c>
      <c r="E28" s="10" t="s">
        <v>4</v>
      </c>
      <c r="F28" s="10" t="s">
        <v>70</v>
      </c>
      <c r="G28" s="10" t="s">
        <v>46</v>
      </c>
      <c r="H28" s="10">
        <v>1162.04</v>
      </c>
      <c r="I28" s="10">
        <v>1253.73</v>
      </c>
      <c r="J28" s="10">
        <v>1450.86</v>
      </c>
      <c r="K28" s="11">
        <v>1108.3599999999999</v>
      </c>
      <c r="L28" s="7"/>
      <c r="M28" s="56"/>
      <c r="N28" s="56"/>
      <c r="O28" s="56"/>
      <c r="P28" s="56"/>
      <c r="Q28" s="7"/>
      <c r="R28" s="7"/>
      <c r="S28" s="143"/>
      <c r="T28" s="65"/>
      <c r="U28" s="65"/>
      <c r="V28" s="65"/>
      <c r="W28" s="65"/>
      <c r="X28" s="7"/>
      <c r="Y28" s="116"/>
      <c r="Z28" s="112"/>
      <c r="AA28" s="112"/>
      <c r="AB28" s="112"/>
      <c r="AC28" s="112"/>
    </row>
    <row r="29" spans="3:29" x14ac:dyDescent="0.3">
      <c r="C29" s="53"/>
      <c r="D29" s="9" t="s">
        <v>45</v>
      </c>
      <c r="E29" s="10" t="s">
        <v>4</v>
      </c>
      <c r="F29" s="10" t="s">
        <v>71</v>
      </c>
      <c r="G29" s="10" t="s">
        <v>46</v>
      </c>
      <c r="H29" s="10">
        <v>1155.0899999999999</v>
      </c>
      <c r="I29" s="10">
        <v>1248.48</v>
      </c>
      <c r="J29" s="10">
        <v>1432.61</v>
      </c>
      <c r="K29" s="11">
        <v>1087.72</v>
      </c>
      <c r="L29" s="7"/>
      <c r="M29" s="7"/>
      <c r="N29" s="7"/>
      <c r="O29" s="7"/>
      <c r="P29" s="7"/>
      <c r="Q29" s="7"/>
      <c r="R29" s="7"/>
      <c r="S29" s="141"/>
      <c r="T29" s="65"/>
      <c r="U29" s="65"/>
      <c r="V29" s="65"/>
      <c r="W29" s="65"/>
      <c r="X29" s="7"/>
      <c r="Y29" s="116"/>
      <c r="Z29" s="112"/>
      <c r="AA29" s="112"/>
      <c r="AB29" s="112"/>
      <c r="AC29" s="112"/>
    </row>
    <row r="30" spans="3:29" ht="14.5" customHeight="1" x14ac:dyDescent="0.3">
      <c r="C30" s="53"/>
      <c r="D30" s="9" t="s">
        <v>45</v>
      </c>
      <c r="E30" s="10" t="s">
        <v>4</v>
      </c>
      <c r="F30" s="10" t="s">
        <v>72</v>
      </c>
      <c r="G30" s="10" t="s">
        <v>46</v>
      </c>
      <c r="H30" s="10">
        <v>1184.03</v>
      </c>
      <c r="I30" s="10">
        <v>1281.9100000000001</v>
      </c>
      <c r="J30" s="10">
        <v>1448.62</v>
      </c>
      <c r="K30" s="11">
        <v>1097.9100000000001</v>
      </c>
      <c r="L30" s="7"/>
      <c r="M30" s="7"/>
      <c r="N30" s="7"/>
      <c r="O30" s="7"/>
      <c r="P30" s="7"/>
      <c r="Q30" s="56"/>
      <c r="R30" s="7"/>
      <c r="S30" s="141"/>
      <c r="T30" s="65"/>
      <c r="U30" s="65"/>
      <c r="V30" s="65"/>
      <c r="W30" s="65"/>
      <c r="X30" s="7"/>
      <c r="Y30" s="116"/>
      <c r="Z30" s="112"/>
      <c r="AA30" s="112"/>
      <c r="AB30" s="112"/>
      <c r="AC30" s="112"/>
    </row>
    <row r="31" spans="3:29" x14ac:dyDescent="0.3">
      <c r="C31" s="53"/>
      <c r="D31" s="9" t="s">
        <v>45</v>
      </c>
      <c r="E31" s="10" t="s">
        <v>4</v>
      </c>
      <c r="F31" s="10" t="s">
        <v>73</v>
      </c>
      <c r="G31" s="10" t="s">
        <v>46</v>
      </c>
      <c r="H31" s="10">
        <v>1197.45</v>
      </c>
      <c r="I31" s="10">
        <v>1288.3699999999999</v>
      </c>
      <c r="J31" s="10">
        <v>1475.48</v>
      </c>
      <c r="K31" s="11">
        <v>1141.17</v>
      </c>
      <c r="L31" s="7"/>
      <c r="M31" s="7"/>
      <c r="N31" s="7"/>
      <c r="O31" s="7"/>
      <c r="P31" s="56"/>
      <c r="Q31" s="7"/>
      <c r="R31" s="7"/>
      <c r="S31" s="141"/>
      <c r="T31" s="65"/>
      <c r="U31" s="65"/>
      <c r="V31" s="65"/>
      <c r="W31" s="65"/>
      <c r="X31" s="7"/>
      <c r="Y31" s="116"/>
      <c r="Z31" s="112"/>
      <c r="AA31" s="112"/>
      <c r="AB31" s="112"/>
      <c r="AC31" s="112"/>
    </row>
    <row r="32" spans="3:29" x14ac:dyDescent="0.3">
      <c r="C32" s="53"/>
      <c r="D32" s="9" t="s">
        <v>45</v>
      </c>
      <c r="E32" s="10" t="s">
        <v>4</v>
      </c>
      <c r="F32" s="10" t="s">
        <v>74</v>
      </c>
      <c r="G32" s="10" t="s">
        <v>46</v>
      </c>
      <c r="H32" s="10">
        <v>1199.6300000000001</v>
      </c>
      <c r="I32" s="10">
        <v>1288.4100000000001</v>
      </c>
      <c r="J32" s="10">
        <v>1499.29</v>
      </c>
      <c r="K32" s="11">
        <v>1140.8900000000001</v>
      </c>
      <c r="L32" s="7"/>
      <c r="M32" s="7"/>
      <c r="N32" s="7"/>
      <c r="O32" s="7"/>
      <c r="P32" s="7"/>
      <c r="Q32" s="7"/>
      <c r="R32" s="7"/>
      <c r="S32" s="141"/>
      <c r="T32" s="65"/>
      <c r="U32" s="65"/>
      <c r="V32" s="65"/>
      <c r="W32" s="65"/>
      <c r="X32" s="7"/>
      <c r="Y32" s="116"/>
      <c r="Z32" s="112"/>
      <c r="AA32" s="112"/>
      <c r="AB32" s="112"/>
      <c r="AC32" s="112"/>
    </row>
    <row r="33" spans="3:24" x14ac:dyDescent="0.3">
      <c r="C33" s="53"/>
      <c r="D33" s="9" t="s">
        <v>45</v>
      </c>
      <c r="E33" s="10" t="s">
        <v>4</v>
      </c>
      <c r="F33" s="10" t="s">
        <v>75</v>
      </c>
      <c r="G33" s="10" t="s">
        <v>46</v>
      </c>
      <c r="H33" s="10">
        <v>1207.93</v>
      </c>
      <c r="I33" s="10">
        <v>1305.7</v>
      </c>
      <c r="J33" s="10">
        <v>1513.36</v>
      </c>
      <c r="K33" s="11">
        <v>1139.51</v>
      </c>
      <c r="L33" s="7"/>
      <c r="M33" s="7"/>
      <c r="N33" s="7"/>
      <c r="O33" s="7"/>
      <c r="P33" s="7"/>
      <c r="Q33" s="7"/>
      <c r="R33" s="7"/>
      <c r="S33" s="140"/>
      <c r="T33" s="62"/>
      <c r="U33" s="62"/>
      <c r="V33" s="62"/>
      <c r="W33" s="62"/>
      <c r="X33" s="7"/>
    </row>
    <row r="34" spans="3:24" x14ac:dyDescent="0.3">
      <c r="C34" s="53"/>
      <c r="D34" s="9" t="s">
        <v>45</v>
      </c>
      <c r="E34" s="10" t="s">
        <v>4</v>
      </c>
      <c r="F34" s="10" t="s">
        <v>76</v>
      </c>
      <c r="G34" s="10" t="s">
        <v>46</v>
      </c>
      <c r="H34" s="10">
        <v>1213.26</v>
      </c>
      <c r="I34" s="10">
        <v>1298.46</v>
      </c>
      <c r="J34" s="10">
        <v>1494.94</v>
      </c>
      <c r="K34" s="11">
        <v>1155.75</v>
      </c>
      <c r="L34" s="7"/>
      <c r="M34" s="7"/>
      <c r="N34" s="7"/>
      <c r="O34" s="7"/>
      <c r="P34" s="7"/>
      <c r="Q34" s="7"/>
      <c r="R34" s="7"/>
      <c r="S34" s="141"/>
      <c r="T34" s="79"/>
      <c r="U34" s="79"/>
      <c r="V34" s="79"/>
      <c r="W34" s="79"/>
      <c r="X34" s="7"/>
    </row>
    <row r="35" spans="3:24" x14ac:dyDescent="0.3">
      <c r="C35" s="53"/>
      <c r="D35" s="9" t="s">
        <v>45</v>
      </c>
      <c r="E35" s="10" t="s">
        <v>4</v>
      </c>
      <c r="F35" s="10" t="s">
        <v>77</v>
      </c>
      <c r="G35" s="10" t="s">
        <v>46</v>
      </c>
      <c r="H35" s="10">
        <v>1223.53</v>
      </c>
      <c r="I35" s="10">
        <v>1316.26</v>
      </c>
      <c r="J35" s="10">
        <v>1501.23</v>
      </c>
      <c r="K35" s="11">
        <v>1159.8800000000001</v>
      </c>
      <c r="L35" s="7"/>
      <c r="M35" s="7"/>
      <c r="N35" s="7"/>
      <c r="O35" s="7"/>
      <c r="P35" s="7"/>
      <c r="Q35" s="7"/>
      <c r="R35" s="7"/>
      <c r="S35" s="141"/>
      <c r="T35" s="80"/>
      <c r="U35" s="80"/>
      <c r="V35" s="80"/>
      <c r="W35" s="80"/>
      <c r="X35" s="7"/>
    </row>
    <row r="36" spans="3:24" x14ac:dyDescent="0.3">
      <c r="C36" s="53"/>
      <c r="D36" s="9" t="s">
        <v>45</v>
      </c>
      <c r="E36" s="10" t="s">
        <v>4</v>
      </c>
      <c r="F36" s="10" t="s">
        <v>78</v>
      </c>
      <c r="G36" s="10" t="s">
        <v>46</v>
      </c>
      <c r="H36" s="10">
        <v>1207.8</v>
      </c>
      <c r="I36" s="10">
        <v>1302.2</v>
      </c>
      <c r="J36" s="10">
        <v>1511.38</v>
      </c>
      <c r="K36" s="11">
        <v>1143.05</v>
      </c>
      <c r="L36" s="7"/>
      <c r="M36" s="7"/>
      <c r="N36" s="7"/>
      <c r="O36" s="7"/>
      <c r="P36" s="7"/>
      <c r="Q36" s="7"/>
      <c r="R36" s="7"/>
      <c r="S36" s="141"/>
      <c r="T36" s="79"/>
      <c r="U36" s="79"/>
      <c r="V36" s="79"/>
      <c r="W36" s="79"/>
      <c r="X36" s="7"/>
    </row>
    <row r="37" spans="3:24" x14ac:dyDescent="0.3">
      <c r="C37" s="53"/>
      <c r="D37" s="9" t="s">
        <v>45</v>
      </c>
      <c r="E37" s="10" t="s">
        <v>4</v>
      </c>
      <c r="F37" s="10" t="s">
        <v>79</v>
      </c>
      <c r="G37" s="10" t="s">
        <v>46</v>
      </c>
      <c r="H37" s="10">
        <v>1229.4000000000001</v>
      </c>
      <c r="I37" s="10">
        <v>1324.8</v>
      </c>
      <c r="J37" s="10">
        <v>1515.81</v>
      </c>
      <c r="K37" s="11">
        <v>1164.51</v>
      </c>
      <c r="L37" s="7"/>
      <c r="M37" s="7"/>
      <c r="N37" s="7"/>
      <c r="O37" s="7"/>
      <c r="P37" s="7"/>
      <c r="Q37" s="7"/>
      <c r="R37" s="7"/>
      <c r="S37" s="141"/>
      <c r="T37" s="79"/>
      <c r="U37" s="79"/>
      <c r="V37" s="79"/>
      <c r="W37" s="79"/>
      <c r="X37" s="7"/>
    </row>
    <row r="38" spans="3:24" x14ac:dyDescent="0.3">
      <c r="C38" s="53"/>
      <c r="D38" s="9" t="s">
        <v>45</v>
      </c>
      <c r="E38" s="10" t="s">
        <v>4</v>
      </c>
      <c r="F38" s="10" t="s">
        <v>80</v>
      </c>
      <c r="G38" s="10" t="s">
        <v>46</v>
      </c>
      <c r="H38" s="10">
        <v>1238.3599999999999</v>
      </c>
      <c r="I38" s="10">
        <v>1317.26</v>
      </c>
      <c r="J38" s="10">
        <v>1497.52</v>
      </c>
      <c r="K38" s="11">
        <v>1188.92</v>
      </c>
      <c r="L38" s="7"/>
      <c r="M38" s="7"/>
      <c r="N38" s="7"/>
      <c r="O38" s="7"/>
      <c r="P38" s="7"/>
      <c r="Q38" s="7"/>
      <c r="R38" s="7"/>
      <c r="S38" s="141"/>
      <c r="T38" s="79"/>
      <c r="U38" s="79"/>
      <c r="V38" s="79"/>
      <c r="W38" s="79"/>
      <c r="X38" s="7"/>
    </row>
    <row r="39" spans="3:24" x14ac:dyDescent="0.3">
      <c r="C39" s="53"/>
      <c r="D39" s="9" t="s">
        <v>45</v>
      </c>
      <c r="E39" s="10" t="s">
        <v>4</v>
      </c>
      <c r="F39" s="10" t="s">
        <v>81</v>
      </c>
      <c r="G39" s="10" t="s">
        <v>46</v>
      </c>
      <c r="H39" s="10">
        <v>1253.79</v>
      </c>
      <c r="I39" s="10">
        <v>1344.51</v>
      </c>
      <c r="J39" s="10">
        <v>1525.03</v>
      </c>
      <c r="K39" s="11">
        <v>1195.03</v>
      </c>
      <c r="L39" s="7"/>
      <c r="M39" s="7"/>
      <c r="N39" s="7"/>
      <c r="O39" s="7"/>
      <c r="P39" s="7"/>
      <c r="Q39" s="7"/>
      <c r="R39" s="7"/>
      <c r="S39" s="141"/>
      <c r="T39" s="79"/>
      <c r="U39" s="79"/>
      <c r="V39" s="79"/>
      <c r="W39" s="79"/>
      <c r="X39" s="7"/>
    </row>
    <row r="40" spans="3:24" x14ac:dyDescent="0.3">
      <c r="C40" s="53"/>
      <c r="D40" s="9" t="s">
        <v>45</v>
      </c>
      <c r="E40" s="10" t="s">
        <v>4</v>
      </c>
      <c r="F40" s="10" t="s">
        <v>82</v>
      </c>
      <c r="G40" s="10" t="s">
        <v>46</v>
      </c>
      <c r="H40" s="10">
        <v>1257.8399999999999</v>
      </c>
      <c r="I40" s="10">
        <v>1346.83</v>
      </c>
      <c r="J40" s="10">
        <v>1519.48</v>
      </c>
      <c r="K40" s="11">
        <v>1200.8599999999999</v>
      </c>
      <c r="L40" s="7"/>
      <c r="M40" s="7"/>
      <c r="N40" s="7"/>
      <c r="O40" s="7"/>
      <c r="P40" s="7"/>
      <c r="Q40" s="7"/>
      <c r="R40" s="7"/>
      <c r="S40" s="144"/>
      <c r="T40" s="79"/>
      <c r="U40" s="65"/>
      <c r="V40" s="65"/>
      <c r="W40" s="65"/>
      <c r="X40" s="7"/>
    </row>
    <row r="41" spans="3:24" x14ac:dyDescent="0.3">
      <c r="C41" s="53"/>
      <c r="D41" s="9" t="s">
        <v>45</v>
      </c>
      <c r="E41" s="10" t="s">
        <v>4</v>
      </c>
      <c r="F41" s="10" t="s">
        <v>83</v>
      </c>
      <c r="G41" s="10" t="s">
        <v>46</v>
      </c>
      <c r="H41" s="10">
        <v>1263.8900000000001</v>
      </c>
      <c r="I41" s="10">
        <v>1354.01</v>
      </c>
      <c r="J41" s="10">
        <v>1545.87</v>
      </c>
      <c r="K41" s="11">
        <v>1205.98</v>
      </c>
      <c r="L41" s="7"/>
      <c r="M41" s="7"/>
      <c r="N41" s="7"/>
      <c r="O41" s="7"/>
      <c r="P41" s="7"/>
      <c r="Q41" s="7"/>
      <c r="R41" s="7"/>
      <c r="S41" s="141"/>
      <c r="T41" s="79"/>
      <c r="U41" s="65"/>
      <c r="V41" s="65"/>
      <c r="W41" s="65"/>
      <c r="X41" s="7"/>
    </row>
    <row r="42" spans="3:24" x14ac:dyDescent="0.3">
      <c r="C42" s="53"/>
      <c r="D42" s="9" t="s">
        <v>45</v>
      </c>
      <c r="E42" s="10" t="s">
        <v>4</v>
      </c>
      <c r="F42" s="10" t="s">
        <v>84</v>
      </c>
      <c r="G42" s="10" t="s">
        <v>46</v>
      </c>
      <c r="H42" s="10">
        <v>1274.3699999999999</v>
      </c>
      <c r="I42" s="10">
        <v>1361.33</v>
      </c>
      <c r="J42" s="10">
        <v>1524.97</v>
      </c>
      <c r="K42" s="11">
        <v>1218.18</v>
      </c>
      <c r="L42" s="7"/>
      <c r="M42" s="7"/>
      <c r="N42" s="7"/>
      <c r="O42" s="7"/>
      <c r="P42" s="7"/>
      <c r="Q42" s="7"/>
      <c r="R42" s="7"/>
      <c r="S42" s="141"/>
      <c r="T42" s="65"/>
      <c r="U42" s="65"/>
      <c r="V42" s="65"/>
      <c r="W42" s="65"/>
      <c r="X42" s="7"/>
    </row>
    <row r="43" spans="3:24" x14ac:dyDescent="0.3">
      <c r="C43" s="53"/>
      <c r="D43" s="9" t="s">
        <v>45</v>
      </c>
      <c r="E43" s="10" t="s">
        <v>4</v>
      </c>
      <c r="F43" s="10" t="s">
        <v>85</v>
      </c>
      <c r="G43" s="10" t="s">
        <v>46</v>
      </c>
      <c r="H43" s="10">
        <v>1288.54</v>
      </c>
      <c r="I43" s="10">
        <v>1395.35</v>
      </c>
      <c r="J43" s="10">
        <v>1557.89</v>
      </c>
      <c r="K43" s="11">
        <v>1217.5999999999999</v>
      </c>
      <c r="L43" s="7"/>
      <c r="M43" s="7"/>
      <c r="N43" s="7"/>
      <c r="O43" s="7"/>
      <c r="P43" s="7"/>
      <c r="Q43" s="7"/>
      <c r="R43" s="7"/>
      <c r="S43" s="141"/>
      <c r="T43" s="65"/>
      <c r="U43" s="65"/>
      <c r="V43" s="65"/>
      <c r="W43" s="65"/>
      <c r="X43" s="7"/>
    </row>
    <row r="44" spans="3:24" x14ac:dyDescent="0.3">
      <c r="C44" s="53"/>
      <c r="D44" s="9" t="s">
        <v>45</v>
      </c>
      <c r="E44" s="10" t="s">
        <v>4</v>
      </c>
      <c r="F44" s="10" t="s">
        <v>86</v>
      </c>
      <c r="G44" s="10" t="s">
        <v>46</v>
      </c>
      <c r="H44" s="10">
        <v>1283.32</v>
      </c>
      <c r="I44" s="10">
        <v>1389.35</v>
      </c>
      <c r="J44" s="10">
        <v>1544.97</v>
      </c>
      <c r="K44" s="11">
        <v>1213.57</v>
      </c>
      <c r="L44" s="7"/>
      <c r="M44" s="7"/>
      <c r="N44" s="7"/>
      <c r="O44" s="7"/>
      <c r="P44" s="7"/>
      <c r="Q44" s="7"/>
      <c r="R44" s="7"/>
      <c r="S44" s="140"/>
      <c r="T44" s="62"/>
      <c r="U44" s="62"/>
      <c r="V44" s="62"/>
      <c r="W44" s="62"/>
      <c r="X44" s="7"/>
    </row>
    <row r="45" spans="3:24" x14ac:dyDescent="0.3">
      <c r="C45" s="53"/>
      <c r="D45" s="9" t="s">
        <v>45</v>
      </c>
      <c r="E45" s="10" t="s">
        <v>4</v>
      </c>
      <c r="F45" s="10" t="s">
        <v>87</v>
      </c>
      <c r="G45" s="10" t="s">
        <v>46</v>
      </c>
      <c r="H45" s="10">
        <v>1297.8900000000001</v>
      </c>
      <c r="I45" s="10">
        <v>1403.84</v>
      </c>
      <c r="J45" s="10">
        <v>1590.14</v>
      </c>
      <c r="K45" s="11">
        <v>1228.5899999999999</v>
      </c>
      <c r="L45" s="7"/>
      <c r="M45" s="7"/>
      <c r="N45" s="7"/>
      <c r="O45" s="7"/>
      <c r="P45" s="7"/>
      <c r="Q45" s="7"/>
      <c r="R45" s="7"/>
      <c r="S45" s="141"/>
      <c r="T45" s="65"/>
      <c r="U45" s="65"/>
      <c r="V45" s="65"/>
      <c r="W45" s="65"/>
      <c r="X45" s="7"/>
    </row>
    <row r="46" spans="3:24" x14ac:dyDescent="0.3">
      <c r="C46" s="53"/>
      <c r="D46" s="9" t="s">
        <v>45</v>
      </c>
      <c r="E46" s="10" t="s">
        <v>4</v>
      </c>
      <c r="F46" s="10" t="s">
        <v>88</v>
      </c>
      <c r="G46" s="10" t="s">
        <v>46</v>
      </c>
      <c r="H46" s="10">
        <v>1297.3800000000001</v>
      </c>
      <c r="I46" s="10">
        <v>1400.39</v>
      </c>
      <c r="J46" s="10">
        <v>1555.27</v>
      </c>
      <c r="K46" s="11">
        <v>1230.8800000000001</v>
      </c>
      <c r="L46" s="7"/>
      <c r="M46" s="7"/>
      <c r="N46" s="7"/>
      <c r="O46" s="7"/>
      <c r="P46" s="7"/>
      <c r="Q46" s="7"/>
      <c r="R46" s="7"/>
      <c r="S46" s="141"/>
      <c r="T46" s="79"/>
      <c r="U46" s="79"/>
      <c r="V46" s="79"/>
      <c r="W46" s="79"/>
      <c r="X46" s="7"/>
    </row>
    <row r="47" spans="3:24" x14ac:dyDescent="0.3">
      <c r="C47" s="53"/>
      <c r="D47" s="9" t="s">
        <v>45</v>
      </c>
      <c r="E47" s="10" t="s">
        <v>4</v>
      </c>
      <c r="F47" s="10" t="s">
        <v>89</v>
      </c>
      <c r="G47" s="10" t="s">
        <v>46</v>
      </c>
      <c r="H47" s="10">
        <v>1320.68</v>
      </c>
      <c r="I47" s="10">
        <v>1424.98</v>
      </c>
      <c r="J47" s="10">
        <v>1588.74</v>
      </c>
      <c r="K47" s="11">
        <v>1255.28</v>
      </c>
      <c r="L47" s="7"/>
      <c r="M47" s="7"/>
      <c r="N47" s="7"/>
      <c r="O47" s="7"/>
      <c r="P47" s="7"/>
      <c r="Q47" s="7"/>
      <c r="R47" s="7"/>
      <c r="S47" s="141"/>
      <c r="T47" s="80"/>
      <c r="U47" s="80"/>
      <c r="V47" s="80"/>
      <c r="W47" s="80"/>
      <c r="X47" s="7"/>
    </row>
    <row r="48" spans="3:24" x14ac:dyDescent="0.3">
      <c r="C48" s="53"/>
      <c r="D48" s="9" t="s">
        <v>45</v>
      </c>
      <c r="E48" s="10" t="s">
        <v>4</v>
      </c>
      <c r="F48" s="10" t="s">
        <v>90</v>
      </c>
      <c r="G48" s="10" t="s">
        <v>46</v>
      </c>
      <c r="H48" s="10">
        <v>1312.82</v>
      </c>
      <c r="I48" s="10">
        <v>1422.33</v>
      </c>
      <c r="J48" s="10">
        <v>1570.56</v>
      </c>
      <c r="K48" s="11">
        <v>1242.26</v>
      </c>
      <c r="L48" s="7"/>
      <c r="M48" s="7"/>
      <c r="N48" s="153" t="s">
        <v>215</v>
      </c>
      <c r="O48" s="153"/>
      <c r="P48" s="153"/>
      <c r="Q48" s="153"/>
      <c r="R48" s="7"/>
      <c r="S48" s="141"/>
      <c r="T48" s="79"/>
      <c r="U48" s="79"/>
      <c r="V48" s="79"/>
      <c r="W48" s="79"/>
      <c r="X48" s="7"/>
    </row>
    <row r="49" spans="1:24" ht="13.5" customHeight="1" x14ac:dyDescent="0.3">
      <c r="C49" s="53"/>
      <c r="D49" s="9" t="s">
        <v>45</v>
      </c>
      <c r="E49" s="10" t="s">
        <v>4</v>
      </c>
      <c r="F49" s="10" t="s">
        <v>91</v>
      </c>
      <c r="G49" s="10" t="s">
        <v>46</v>
      </c>
      <c r="H49" s="10">
        <v>1331.22</v>
      </c>
      <c r="I49" s="10">
        <v>1418.11</v>
      </c>
      <c r="J49" s="10">
        <v>1594.24</v>
      </c>
      <c r="K49" s="11">
        <v>1279.1199999999999</v>
      </c>
      <c r="L49" s="7"/>
      <c r="M49" s="7"/>
      <c r="N49" s="153"/>
      <c r="O49" s="153"/>
      <c r="P49" s="153"/>
      <c r="Q49" s="153"/>
      <c r="R49" s="7"/>
      <c r="S49" s="144"/>
      <c r="T49" s="79"/>
      <c r="U49" s="79"/>
      <c r="V49" s="79"/>
      <c r="W49" s="79"/>
      <c r="X49" s="7"/>
    </row>
    <row r="50" spans="1:24" x14ac:dyDescent="0.3">
      <c r="C50" s="53"/>
      <c r="D50" s="9" t="s">
        <v>45</v>
      </c>
      <c r="E50" s="10" t="s">
        <v>4</v>
      </c>
      <c r="F50" s="10" t="s">
        <v>92</v>
      </c>
      <c r="G50" s="10" t="s">
        <v>46</v>
      </c>
      <c r="H50" s="10">
        <v>1318</v>
      </c>
      <c r="I50" s="10">
        <v>1401.95</v>
      </c>
      <c r="J50" s="10">
        <v>1558.76</v>
      </c>
      <c r="K50" s="11">
        <v>1267.0999999999999</v>
      </c>
      <c r="L50" s="7"/>
      <c r="M50" s="7"/>
      <c r="N50" s="153"/>
      <c r="O50" s="153"/>
      <c r="P50" s="153"/>
      <c r="Q50" s="153"/>
      <c r="R50" s="7"/>
      <c r="S50" s="144"/>
      <c r="T50" s="79"/>
      <c r="U50" s="79"/>
      <c r="V50" s="79"/>
      <c r="W50" s="79"/>
      <c r="X50" s="7"/>
    </row>
    <row r="51" spans="1:24" x14ac:dyDescent="0.3">
      <c r="C51" s="53"/>
      <c r="D51" s="9" t="s">
        <v>45</v>
      </c>
      <c r="E51" s="10" t="s">
        <v>4</v>
      </c>
      <c r="F51" s="10" t="s">
        <v>93</v>
      </c>
      <c r="G51" s="10" t="s">
        <v>46</v>
      </c>
      <c r="H51" s="10">
        <v>1355.77</v>
      </c>
      <c r="I51" s="10">
        <v>1465.41</v>
      </c>
      <c r="J51" s="10">
        <v>1635.21</v>
      </c>
      <c r="K51" s="11">
        <v>1282.94</v>
      </c>
      <c r="L51" s="7"/>
      <c r="M51" s="7"/>
      <c r="N51" s="7"/>
      <c r="O51" s="7"/>
      <c r="P51" s="7"/>
      <c r="Q51" s="7"/>
      <c r="R51" s="7"/>
      <c r="S51" s="141"/>
      <c r="T51" s="79"/>
      <c r="U51" s="79"/>
      <c r="V51" s="82"/>
      <c r="W51" s="83"/>
      <c r="X51" s="7"/>
    </row>
    <row r="52" spans="1:24" x14ac:dyDescent="0.3">
      <c r="C52" s="53"/>
      <c r="D52" s="9" t="s">
        <v>45</v>
      </c>
      <c r="E52" s="10" t="s">
        <v>4</v>
      </c>
      <c r="F52" s="10" t="s">
        <v>94</v>
      </c>
      <c r="G52" s="10" t="s">
        <v>46</v>
      </c>
      <c r="H52" s="10">
        <v>1371.67</v>
      </c>
      <c r="I52" s="10">
        <v>1446.96</v>
      </c>
      <c r="J52" s="10">
        <v>1598.41</v>
      </c>
      <c r="K52" s="11">
        <v>1331.56</v>
      </c>
      <c r="L52" s="7"/>
      <c r="M52" s="7"/>
      <c r="N52" s="7"/>
      <c r="O52" s="7"/>
      <c r="P52" s="7"/>
      <c r="Q52" s="7"/>
      <c r="R52" s="7"/>
      <c r="S52" s="141"/>
      <c r="T52" s="84"/>
      <c r="U52" s="79"/>
      <c r="V52" s="117"/>
      <c r="W52" s="117"/>
      <c r="X52" s="7"/>
    </row>
    <row r="53" spans="1:24" x14ac:dyDescent="0.3">
      <c r="C53" s="53"/>
      <c r="D53" s="9" t="s">
        <v>45</v>
      </c>
      <c r="E53" s="10" t="s">
        <v>4</v>
      </c>
      <c r="F53" s="10" t="s">
        <v>95</v>
      </c>
      <c r="G53" s="10" t="s">
        <v>46</v>
      </c>
      <c r="H53" s="10">
        <v>1360.02</v>
      </c>
      <c r="I53" s="10">
        <v>1463.01</v>
      </c>
      <c r="J53" s="10">
        <v>1631.5</v>
      </c>
      <c r="K53" s="11">
        <v>1293.3</v>
      </c>
      <c r="L53" s="7"/>
      <c r="M53" s="7"/>
      <c r="N53" s="7"/>
      <c r="O53" s="7"/>
      <c r="P53" s="7"/>
      <c r="Q53" s="7"/>
      <c r="R53" s="7"/>
      <c r="S53" s="141"/>
      <c r="T53" s="84"/>
      <c r="U53" s="79"/>
      <c r="V53" s="117"/>
      <c r="W53" s="117"/>
      <c r="X53" s="7"/>
    </row>
    <row r="54" spans="1:24" x14ac:dyDescent="0.3">
      <c r="C54" s="53"/>
      <c r="D54" s="9" t="s">
        <v>45</v>
      </c>
      <c r="E54" s="10" t="s">
        <v>4</v>
      </c>
      <c r="F54" s="10" t="s">
        <v>96</v>
      </c>
      <c r="G54" s="10" t="s">
        <v>46</v>
      </c>
      <c r="H54" s="10">
        <v>1380.65</v>
      </c>
      <c r="I54" s="10">
        <v>1466.82</v>
      </c>
      <c r="J54" s="10">
        <v>1630</v>
      </c>
      <c r="K54" s="11">
        <v>1329.86</v>
      </c>
      <c r="L54" s="7"/>
      <c r="M54" s="7"/>
      <c r="N54" s="7"/>
      <c r="O54" s="7"/>
      <c r="P54" s="7"/>
      <c r="Q54" s="7"/>
      <c r="R54" s="7"/>
      <c r="S54" s="141"/>
      <c r="T54" s="80"/>
      <c r="U54" s="79"/>
      <c r="V54" s="7"/>
      <c r="W54" s="7"/>
      <c r="X54" s="7"/>
    </row>
    <row r="55" spans="1:24" x14ac:dyDescent="0.3">
      <c r="C55" s="53"/>
      <c r="D55" s="9" t="s">
        <v>45</v>
      </c>
      <c r="E55" s="10" t="s">
        <v>4</v>
      </c>
      <c r="F55" s="10" t="s">
        <v>97</v>
      </c>
      <c r="G55" s="10" t="s">
        <v>46</v>
      </c>
      <c r="H55" s="10">
        <v>1375.32</v>
      </c>
      <c r="I55" s="10">
        <v>1490.67</v>
      </c>
      <c r="J55" s="10">
        <v>1648.83</v>
      </c>
      <c r="K55" s="11">
        <v>1294.8900000000001</v>
      </c>
      <c r="L55" s="7"/>
      <c r="M55" s="7"/>
      <c r="N55" s="7"/>
      <c r="O55" s="7"/>
      <c r="P55" s="7"/>
      <c r="Q55" s="7"/>
      <c r="R55" s="7"/>
      <c r="S55" s="141"/>
      <c r="T55" s="80"/>
      <c r="U55" s="79"/>
      <c r="V55" s="117"/>
      <c r="W55" s="118"/>
      <c r="X55" s="7"/>
    </row>
    <row r="56" spans="1:24" ht="14.5" thickBot="1" x14ac:dyDescent="0.35">
      <c r="C56" s="53"/>
      <c r="D56" s="44" t="s">
        <v>45</v>
      </c>
      <c r="E56" s="45" t="s">
        <v>4</v>
      </c>
      <c r="F56" s="45" t="s">
        <v>98</v>
      </c>
      <c r="G56" s="45" t="s">
        <v>46</v>
      </c>
      <c r="H56" s="45">
        <v>1381.16</v>
      </c>
      <c r="I56" s="45">
        <v>1495.39</v>
      </c>
      <c r="J56" s="45">
        <v>1639.42</v>
      </c>
      <c r="K56" s="46">
        <v>1300.6300000000001</v>
      </c>
      <c r="L56" s="7"/>
      <c r="M56" s="7"/>
      <c r="N56" s="7"/>
      <c r="O56" s="7"/>
      <c r="P56" s="7"/>
      <c r="Q56" s="7"/>
      <c r="R56" s="7"/>
      <c r="S56" s="141"/>
      <c r="T56" s="65"/>
      <c r="U56" s="65"/>
      <c r="V56" s="117"/>
      <c r="W56" s="118"/>
      <c r="X56" s="7"/>
    </row>
    <row r="57" spans="1:24" x14ac:dyDescent="0.3">
      <c r="C57" s="53"/>
      <c r="D57" s="7"/>
      <c r="E57" s="7"/>
      <c r="F57" s="7"/>
      <c r="G57" s="7"/>
      <c r="H57" s="47"/>
      <c r="I57" s="47"/>
      <c r="J57" s="47"/>
      <c r="K57" s="47"/>
      <c r="L57" s="7"/>
      <c r="M57" s="7"/>
      <c r="N57" s="7"/>
      <c r="O57" s="7"/>
      <c r="P57" s="7"/>
      <c r="Q57" s="7"/>
      <c r="R57" s="7"/>
      <c r="S57" s="143"/>
      <c r="T57" s="61"/>
      <c r="U57" s="65"/>
      <c r="V57" s="61"/>
      <c r="W57" s="85"/>
      <c r="X57" s="7"/>
    </row>
    <row r="58" spans="1:24" x14ac:dyDescent="0.3">
      <c r="C58" s="53"/>
      <c r="D58" s="7"/>
      <c r="E58" s="7"/>
      <c r="F58" s="7"/>
      <c r="G58" s="7"/>
      <c r="H58" s="47"/>
      <c r="I58" s="47"/>
      <c r="J58" s="47"/>
      <c r="K58" s="47"/>
      <c r="L58" s="7"/>
      <c r="M58" s="7"/>
      <c r="N58" s="7"/>
      <c r="O58" s="7"/>
      <c r="P58" s="7"/>
      <c r="Q58" s="7"/>
      <c r="R58" s="7"/>
      <c r="S58" s="54"/>
      <c r="T58" s="7"/>
      <c r="U58" s="7"/>
      <c r="V58" s="7"/>
      <c r="W58" s="7"/>
      <c r="X58" s="7"/>
    </row>
    <row r="59" spans="1:24" ht="14.5" thickBot="1" x14ac:dyDescent="0.35">
      <c r="C59" s="57"/>
      <c r="D59" s="58"/>
      <c r="E59" s="58"/>
      <c r="F59" s="58"/>
      <c r="G59" s="58"/>
      <c r="H59" s="59"/>
      <c r="I59" s="59"/>
      <c r="J59" s="59"/>
      <c r="K59" s="59"/>
      <c r="L59" s="58"/>
      <c r="M59" s="58"/>
      <c r="N59" s="58"/>
      <c r="O59" s="58"/>
      <c r="P59" s="58"/>
      <c r="Q59" s="58"/>
      <c r="R59" s="58"/>
      <c r="S59" s="145"/>
      <c r="T59" s="112"/>
      <c r="U59" s="112"/>
      <c r="V59" s="112"/>
      <c r="W59" s="112"/>
      <c r="X59" s="7"/>
    </row>
    <row r="60" spans="1:24" x14ac:dyDescent="0.3">
      <c r="A60" s="7"/>
      <c r="B60" s="7"/>
      <c r="C60" s="7"/>
      <c r="D60" s="7"/>
      <c r="E60" s="7"/>
      <c r="F60" s="7"/>
      <c r="G60" s="7"/>
      <c r="H60" s="47"/>
      <c r="I60" s="47"/>
      <c r="J60" s="47"/>
      <c r="K60" s="47"/>
      <c r="L60" s="7"/>
      <c r="M60" s="7"/>
      <c r="N60" s="7"/>
      <c r="O60" s="7"/>
      <c r="P60" s="7"/>
      <c r="Q60" s="7"/>
      <c r="R60" s="7"/>
      <c r="S60" s="116"/>
      <c r="T60" s="112"/>
      <c r="U60" s="112"/>
      <c r="V60" s="112"/>
      <c r="W60" s="112"/>
      <c r="X60" s="7"/>
    </row>
    <row r="61" spans="1:24" x14ac:dyDescent="0.3">
      <c r="A61" s="7"/>
      <c r="B61" s="7"/>
      <c r="C61" s="7"/>
      <c r="D61" s="7"/>
      <c r="E61" s="7"/>
      <c r="F61" s="7"/>
      <c r="G61" s="7"/>
      <c r="H61" s="47"/>
      <c r="I61" s="47"/>
      <c r="J61" s="47"/>
      <c r="K61" s="47"/>
      <c r="L61" s="7"/>
      <c r="M61" s="7"/>
      <c r="N61" s="7"/>
      <c r="O61" s="7"/>
      <c r="P61" s="7"/>
      <c r="Q61" s="7"/>
      <c r="R61" s="7"/>
      <c r="S61" s="116"/>
      <c r="T61" s="112"/>
      <c r="U61" s="112"/>
      <c r="V61" s="112"/>
      <c r="W61" s="112"/>
      <c r="X61" s="7"/>
    </row>
    <row r="62" spans="1:24" x14ac:dyDescent="0.3">
      <c r="A62" s="7"/>
      <c r="B62" s="7"/>
      <c r="C62" s="7"/>
      <c r="D62" s="7"/>
      <c r="E62" s="7"/>
      <c r="F62" s="7"/>
      <c r="G62" s="7"/>
      <c r="H62" s="47"/>
      <c r="I62" s="47"/>
      <c r="J62" s="47"/>
      <c r="K62" s="47"/>
      <c r="L62" s="7"/>
      <c r="M62" s="7"/>
      <c r="N62" s="7"/>
      <c r="O62" s="7"/>
      <c r="P62" s="7"/>
      <c r="Q62" s="7"/>
      <c r="R62" s="7"/>
      <c r="S62" s="116"/>
      <c r="T62" s="112"/>
      <c r="U62" s="112"/>
      <c r="V62" s="112"/>
      <c r="W62" s="112"/>
      <c r="X62" s="7"/>
    </row>
    <row r="63" spans="1:24" x14ac:dyDescent="0.3">
      <c r="A63" s="7"/>
      <c r="B63" s="7"/>
      <c r="C63" s="7"/>
      <c r="D63" s="7"/>
      <c r="E63" s="7"/>
      <c r="F63" s="7"/>
      <c r="G63" s="7"/>
      <c r="H63" s="47"/>
      <c r="I63" s="47"/>
      <c r="J63" s="47"/>
      <c r="K63" s="47"/>
      <c r="L63" s="7"/>
      <c r="M63" s="7"/>
      <c r="N63" s="7"/>
      <c r="O63" s="7"/>
      <c r="P63" s="7"/>
      <c r="Q63" s="7"/>
      <c r="R63" s="7"/>
      <c r="S63" s="116"/>
      <c r="T63" s="112"/>
      <c r="U63" s="112"/>
      <c r="V63" s="112"/>
      <c r="W63" s="112"/>
      <c r="X63" s="7"/>
    </row>
    <row r="64" spans="1:24" x14ac:dyDescent="0.3">
      <c r="A64" s="7"/>
      <c r="B64" s="7"/>
      <c r="C64" s="7"/>
      <c r="D64" s="7"/>
      <c r="E64" s="7"/>
      <c r="F64" s="7"/>
      <c r="G64" s="7"/>
      <c r="H64" s="47"/>
      <c r="I64" s="47"/>
      <c r="J64" s="47"/>
      <c r="K64" s="47"/>
      <c r="L64" s="7"/>
      <c r="M64" s="7"/>
      <c r="N64" s="7"/>
      <c r="O64" s="7"/>
      <c r="P64" s="7"/>
      <c r="Q64" s="7"/>
      <c r="R64" s="7"/>
      <c r="S64" s="7"/>
      <c r="T64" s="7"/>
      <c r="U64" s="7"/>
      <c r="V64" s="7"/>
      <c r="W64" s="7"/>
      <c r="X64" s="7"/>
    </row>
    <row r="65" spans="1:24" x14ac:dyDescent="0.3">
      <c r="A65" s="7"/>
      <c r="B65" s="7"/>
      <c r="C65" s="7"/>
      <c r="D65" s="7"/>
      <c r="E65" s="7"/>
      <c r="F65" s="7"/>
      <c r="G65" s="7"/>
      <c r="H65" s="47"/>
      <c r="I65" s="47"/>
      <c r="J65" s="47"/>
      <c r="K65" s="47"/>
      <c r="L65" s="7"/>
      <c r="M65" s="7"/>
      <c r="N65" s="7"/>
      <c r="O65" s="7"/>
      <c r="P65" s="7"/>
      <c r="Q65" s="7"/>
      <c r="R65" s="7"/>
      <c r="S65" s="7"/>
      <c r="T65" s="7"/>
      <c r="U65" s="7"/>
      <c r="V65" s="7"/>
      <c r="W65" s="7"/>
      <c r="X65" s="7"/>
    </row>
    <row r="66" spans="1:24" x14ac:dyDescent="0.3">
      <c r="A66" s="7"/>
      <c r="B66" s="7"/>
      <c r="C66" s="7"/>
      <c r="D66" s="7"/>
      <c r="E66" s="7"/>
      <c r="F66" s="7"/>
      <c r="G66" s="7"/>
      <c r="H66" s="47"/>
      <c r="I66" s="47"/>
      <c r="J66" s="47"/>
      <c r="K66" s="47"/>
      <c r="L66" s="7"/>
      <c r="M66" s="7"/>
      <c r="N66" s="7"/>
      <c r="O66" s="7"/>
      <c r="P66" s="7"/>
      <c r="Q66" s="7"/>
      <c r="R66" s="7"/>
      <c r="S66" s="7"/>
      <c r="T66" s="7"/>
      <c r="U66" s="7"/>
      <c r="V66" s="7"/>
      <c r="W66" s="7"/>
      <c r="X66" s="7"/>
    </row>
    <row r="67" spans="1:24" x14ac:dyDescent="0.3">
      <c r="A67" s="7"/>
      <c r="B67" s="7"/>
      <c r="C67" s="7"/>
      <c r="D67" s="7"/>
      <c r="E67" s="7"/>
      <c r="F67" s="7"/>
      <c r="G67" s="7"/>
      <c r="L67" s="7"/>
      <c r="M67" s="7"/>
      <c r="N67" s="7"/>
      <c r="O67" s="7"/>
      <c r="P67" s="7"/>
      <c r="Q67" s="7"/>
      <c r="R67" s="7"/>
      <c r="S67" s="7"/>
      <c r="T67" s="7"/>
      <c r="U67" s="7"/>
      <c r="V67" s="7"/>
      <c r="W67" s="7"/>
      <c r="X67" s="7"/>
    </row>
    <row r="68" spans="1:24" x14ac:dyDescent="0.3">
      <c r="A68" s="7"/>
      <c r="B68" s="7"/>
      <c r="C68" s="7"/>
      <c r="D68" s="7"/>
      <c r="E68" s="7"/>
      <c r="F68" s="7"/>
      <c r="G68" s="7"/>
      <c r="L68" s="7"/>
      <c r="M68" s="7"/>
      <c r="N68" s="7"/>
      <c r="O68" s="7"/>
      <c r="P68" s="7"/>
      <c r="Q68" s="7"/>
      <c r="R68" s="7"/>
      <c r="S68" s="7"/>
      <c r="T68" s="7"/>
      <c r="U68" s="7"/>
      <c r="V68" s="7"/>
      <c r="W68" s="7"/>
      <c r="X68" s="7"/>
    </row>
    <row r="69" spans="1:24" x14ac:dyDescent="0.3">
      <c r="A69" s="7"/>
      <c r="B69" s="7"/>
      <c r="C69" s="7"/>
      <c r="D69" s="7"/>
      <c r="E69" s="7"/>
      <c r="F69" s="7"/>
      <c r="G69" s="7"/>
      <c r="L69" s="7"/>
      <c r="M69" s="7"/>
      <c r="N69" s="7"/>
      <c r="O69" s="7"/>
      <c r="P69" s="7"/>
      <c r="Q69" s="7"/>
      <c r="R69" s="7"/>
      <c r="S69" s="7"/>
      <c r="T69" s="7"/>
      <c r="U69" s="7"/>
      <c r="V69" s="7"/>
      <c r="W69" s="7"/>
      <c r="X69" s="7"/>
    </row>
    <row r="70" spans="1:24" x14ac:dyDescent="0.3">
      <c r="A70" s="7"/>
      <c r="B70" s="7"/>
      <c r="C70" s="7"/>
      <c r="D70" s="7"/>
      <c r="E70" s="7"/>
      <c r="F70" s="7"/>
      <c r="G70" s="7"/>
      <c r="L70" s="7"/>
      <c r="M70" s="7"/>
      <c r="N70" s="7"/>
      <c r="O70" s="7"/>
      <c r="P70" s="7"/>
      <c r="Q70" s="7"/>
      <c r="R70" s="7"/>
      <c r="S70" s="7"/>
      <c r="T70" s="7"/>
      <c r="U70" s="7"/>
      <c r="V70" s="7"/>
      <c r="W70" s="7"/>
      <c r="X70" s="7"/>
    </row>
    <row r="71" spans="1:24" x14ac:dyDescent="0.3">
      <c r="A71" s="7"/>
      <c r="B71" s="7"/>
      <c r="C71" s="7"/>
      <c r="D71" s="7"/>
      <c r="E71" s="7"/>
      <c r="F71" s="7"/>
      <c r="G71" s="7"/>
      <c r="L71" s="7"/>
      <c r="M71" s="7"/>
      <c r="N71" s="7"/>
      <c r="O71" s="7"/>
      <c r="P71" s="7"/>
      <c r="Q71" s="7"/>
      <c r="R71" s="7"/>
      <c r="S71" s="7"/>
      <c r="T71" s="7"/>
      <c r="U71" s="7"/>
      <c r="V71" s="7"/>
      <c r="W71" s="7"/>
      <c r="X71" s="7"/>
    </row>
    <row r="72" spans="1:24" x14ac:dyDescent="0.3">
      <c r="A72" s="7"/>
      <c r="B72" s="7"/>
      <c r="C72" s="7"/>
      <c r="D72" s="7"/>
      <c r="E72" s="7"/>
      <c r="F72" s="7"/>
      <c r="G72" s="7"/>
      <c r="L72" s="7"/>
      <c r="M72" s="7"/>
      <c r="N72" s="7"/>
      <c r="O72" s="7"/>
      <c r="P72" s="7"/>
      <c r="Q72" s="7"/>
      <c r="R72" s="7"/>
      <c r="S72" s="7"/>
      <c r="T72" s="7"/>
      <c r="U72" s="7"/>
      <c r="V72" s="7"/>
      <c r="W72" s="7"/>
      <c r="X72" s="7"/>
    </row>
    <row r="73" spans="1:24" x14ac:dyDescent="0.3">
      <c r="A73" s="7"/>
      <c r="B73" s="7"/>
      <c r="C73" s="7"/>
      <c r="D73" s="7"/>
      <c r="E73" s="7"/>
      <c r="F73" s="7"/>
      <c r="G73" s="7"/>
      <c r="L73" s="7"/>
      <c r="M73" s="7"/>
      <c r="N73" s="7"/>
      <c r="O73" s="7"/>
      <c r="P73" s="7"/>
      <c r="Q73" s="7"/>
      <c r="R73" s="7"/>
      <c r="S73" s="7"/>
      <c r="T73" s="7"/>
      <c r="U73" s="7"/>
      <c r="V73" s="7"/>
      <c r="W73" s="7"/>
      <c r="X73" s="7"/>
    </row>
    <row r="74" spans="1:24" x14ac:dyDescent="0.3">
      <c r="A74" s="7"/>
      <c r="B74" s="7"/>
      <c r="C74" s="7"/>
      <c r="D74" s="7"/>
      <c r="E74" s="7"/>
      <c r="F74" s="7"/>
      <c r="G74" s="7"/>
      <c r="L74" s="7"/>
      <c r="M74" s="7"/>
      <c r="N74" s="7"/>
      <c r="O74" s="7"/>
      <c r="P74" s="7"/>
      <c r="Q74" s="7"/>
      <c r="R74" s="7"/>
      <c r="S74" s="7"/>
      <c r="T74" s="7"/>
      <c r="U74" s="7"/>
      <c r="V74" s="7"/>
      <c r="W74" s="7"/>
      <c r="X74" s="7"/>
    </row>
    <row r="75" spans="1:24" x14ac:dyDescent="0.3">
      <c r="A75" s="7"/>
      <c r="B75" s="7"/>
      <c r="C75" s="7"/>
      <c r="D75" s="7"/>
      <c r="E75" s="7"/>
      <c r="F75" s="7"/>
      <c r="G75" s="7"/>
      <c r="L75" s="7"/>
      <c r="M75" s="7"/>
      <c r="N75" s="7"/>
      <c r="O75" s="7"/>
      <c r="P75" s="7"/>
      <c r="Q75" s="7"/>
      <c r="R75" s="7"/>
      <c r="S75" s="7"/>
      <c r="T75" s="7"/>
      <c r="U75" s="7"/>
      <c r="V75" s="7"/>
      <c r="W75" s="7"/>
      <c r="X75" s="7"/>
    </row>
    <row r="76" spans="1:24" x14ac:dyDescent="0.3">
      <c r="A76" s="7"/>
      <c r="B76" s="7"/>
      <c r="C76" s="7"/>
      <c r="D76" s="7"/>
      <c r="E76" s="7"/>
      <c r="F76" s="7"/>
      <c r="G76" s="7"/>
      <c r="L76" s="7"/>
      <c r="M76" s="7"/>
      <c r="N76" s="7"/>
      <c r="O76" s="7"/>
      <c r="P76" s="7"/>
      <c r="Q76" s="7"/>
      <c r="R76" s="7"/>
      <c r="S76" s="7"/>
      <c r="T76" s="7"/>
      <c r="U76" s="7"/>
      <c r="V76" s="7"/>
      <c r="W76" s="7"/>
      <c r="X76" s="7"/>
    </row>
    <row r="77" spans="1:24" x14ac:dyDescent="0.3">
      <c r="A77" s="7"/>
      <c r="B77" s="7"/>
      <c r="C77" s="7"/>
      <c r="D77" s="7"/>
      <c r="E77" s="7"/>
      <c r="F77" s="7"/>
      <c r="G77" s="7"/>
      <c r="L77" s="7"/>
      <c r="M77" s="7"/>
      <c r="N77" s="7"/>
      <c r="O77" s="7"/>
      <c r="P77" s="7"/>
      <c r="Q77" s="7"/>
      <c r="R77" s="7"/>
      <c r="S77" s="7"/>
      <c r="T77" s="7"/>
      <c r="U77" s="7"/>
      <c r="V77" s="7"/>
      <c r="W77" s="7"/>
      <c r="X77" s="7"/>
    </row>
    <row r="78" spans="1:24" x14ac:dyDescent="0.3">
      <c r="A78" s="7"/>
      <c r="B78" s="7"/>
      <c r="C78" s="7"/>
      <c r="D78" s="7"/>
      <c r="E78" s="7"/>
      <c r="F78" s="7"/>
      <c r="G78" s="7"/>
      <c r="L78" s="7"/>
      <c r="M78" s="7"/>
      <c r="N78" s="7"/>
      <c r="O78" s="7"/>
      <c r="P78" s="7"/>
      <c r="Q78" s="7"/>
      <c r="R78" s="7"/>
      <c r="S78" s="7"/>
      <c r="T78" s="7"/>
      <c r="U78" s="7"/>
      <c r="V78" s="7"/>
      <c r="W78" s="7"/>
      <c r="X78" s="7"/>
    </row>
    <row r="79" spans="1:24" x14ac:dyDescent="0.3">
      <c r="A79" s="7"/>
      <c r="B79" s="7"/>
      <c r="C79" s="7"/>
      <c r="D79" s="7"/>
      <c r="E79" s="7"/>
      <c r="F79" s="7"/>
      <c r="G79" s="7"/>
      <c r="L79" s="7"/>
      <c r="M79" s="7"/>
      <c r="N79" s="7"/>
      <c r="O79" s="7"/>
      <c r="P79" s="7"/>
      <c r="Q79" s="7"/>
      <c r="R79" s="7"/>
      <c r="S79" s="7"/>
      <c r="T79" s="7"/>
      <c r="U79" s="7"/>
      <c r="V79" s="7"/>
      <c r="W79" s="7"/>
      <c r="X79" s="7"/>
    </row>
    <row r="80" spans="1:24" x14ac:dyDescent="0.3">
      <c r="A80" s="7"/>
      <c r="B80" s="7"/>
      <c r="C80" s="7"/>
      <c r="D80" s="7"/>
      <c r="E80" s="7"/>
      <c r="F80" s="7"/>
      <c r="G80" s="7"/>
      <c r="L80" s="7"/>
      <c r="M80" s="7"/>
      <c r="N80" s="7"/>
      <c r="O80" s="7"/>
      <c r="P80" s="7"/>
      <c r="Q80" s="7"/>
      <c r="R80" s="7"/>
      <c r="S80" s="7"/>
      <c r="T80" s="7"/>
      <c r="U80" s="7"/>
      <c r="V80" s="7"/>
      <c r="W80" s="7"/>
      <c r="X80" s="7"/>
    </row>
    <row r="81" spans="1:24" x14ac:dyDescent="0.3">
      <c r="A81" s="7"/>
      <c r="B81" s="7"/>
      <c r="C81" s="7"/>
      <c r="D81" s="7"/>
      <c r="E81" s="7"/>
      <c r="F81" s="7"/>
      <c r="G81" s="7"/>
      <c r="L81" s="7"/>
      <c r="M81" s="7"/>
      <c r="N81" s="7"/>
      <c r="O81" s="7"/>
      <c r="P81" s="7"/>
      <c r="Q81" s="7"/>
      <c r="R81" s="7"/>
      <c r="S81" s="7"/>
      <c r="T81" s="7"/>
      <c r="U81" s="7"/>
      <c r="V81" s="7"/>
      <c r="W81" s="7"/>
      <c r="X81" s="7"/>
    </row>
    <row r="82" spans="1:24" x14ac:dyDescent="0.3">
      <c r="A82" s="7"/>
      <c r="B82" s="7"/>
      <c r="C82" s="7"/>
      <c r="D82" s="7"/>
      <c r="E82" s="7"/>
      <c r="F82" s="7"/>
      <c r="G82" s="7"/>
      <c r="L82" s="7"/>
      <c r="M82" s="7"/>
      <c r="N82" s="7"/>
      <c r="O82" s="7"/>
      <c r="P82" s="7"/>
      <c r="Q82" s="7"/>
      <c r="R82" s="7"/>
      <c r="S82" s="7"/>
      <c r="T82" s="7"/>
      <c r="U82" s="7"/>
      <c r="V82" s="7"/>
      <c r="W82" s="7"/>
      <c r="X82" s="7"/>
    </row>
    <row r="83" spans="1:24" x14ac:dyDescent="0.3">
      <c r="A83" s="7"/>
      <c r="B83" s="7"/>
      <c r="C83" s="7"/>
      <c r="D83" s="7"/>
      <c r="E83" s="7"/>
      <c r="F83" s="7"/>
      <c r="G83" s="7"/>
      <c r="L83" s="7"/>
      <c r="M83" s="7"/>
      <c r="N83" s="7"/>
      <c r="O83" s="7"/>
      <c r="P83" s="7"/>
      <c r="Q83" s="7"/>
      <c r="R83" s="7"/>
      <c r="S83" s="7"/>
      <c r="T83" s="7"/>
      <c r="U83" s="7"/>
      <c r="V83" s="7"/>
      <c r="W83" s="7"/>
      <c r="X83" s="7"/>
    </row>
    <row r="84" spans="1:24" x14ac:dyDescent="0.3">
      <c r="A84" s="7"/>
      <c r="B84" s="7"/>
      <c r="C84" s="7"/>
      <c r="D84" s="7"/>
      <c r="E84" s="7"/>
      <c r="F84" s="7"/>
      <c r="G84" s="7"/>
      <c r="L84" s="7"/>
      <c r="M84" s="7"/>
      <c r="N84" s="7"/>
      <c r="O84" s="7"/>
      <c r="P84" s="7"/>
      <c r="Q84" s="7"/>
      <c r="R84" s="7"/>
      <c r="S84" s="7"/>
      <c r="T84" s="7"/>
      <c r="U84" s="7"/>
      <c r="V84" s="7"/>
      <c r="W84" s="7"/>
      <c r="X84" s="7"/>
    </row>
    <row r="85" spans="1:24" x14ac:dyDescent="0.3">
      <c r="A85" s="7"/>
      <c r="B85" s="7"/>
      <c r="C85" s="7"/>
      <c r="D85" s="7"/>
      <c r="E85" s="7"/>
      <c r="F85" s="7"/>
      <c r="G85" s="7"/>
      <c r="L85" s="7"/>
      <c r="M85" s="7"/>
      <c r="N85" s="7"/>
      <c r="O85" s="7"/>
      <c r="P85" s="7"/>
      <c r="Q85" s="7"/>
      <c r="R85" s="7"/>
      <c r="S85" s="7"/>
      <c r="T85" s="7"/>
      <c r="U85" s="7"/>
      <c r="V85" s="7"/>
      <c r="W85" s="7"/>
      <c r="X85" s="7"/>
    </row>
    <row r="86" spans="1:24" x14ac:dyDescent="0.3">
      <c r="A86" s="7"/>
      <c r="B86" s="7"/>
      <c r="C86" s="7"/>
      <c r="D86" s="7"/>
      <c r="E86" s="7"/>
      <c r="F86" s="7"/>
      <c r="G86" s="7"/>
      <c r="L86" s="7"/>
      <c r="M86" s="7"/>
      <c r="N86" s="7"/>
      <c r="O86" s="7"/>
      <c r="P86" s="7"/>
      <c r="Q86" s="7"/>
      <c r="R86" s="7"/>
      <c r="S86" s="7"/>
      <c r="T86" s="7"/>
      <c r="U86" s="7"/>
      <c r="V86" s="7"/>
      <c r="W86" s="7"/>
      <c r="X86" s="7"/>
    </row>
  </sheetData>
  <mergeCells count="6">
    <mergeCell ref="M8:N8"/>
    <mergeCell ref="M9:M10"/>
    <mergeCell ref="M11:M15"/>
    <mergeCell ref="N48:Q50"/>
    <mergeCell ref="D6:G7"/>
    <mergeCell ref="H6:K6"/>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7EA75-0A93-41B6-9C0B-AA8F5C3ED7F9}">
  <dimension ref="B3:BZ74"/>
  <sheetViews>
    <sheetView showGridLines="0" showRuler="0" showWhiteSpace="0" zoomScale="29" zoomScaleNormal="55" zoomScalePageLayoutView="72" workbookViewId="0">
      <selection activeCell="N40" sqref="N40"/>
    </sheetView>
  </sheetViews>
  <sheetFormatPr defaultRowHeight="14" x14ac:dyDescent="0.3"/>
  <cols>
    <col min="1" max="1" width="8.7265625" style="6"/>
    <col min="2" max="2" width="5.1796875" style="6" customWidth="1"/>
    <col min="3" max="3" width="49.36328125" style="6" customWidth="1"/>
    <col min="4" max="4" width="29.36328125" style="6" customWidth="1"/>
    <col min="5" max="5" width="9.26953125" style="6" customWidth="1"/>
    <col min="6" max="6" width="8.81640625" style="6" customWidth="1"/>
    <col min="7" max="7" width="38" style="7" customWidth="1"/>
    <col min="8" max="8" width="24.36328125" style="7" customWidth="1"/>
    <col min="9" max="9" width="20.54296875" style="7" customWidth="1"/>
    <col min="10" max="10" width="31.7265625" style="7" customWidth="1"/>
    <col min="11" max="11" width="4.453125" style="6" customWidth="1"/>
    <col min="12" max="12" width="39.26953125" style="6" customWidth="1"/>
    <col min="13" max="13" width="31.7265625" style="6" customWidth="1"/>
    <col min="14" max="14" width="29.36328125" style="6" customWidth="1"/>
    <col min="15" max="15" width="31.6328125" style="6" customWidth="1"/>
    <col min="16" max="16" width="29.7265625" style="6" customWidth="1"/>
    <col min="17" max="17" width="4.26953125" style="6" customWidth="1"/>
    <col min="18" max="18" width="35.7265625" style="6" customWidth="1"/>
    <col min="19" max="19" width="20.453125" style="6" customWidth="1"/>
    <col min="20" max="20" width="17.90625" style="6" customWidth="1"/>
    <col min="21" max="21" width="16.81640625" style="6" customWidth="1"/>
    <col min="22" max="22" width="16.36328125" style="6" customWidth="1"/>
    <col min="23" max="23" width="4.08984375" style="6" customWidth="1"/>
    <col min="24" max="24" width="35.54296875" style="6" customWidth="1"/>
    <col min="25" max="25" width="18.54296875" style="6" customWidth="1"/>
    <col min="26" max="26" width="16.7265625" style="6" customWidth="1"/>
    <col min="27" max="27" width="17.36328125" style="6" customWidth="1"/>
    <col min="28" max="28" width="15.453125" style="6" customWidth="1"/>
    <col min="29" max="29" width="5.08984375" style="6" customWidth="1"/>
    <col min="30" max="16384" width="8.7265625" style="6"/>
  </cols>
  <sheetData>
    <row r="3" spans="2:78" ht="14.5" thickBot="1" x14ac:dyDescent="0.35"/>
    <row r="4" spans="2:78" ht="15" customHeight="1" x14ac:dyDescent="0.3">
      <c r="B4" s="50"/>
      <c r="C4" s="51"/>
      <c r="D4" s="51"/>
      <c r="E4" s="51"/>
      <c r="F4" s="51"/>
      <c r="G4" s="51"/>
      <c r="H4" s="51"/>
      <c r="I4" s="51"/>
      <c r="J4" s="51"/>
      <c r="K4" s="51"/>
      <c r="L4" s="51"/>
      <c r="M4" s="51"/>
      <c r="N4" s="51"/>
      <c r="O4" s="51"/>
      <c r="P4" s="51"/>
      <c r="Q4" s="51"/>
      <c r="R4" s="51"/>
      <c r="S4" s="51"/>
      <c r="T4" s="51"/>
      <c r="U4" s="51"/>
      <c r="V4" s="51"/>
      <c r="W4" s="51"/>
      <c r="X4" s="51"/>
      <c r="Y4" s="51"/>
      <c r="Z4" s="51"/>
      <c r="AA4" s="51"/>
      <c r="AB4" s="51"/>
      <c r="AC4" s="52"/>
    </row>
    <row r="5" spans="2:78" ht="14.5" thickBot="1" x14ac:dyDescent="0.35">
      <c r="B5" s="53"/>
      <c r="C5" s="7"/>
      <c r="D5" s="7"/>
      <c r="E5" s="7"/>
      <c r="F5" s="7"/>
      <c r="K5" s="7"/>
      <c r="L5" s="7"/>
      <c r="M5" s="7"/>
      <c r="N5" s="7"/>
      <c r="O5" s="7"/>
      <c r="P5" s="7"/>
      <c r="Q5" s="7"/>
      <c r="R5" s="7"/>
      <c r="S5" s="7"/>
      <c r="T5" s="7"/>
      <c r="U5" s="7"/>
      <c r="V5" s="7"/>
      <c r="W5" s="7"/>
      <c r="X5" s="7"/>
      <c r="Y5" s="7"/>
      <c r="Z5" s="7"/>
      <c r="AA5" s="7"/>
      <c r="AB5" s="7"/>
      <c r="AC5" s="54"/>
    </row>
    <row r="6" spans="2:78" ht="14.5" customHeight="1" x14ac:dyDescent="0.3">
      <c r="B6" s="53"/>
      <c r="C6" s="154" t="s">
        <v>153</v>
      </c>
      <c r="D6" s="155"/>
      <c r="E6" s="155"/>
      <c r="F6" s="155"/>
      <c r="G6" s="158" t="s">
        <v>140</v>
      </c>
      <c r="H6" s="158"/>
      <c r="I6" s="158"/>
      <c r="J6" s="159"/>
      <c r="K6" s="7"/>
      <c r="L6" s="176" t="s">
        <v>189</v>
      </c>
      <c r="M6" s="158"/>
      <c r="N6" s="158"/>
      <c r="O6" s="158"/>
      <c r="P6" s="159"/>
      <c r="Q6" s="7"/>
      <c r="R6" s="176" t="s">
        <v>143</v>
      </c>
      <c r="S6" s="158"/>
      <c r="T6" s="158"/>
      <c r="U6" s="158"/>
      <c r="V6" s="159"/>
      <c r="W6" s="7"/>
      <c r="X6" s="176" t="s">
        <v>195</v>
      </c>
      <c r="Y6" s="158"/>
      <c r="Z6" s="158"/>
      <c r="AA6" s="158"/>
      <c r="AB6" s="159"/>
      <c r="AC6" s="54"/>
    </row>
    <row r="7" spans="2:78" ht="18" customHeight="1" x14ac:dyDescent="0.3">
      <c r="B7" s="53"/>
      <c r="C7" s="156"/>
      <c r="D7" s="157"/>
      <c r="E7" s="157"/>
      <c r="F7" s="157"/>
      <c r="G7" s="8" t="s">
        <v>107</v>
      </c>
      <c r="H7" s="8" t="s">
        <v>108</v>
      </c>
      <c r="I7" s="8" t="s">
        <v>109</v>
      </c>
      <c r="J7" s="8" t="s">
        <v>110</v>
      </c>
      <c r="K7" s="7"/>
      <c r="L7" s="12" t="s">
        <v>149</v>
      </c>
      <c r="M7" s="13" t="s">
        <v>107</v>
      </c>
      <c r="N7" s="13" t="s">
        <v>108</v>
      </c>
      <c r="O7" s="13" t="s">
        <v>109</v>
      </c>
      <c r="P7" s="14" t="s">
        <v>110</v>
      </c>
      <c r="Q7" s="7"/>
      <c r="R7" s="167" t="s">
        <v>154</v>
      </c>
      <c r="S7" s="172" t="s">
        <v>202</v>
      </c>
      <c r="T7" s="172"/>
      <c r="U7" s="172"/>
      <c r="V7" s="173"/>
      <c r="W7" s="7"/>
      <c r="X7" s="168" t="s">
        <v>155</v>
      </c>
      <c r="Y7" s="172" t="s">
        <v>201</v>
      </c>
      <c r="Z7" s="172"/>
      <c r="AA7" s="172"/>
      <c r="AB7" s="173"/>
      <c r="AC7" s="54"/>
    </row>
    <row r="8" spans="2:78" ht="17" customHeight="1" x14ac:dyDescent="0.3">
      <c r="B8" s="53"/>
      <c r="C8" s="170" t="s">
        <v>40</v>
      </c>
      <c r="D8" s="171" t="s">
        <v>37</v>
      </c>
      <c r="E8" s="171" t="s">
        <v>38</v>
      </c>
      <c r="F8" s="171" t="s">
        <v>41</v>
      </c>
      <c r="G8" s="171" t="s">
        <v>139</v>
      </c>
      <c r="H8" s="171" t="s">
        <v>49</v>
      </c>
      <c r="I8" s="171" t="s">
        <v>44</v>
      </c>
      <c r="J8" s="177" t="s">
        <v>51</v>
      </c>
      <c r="K8" s="7"/>
      <c r="L8" s="15" t="s">
        <v>101</v>
      </c>
      <c r="M8" s="16">
        <f>AVERAGE(G10:G57)</f>
        <v>534.70416666666665</v>
      </c>
      <c r="N8" s="16">
        <f>AVERAGE(H10:H57)</f>
        <v>554.83770833333324</v>
      </c>
      <c r="O8" s="16">
        <f>AVERAGE(I10:I57)</f>
        <v>696.69645833333345</v>
      </c>
      <c r="P8" s="17">
        <f>AVERAGE(J10:J57)</f>
        <v>472.85416666666657</v>
      </c>
      <c r="Q8" s="7"/>
      <c r="R8" s="167"/>
      <c r="S8" s="172"/>
      <c r="T8" s="172"/>
      <c r="U8" s="172"/>
      <c r="V8" s="173"/>
      <c r="W8" s="7"/>
      <c r="X8" s="168"/>
      <c r="Y8" s="172"/>
      <c r="Z8" s="172"/>
      <c r="AA8" s="172"/>
      <c r="AB8" s="173"/>
      <c r="AC8" s="54"/>
    </row>
    <row r="9" spans="2:78" x14ac:dyDescent="0.3">
      <c r="B9" s="53"/>
      <c r="C9" s="170"/>
      <c r="D9" s="171"/>
      <c r="E9" s="171"/>
      <c r="F9" s="171"/>
      <c r="G9" s="171"/>
      <c r="H9" s="171"/>
      <c r="I9" s="171"/>
      <c r="J9" s="177"/>
      <c r="K9" s="7"/>
      <c r="L9" s="15" t="s">
        <v>100</v>
      </c>
      <c r="M9" s="18">
        <f>MEDIAN(G10:G57)</f>
        <v>522.29</v>
      </c>
      <c r="N9" s="18">
        <f>MEDIAN(H10:H57)</f>
        <v>543.03</v>
      </c>
      <c r="O9" s="18">
        <f>MEDIAN(I10:I57)</f>
        <v>709.11500000000001</v>
      </c>
      <c r="P9" s="19">
        <f>MEDIAN(J10:J57)</f>
        <v>467.18</v>
      </c>
      <c r="Q9" s="7"/>
      <c r="R9" s="168" t="s">
        <v>156</v>
      </c>
      <c r="S9" s="172" t="s">
        <v>157</v>
      </c>
      <c r="T9" s="172"/>
      <c r="U9" s="172"/>
      <c r="V9" s="173"/>
      <c r="W9" s="7"/>
      <c r="X9" s="167" t="s">
        <v>158</v>
      </c>
      <c r="Y9" s="172" t="s">
        <v>159</v>
      </c>
      <c r="Z9" s="172"/>
      <c r="AA9" s="172"/>
      <c r="AB9" s="173"/>
      <c r="AC9" s="54"/>
    </row>
    <row r="10" spans="2:78" ht="21.5" customHeight="1" thickBot="1" x14ac:dyDescent="0.35">
      <c r="B10" s="53"/>
      <c r="C10" s="9" t="s">
        <v>48</v>
      </c>
      <c r="D10" s="10" t="s">
        <v>4</v>
      </c>
      <c r="E10" s="10" t="s">
        <v>43</v>
      </c>
      <c r="F10" s="10" t="s">
        <v>46</v>
      </c>
      <c r="G10" s="10">
        <v>512.85</v>
      </c>
      <c r="H10" s="10">
        <v>518.03</v>
      </c>
      <c r="I10" s="10">
        <v>609.91999999999996</v>
      </c>
      <c r="J10" s="11">
        <v>501.65</v>
      </c>
      <c r="K10" s="7"/>
      <c r="L10" s="9" t="s">
        <v>103</v>
      </c>
      <c r="M10" s="16">
        <f>_xlfn.STDEV.S(G10:G57)</f>
        <v>45.17931078154065</v>
      </c>
      <c r="N10" s="16">
        <f>_xlfn.STDEV.S(H10:H57)</f>
        <v>54.083738746171981</v>
      </c>
      <c r="O10" s="16">
        <f>_xlfn.STDEV.S(I10:I57)</f>
        <v>66.754899046917799</v>
      </c>
      <c r="P10" s="17">
        <f>_xlfn.STDEV.S(J10:J57)</f>
        <v>35.24728574631343</v>
      </c>
      <c r="Q10" s="7"/>
      <c r="R10" s="169"/>
      <c r="S10" s="174"/>
      <c r="T10" s="174"/>
      <c r="U10" s="174"/>
      <c r="V10" s="175"/>
      <c r="W10" s="7"/>
      <c r="X10" s="190"/>
      <c r="Y10" s="174"/>
      <c r="Z10" s="174"/>
      <c r="AA10" s="174"/>
      <c r="AB10" s="175"/>
      <c r="AC10" s="54"/>
    </row>
    <row r="11" spans="2:78" ht="14.5" thickBot="1" x14ac:dyDescent="0.35">
      <c r="B11" s="53"/>
      <c r="C11" s="9" t="s">
        <v>48</v>
      </c>
      <c r="D11" s="10" t="s">
        <v>4</v>
      </c>
      <c r="E11" s="10" t="s">
        <v>52</v>
      </c>
      <c r="F11" s="10" t="s">
        <v>46</v>
      </c>
      <c r="G11" s="10">
        <v>500.8</v>
      </c>
      <c r="H11" s="10">
        <v>503.89</v>
      </c>
      <c r="I11" s="10">
        <v>606.87</v>
      </c>
      <c r="J11" s="11">
        <v>506.01</v>
      </c>
      <c r="K11" s="7"/>
      <c r="L11" s="9" t="s">
        <v>102</v>
      </c>
      <c r="M11" s="18">
        <f>COUNT(G10:G57)</f>
        <v>48</v>
      </c>
      <c r="N11" s="18">
        <f>COUNT(H10:H57)</f>
        <v>48</v>
      </c>
      <c r="O11" s="18">
        <f>COUNT(I10:I57)</f>
        <v>48</v>
      </c>
      <c r="P11" s="19">
        <f>COUNT(J10:J57)</f>
        <v>48</v>
      </c>
      <c r="Q11" s="7"/>
      <c r="R11" s="75"/>
      <c r="S11" s="103"/>
      <c r="T11" s="103"/>
      <c r="U11" s="103"/>
      <c r="V11" s="103"/>
      <c r="W11" s="7"/>
      <c r="X11" s="102"/>
      <c r="Y11" s="102"/>
      <c r="Z11" s="102"/>
      <c r="AA11" s="102"/>
      <c r="AB11" s="102"/>
      <c r="AC11" s="54"/>
    </row>
    <row r="12" spans="2:78" x14ac:dyDescent="0.3">
      <c r="B12" s="53"/>
      <c r="C12" s="9" t="s">
        <v>48</v>
      </c>
      <c r="D12" s="10" t="s">
        <v>4</v>
      </c>
      <c r="E12" s="10" t="s">
        <v>53</v>
      </c>
      <c r="F12" s="10" t="s">
        <v>46</v>
      </c>
      <c r="G12" s="10">
        <v>539.26</v>
      </c>
      <c r="H12" s="10">
        <v>548.54</v>
      </c>
      <c r="I12" s="10">
        <v>622.1</v>
      </c>
      <c r="J12" s="11">
        <v>487.59</v>
      </c>
      <c r="K12" s="7"/>
      <c r="L12" s="15" t="s">
        <v>160</v>
      </c>
      <c r="M12" s="18">
        <v>0.95</v>
      </c>
      <c r="N12" s="18">
        <v>0.95</v>
      </c>
      <c r="O12" s="18">
        <v>0.95</v>
      </c>
      <c r="P12" s="19">
        <v>0.95</v>
      </c>
      <c r="Q12" s="7"/>
      <c r="R12" s="181" t="s">
        <v>150</v>
      </c>
      <c r="S12" s="196"/>
      <c r="T12" s="196"/>
      <c r="U12" s="196"/>
      <c r="V12" s="197"/>
      <c r="W12" s="7"/>
      <c r="X12" s="181" t="s">
        <v>150</v>
      </c>
      <c r="Y12" s="196"/>
      <c r="Z12" s="196"/>
      <c r="AA12" s="196"/>
      <c r="AB12" s="197"/>
      <c r="AC12" s="54"/>
    </row>
    <row r="13" spans="2:78" ht="17" customHeight="1" x14ac:dyDescent="0.3">
      <c r="B13" s="53"/>
      <c r="C13" s="9" t="s">
        <v>48</v>
      </c>
      <c r="D13" s="10" t="s">
        <v>4</v>
      </c>
      <c r="E13" s="10" t="s">
        <v>54</v>
      </c>
      <c r="F13" s="10" t="s">
        <v>46</v>
      </c>
      <c r="G13" s="10">
        <v>485.55</v>
      </c>
      <c r="H13" s="10">
        <v>489.68</v>
      </c>
      <c r="I13" s="10">
        <v>564.37</v>
      </c>
      <c r="J13" s="11">
        <v>470.09</v>
      </c>
      <c r="K13" s="7"/>
      <c r="L13" s="15"/>
      <c r="M13" s="18"/>
      <c r="N13" s="18"/>
      <c r="O13" s="18"/>
      <c r="P13" s="19"/>
      <c r="Q13" s="7"/>
      <c r="R13" s="104" t="s">
        <v>170</v>
      </c>
      <c r="S13" s="178" t="s">
        <v>200</v>
      </c>
      <c r="T13" s="179"/>
      <c r="U13" s="179"/>
      <c r="V13" s="180"/>
      <c r="W13" s="7"/>
      <c r="X13" s="104" t="s">
        <v>170</v>
      </c>
      <c r="Y13" s="178" t="s">
        <v>200</v>
      </c>
      <c r="Z13" s="179"/>
      <c r="AA13" s="179"/>
      <c r="AB13" s="180"/>
      <c r="AC13" s="54"/>
    </row>
    <row r="14" spans="2:78" ht="16" x14ac:dyDescent="0.4">
      <c r="B14" s="53"/>
      <c r="C14" s="9" t="s">
        <v>48</v>
      </c>
      <c r="D14" s="10" t="s">
        <v>4</v>
      </c>
      <c r="E14" s="10" t="s">
        <v>55</v>
      </c>
      <c r="F14" s="10" t="s">
        <v>46</v>
      </c>
      <c r="G14" s="10">
        <v>501.67</v>
      </c>
      <c r="H14" s="10">
        <v>511.86</v>
      </c>
      <c r="I14" s="10">
        <v>596.76</v>
      </c>
      <c r="J14" s="11">
        <v>436.29</v>
      </c>
      <c r="K14" s="7"/>
      <c r="L14" s="15" t="s">
        <v>163</v>
      </c>
      <c r="M14" s="16">
        <f>_xlfn.T.INV(M12+(1-M12)/2,M11-1)</f>
        <v>2.0117405137297641</v>
      </c>
      <c r="N14" s="16">
        <f t="shared" ref="N14:P14" si="0">_xlfn.T.INV(N12+(1-N12)/2,N11-1)</f>
        <v>2.0117405137297641</v>
      </c>
      <c r="O14" s="16">
        <f t="shared" si="0"/>
        <v>2.0117405137297641</v>
      </c>
      <c r="P14" s="17">
        <f t="shared" si="0"/>
        <v>2.0117405137297641</v>
      </c>
      <c r="Q14" s="7"/>
      <c r="R14" s="166" t="s">
        <v>151</v>
      </c>
      <c r="S14" s="172" t="s">
        <v>171</v>
      </c>
      <c r="T14" s="172"/>
      <c r="U14" s="172"/>
      <c r="V14" s="173"/>
      <c r="W14" s="7"/>
      <c r="X14" s="166" t="s">
        <v>151</v>
      </c>
      <c r="Y14" s="172" t="s">
        <v>171</v>
      </c>
      <c r="Z14" s="172"/>
      <c r="AA14" s="172"/>
      <c r="AB14" s="173"/>
      <c r="AC14" s="54"/>
      <c r="BZ14"/>
    </row>
    <row r="15" spans="2:78" ht="14.5" customHeight="1" x14ac:dyDescent="0.3">
      <c r="B15" s="53"/>
      <c r="C15" s="9" t="s">
        <v>48</v>
      </c>
      <c r="D15" s="10" t="s">
        <v>4</v>
      </c>
      <c r="E15" s="10" t="s">
        <v>56</v>
      </c>
      <c r="F15" s="10" t="s">
        <v>46</v>
      </c>
      <c r="G15" s="10">
        <v>523.1</v>
      </c>
      <c r="H15" s="10">
        <v>539.4</v>
      </c>
      <c r="I15" s="10">
        <v>619.55999999999995</v>
      </c>
      <c r="J15" s="11">
        <v>417</v>
      </c>
      <c r="K15" s="7"/>
      <c r="L15" s="21" t="s">
        <v>104</v>
      </c>
      <c r="M15" s="16">
        <f>M$8-(M$14*M$10/SQRT(M$11))</f>
        <v>521.58546231278194</v>
      </c>
      <c r="N15" s="16">
        <f>N$8-(N$14*N$10/SQRT(N$11))</f>
        <v>539.13342761965623</v>
      </c>
      <c r="O15" s="16">
        <f>O$8-(O$14*O$10/SQRT(O$11))</f>
        <v>677.31285620171923</v>
      </c>
      <c r="P15" s="17">
        <f>P$8-(P$14*P$10/SQRT(P$11))</f>
        <v>462.61942175834656</v>
      </c>
      <c r="Q15" s="7"/>
      <c r="R15" s="166"/>
      <c r="S15" s="172"/>
      <c r="T15" s="172"/>
      <c r="U15" s="172"/>
      <c r="V15" s="173"/>
      <c r="W15" s="7"/>
      <c r="X15" s="166"/>
      <c r="Y15" s="172"/>
      <c r="Z15" s="172"/>
      <c r="AA15" s="172"/>
      <c r="AB15" s="173"/>
      <c r="AC15" s="54"/>
    </row>
    <row r="16" spans="2:78" ht="14" customHeight="1" thickBot="1" x14ac:dyDescent="0.35">
      <c r="B16" s="53"/>
      <c r="C16" s="9" t="s">
        <v>48</v>
      </c>
      <c r="D16" s="10" t="s">
        <v>4</v>
      </c>
      <c r="E16" s="10" t="s">
        <v>57</v>
      </c>
      <c r="F16" s="10" t="s">
        <v>46</v>
      </c>
      <c r="G16" s="10">
        <v>548.26</v>
      </c>
      <c r="H16" s="10">
        <v>564.27</v>
      </c>
      <c r="I16" s="10">
        <v>632.69000000000005</v>
      </c>
      <c r="J16" s="11">
        <v>447.36</v>
      </c>
      <c r="K16" s="7"/>
      <c r="L16" s="23" t="s">
        <v>105</v>
      </c>
      <c r="M16" s="24">
        <f>M$8+(M$14*M$10/SQRT(M$11))</f>
        <v>547.82287102055136</v>
      </c>
      <c r="N16" s="24">
        <f>N$8+(N$14*N$10/SQRT(N$11))</f>
        <v>570.54198904701025</v>
      </c>
      <c r="O16" s="24">
        <f>O$8+(O$14*O$10/SQRT(O$11))</f>
        <v>716.08006046494768</v>
      </c>
      <c r="P16" s="25">
        <f>P$8+(P$14*P$10/SQRT(P$11))</f>
        <v>483.08891157498658</v>
      </c>
      <c r="Q16" s="7"/>
      <c r="R16" s="166" t="s">
        <v>152</v>
      </c>
      <c r="S16" s="194" t="s">
        <v>168</v>
      </c>
      <c r="T16" s="194"/>
      <c r="U16" s="194"/>
      <c r="V16" s="195"/>
      <c r="W16" s="7"/>
      <c r="X16" s="166" t="s">
        <v>152</v>
      </c>
      <c r="Y16" s="194" t="s">
        <v>216</v>
      </c>
      <c r="Z16" s="194"/>
      <c r="AA16" s="194"/>
      <c r="AB16" s="195"/>
      <c r="AC16" s="54"/>
    </row>
    <row r="17" spans="2:29" ht="14.5" customHeight="1" thickBot="1" x14ac:dyDescent="0.35">
      <c r="B17" s="53"/>
      <c r="C17" s="9" t="s">
        <v>48</v>
      </c>
      <c r="D17" s="10" t="s">
        <v>4</v>
      </c>
      <c r="E17" s="10" t="s">
        <v>58</v>
      </c>
      <c r="F17" s="10" t="s">
        <v>46</v>
      </c>
      <c r="G17" s="10">
        <v>519.79999999999995</v>
      </c>
      <c r="H17" s="10">
        <v>528.94000000000005</v>
      </c>
      <c r="I17" s="10">
        <v>613.71</v>
      </c>
      <c r="J17" s="11">
        <v>459.8</v>
      </c>
      <c r="K17" s="7"/>
      <c r="L17" s="7"/>
      <c r="M17" s="7"/>
      <c r="N17" s="7"/>
      <c r="O17" s="7"/>
      <c r="P17" s="7"/>
      <c r="Q17" s="7"/>
      <c r="R17" s="166"/>
      <c r="S17" s="194"/>
      <c r="T17" s="194"/>
      <c r="U17" s="194"/>
      <c r="V17" s="195"/>
      <c r="W17" s="7"/>
      <c r="X17" s="166"/>
      <c r="Y17" s="194"/>
      <c r="Z17" s="194"/>
      <c r="AA17" s="194"/>
      <c r="AB17" s="195"/>
      <c r="AC17" s="54"/>
    </row>
    <row r="18" spans="2:29" ht="14.5" customHeight="1" x14ac:dyDescent="0.3">
      <c r="B18" s="53"/>
      <c r="C18" s="9" t="s">
        <v>48</v>
      </c>
      <c r="D18" s="10" t="s">
        <v>4</v>
      </c>
      <c r="E18" s="10" t="s">
        <v>59</v>
      </c>
      <c r="F18" s="10" t="s">
        <v>46</v>
      </c>
      <c r="G18" s="10">
        <v>541.58000000000004</v>
      </c>
      <c r="H18" s="10">
        <v>556.5</v>
      </c>
      <c r="I18" s="10">
        <v>622.12</v>
      </c>
      <c r="J18" s="11">
        <v>447.84</v>
      </c>
      <c r="K18" s="7"/>
      <c r="L18" s="181" t="s">
        <v>144</v>
      </c>
      <c r="M18" s="184" t="s">
        <v>146</v>
      </c>
      <c r="N18" s="184" t="s">
        <v>145</v>
      </c>
      <c r="O18" s="184" t="s">
        <v>147</v>
      </c>
      <c r="P18" s="185" t="s">
        <v>148</v>
      </c>
      <c r="Q18" s="7"/>
      <c r="R18" s="198" t="s">
        <v>169</v>
      </c>
      <c r="S18" s="172" t="s">
        <v>194</v>
      </c>
      <c r="T18" s="172"/>
      <c r="U18" s="172"/>
      <c r="V18" s="173"/>
      <c r="W18" s="7"/>
      <c r="X18" s="198" t="s">
        <v>169</v>
      </c>
      <c r="Y18" s="172" t="s">
        <v>196</v>
      </c>
      <c r="Z18" s="172"/>
      <c r="AA18" s="172"/>
      <c r="AB18" s="173"/>
      <c r="AC18" s="54"/>
    </row>
    <row r="19" spans="2:29" ht="15" customHeight="1" x14ac:dyDescent="0.3">
      <c r="B19" s="53"/>
      <c r="C19" s="9" t="s">
        <v>48</v>
      </c>
      <c r="D19" s="10" t="s">
        <v>4</v>
      </c>
      <c r="E19" s="10" t="s">
        <v>60</v>
      </c>
      <c r="F19" s="10" t="s">
        <v>46</v>
      </c>
      <c r="G19" s="10">
        <v>539.47</v>
      </c>
      <c r="H19" s="10">
        <v>554.78</v>
      </c>
      <c r="I19" s="10">
        <v>632.14</v>
      </c>
      <c r="J19" s="11">
        <v>443.81</v>
      </c>
      <c r="K19" s="7"/>
      <c r="L19" s="182"/>
      <c r="M19" s="186"/>
      <c r="N19" s="186"/>
      <c r="O19" s="186"/>
      <c r="P19" s="187"/>
      <c r="Q19" s="7"/>
      <c r="R19" s="198"/>
      <c r="S19" s="172"/>
      <c r="T19" s="172"/>
      <c r="U19" s="172"/>
      <c r="V19" s="173"/>
      <c r="W19" s="7"/>
      <c r="X19" s="198"/>
      <c r="Y19" s="172"/>
      <c r="Z19" s="172"/>
      <c r="AA19" s="172"/>
      <c r="AB19" s="173"/>
      <c r="AC19" s="54"/>
    </row>
    <row r="20" spans="2:29" ht="14.5" customHeight="1" thickBot="1" x14ac:dyDescent="0.35">
      <c r="B20" s="53"/>
      <c r="C20" s="9" t="s">
        <v>48</v>
      </c>
      <c r="D20" s="10" t="s">
        <v>4</v>
      </c>
      <c r="E20" s="10" t="s">
        <v>61</v>
      </c>
      <c r="F20" s="10" t="s">
        <v>46</v>
      </c>
      <c r="G20" s="10">
        <v>541.84</v>
      </c>
      <c r="H20" s="10">
        <v>557.27</v>
      </c>
      <c r="I20" s="10">
        <v>594.9</v>
      </c>
      <c r="J20" s="11">
        <v>446.74</v>
      </c>
      <c r="K20" s="7"/>
      <c r="L20" s="182"/>
      <c r="M20" s="186"/>
      <c r="N20" s="186"/>
      <c r="O20" s="186"/>
      <c r="P20" s="187"/>
      <c r="Q20" s="7"/>
      <c r="R20" s="199"/>
      <c r="S20" s="174"/>
      <c r="T20" s="174"/>
      <c r="U20" s="174"/>
      <c r="V20" s="175"/>
      <c r="W20" s="7"/>
      <c r="X20" s="199"/>
      <c r="Y20" s="174"/>
      <c r="Z20" s="174"/>
      <c r="AA20" s="174"/>
      <c r="AB20" s="175"/>
      <c r="AC20" s="54"/>
    </row>
    <row r="21" spans="2:29" ht="14.5" thickBot="1" x14ac:dyDescent="0.35">
      <c r="B21" s="53"/>
      <c r="C21" s="9" t="s">
        <v>48</v>
      </c>
      <c r="D21" s="10" t="s">
        <v>4</v>
      </c>
      <c r="E21" s="10" t="s">
        <v>62</v>
      </c>
      <c r="F21" s="10" t="s">
        <v>46</v>
      </c>
      <c r="G21" s="10">
        <v>537.03</v>
      </c>
      <c r="H21" s="10">
        <v>551.16999999999996</v>
      </c>
      <c r="I21" s="10">
        <v>646.61</v>
      </c>
      <c r="J21" s="11">
        <v>450.38</v>
      </c>
      <c r="K21" s="7"/>
      <c r="L21" s="182"/>
      <c r="M21" s="186"/>
      <c r="N21" s="186"/>
      <c r="O21" s="186"/>
      <c r="P21" s="187"/>
      <c r="Q21" s="7"/>
      <c r="R21" s="55"/>
      <c r="S21" s="7"/>
      <c r="T21" s="7"/>
      <c r="U21" s="7"/>
      <c r="V21" s="7"/>
      <c r="W21" s="7"/>
      <c r="X21" s="7"/>
      <c r="Y21" s="7"/>
      <c r="Z21" s="7"/>
      <c r="AA21" s="7"/>
      <c r="AB21" s="7"/>
      <c r="AC21" s="54"/>
    </row>
    <row r="22" spans="2:29" ht="14.5" customHeight="1" x14ac:dyDescent="0.3">
      <c r="B22" s="53"/>
      <c r="C22" s="9" t="s">
        <v>48</v>
      </c>
      <c r="D22" s="10" t="s">
        <v>4</v>
      </c>
      <c r="E22" s="10" t="s">
        <v>63</v>
      </c>
      <c r="F22" s="10" t="s">
        <v>46</v>
      </c>
      <c r="G22" s="10">
        <v>509.05</v>
      </c>
      <c r="H22" s="10">
        <v>515.07000000000005</v>
      </c>
      <c r="I22" s="10">
        <v>619.37</v>
      </c>
      <c r="J22" s="11">
        <v>468.73</v>
      </c>
      <c r="K22" s="7"/>
      <c r="L22" s="182"/>
      <c r="M22" s="186"/>
      <c r="N22" s="186"/>
      <c r="O22" s="186"/>
      <c r="P22" s="187"/>
      <c r="Q22" s="7"/>
      <c r="R22" s="26" t="s">
        <v>106</v>
      </c>
      <c r="S22" s="20" t="s">
        <v>107</v>
      </c>
      <c r="T22" s="20" t="s">
        <v>108</v>
      </c>
      <c r="U22" s="20" t="s">
        <v>109</v>
      </c>
      <c r="V22" s="27" t="s">
        <v>110</v>
      </c>
      <c r="W22" s="7"/>
      <c r="X22" s="87"/>
      <c r="Y22" s="96" t="s">
        <v>107</v>
      </c>
      <c r="Z22" s="96" t="s">
        <v>108</v>
      </c>
      <c r="AA22" s="88"/>
      <c r="AB22" s="89"/>
      <c r="AC22" s="54"/>
    </row>
    <row r="23" spans="2:29" ht="15" customHeight="1" x14ac:dyDescent="0.45">
      <c r="B23" s="53"/>
      <c r="C23" s="9" t="s">
        <v>48</v>
      </c>
      <c r="D23" s="10" t="s">
        <v>4</v>
      </c>
      <c r="E23" s="10" t="s">
        <v>64</v>
      </c>
      <c r="F23" s="10" t="s">
        <v>46</v>
      </c>
      <c r="G23" s="10">
        <v>485.39</v>
      </c>
      <c r="H23" s="10">
        <v>495.29</v>
      </c>
      <c r="I23" s="10">
        <v>620.23</v>
      </c>
      <c r="J23" s="11">
        <v>426.56</v>
      </c>
      <c r="K23" s="7"/>
      <c r="L23" s="182"/>
      <c r="M23" s="186"/>
      <c r="N23" s="186"/>
      <c r="O23" s="186"/>
      <c r="P23" s="187"/>
      <c r="Q23" s="7"/>
      <c r="R23" s="15" t="s">
        <v>164</v>
      </c>
      <c r="S23" s="22" t="s">
        <v>161</v>
      </c>
      <c r="T23" s="22" t="s">
        <v>162</v>
      </c>
      <c r="U23" s="22" t="s">
        <v>165</v>
      </c>
      <c r="V23" s="28" t="s">
        <v>166</v>
      </c>
      <c r="W23" s="7"/>
      <c r="X23" s="73" t="s">
        <v>199</v>
      </c>
      <c r="Y23" s="97" t="s">
        <v>161</v>
      </c>
      <c r="Z23" s="97" t="s">
        <v>162</v>
      </c>
      <c r="AA23" s="90"/>
      <c r="AB23" s="91"/>
      <c r="AC23" s="54"/>
    </row>
    <row r="24" spans="2:29" ht="14.5" customHeight="1" thickBot="1" x14ac:dyDescent="0.35">
      <c r="B24" s="53"/>
      <c r="C24" s="9" t="s">
        <v>48</v>
      </c>
      <c r="D24" s="10" t="s">
        <v>4</v>
      </c>
      <c r="E24" s="10" t="s">
        <v>65</v>
      </c>
      <c r="F24" s="10" t="s">
        <v>46</v>
      </c>
      <c r="G24" s="10">
        <v>489.05</v>
      </c>
      <c r="H24" s="10">
        <v>494.17</v>
      </c>
      <c r="I24" s="10">
        <v>627.04</v>
      </c>
      <c r="J24" s="11">
        <v>455.58</v>
      </c>
      <c r="K24" s="7"/>
      <c r="L24" s="183"/>
      <c r="M24" s="188"/>
      <c r="N24" s="188"/>
      <c r="O24" s="188"/>
      <c r="P24" s="189"/>
      <c r="Q24" s="7"/>
      <c r="R24" s="15" t="s">
        <v>111</v>
      </c>
      <c r="S24" s="18">
        <f>COUNT(G10:G57)</f>
        <v>48</v>
      </c>
      <c r="T24" s="18">
        <f>COUNT(H10:H57)</f>
        <v>48</v>
      </c>
      <c r="U24" s="18">
        <f>COUNT(I10:I57)</f>
        <v>48</v>
      </c>
      <c r="V24" s="19">
        <f>COUNT(J10:J57)</f>
        <v>48</v>
      </c>
      <c r="W24" s="7"/>
      <c r="X24" s="73" t="s">
        <v>133</v>
      </c>
      <c r="Y24" s="90">
        <f>COUNT(G10:G57)</f>
        <v>48</v>
      </c>
      <c r="Z24" s="90">
        <f>COUNT(H10:H57)</f>
        <v>48</v>
      </c>
      <c r="AA24" s="90"/>
      <c r="AB24" s="91"/>
      <c r="AC24" s="54"/>
    </row>
    <row r="25" spans="2:29" x14ac:dyDescent="0.3">
      <c r="B25" s="53"/>
      <c r="C25" s="9" t="s">
        <v>48</v>
      </c>
      <c r="D25" s="10" t="s">
        <v>4</v>
      </c>
      <c r="E25" s="10" t="s">
        <v>66</v>
      </c>
      <c r="F25" s="10" t="s">
        <v>46</v>
      </c>
      <c r="G25" s="10">
        <v>477.18</v>
      </c>
      <c r="H25" s="10">
        <v>483.98</v>
      </c>
      <c r="I25" s="10">
        <v>660.55</v>
      </c>
      <c r="J25" s="11">
        <v>434.45</v>
      </c>
      <c r="K25" s="7"/>
      <c r="L25" s="7"/>
      <c r="M25" s="7"/>
      <c r="N25" s="7"/>
      <c r="O25" s="7"/>
      <c r="P25" s="7"/>
      <c r="Q25" s="7"/>
      <c r="R25" s="29" t="s">
        <v>112</v>
      </c>
      <c r="S25" s="30">
        <f>AVERAGE(G10:G57)</f>
        <v>534.70416666666665</v>
      </c>
      <c r="T25" s="30">
        <f>AVERAGE(H10:H57)</f>
        <v>554.83770833333324</v>
      </c>
      <c r="U25" s="30">
        <f>AVERAGE(I10:I57)</f>
        <v>696.69645833333345</v>
      </c>
      <c r="V25" s="31">
        <f>AVERAGE(J10:J57)</f>
        <v>472.85416666666657</v>
      </c>
      <c r="W25" s="7"/>
      <c r="X25" s="73" t="s">
        <v>134</v>
      </c>
      <c r="Y25" s="92">
        <f>AVERAGE(G10:G57)</f>
        <v>534.70416666666665</v>
      </c>
      <c r="Z25" s="92">
        <f>AVERAGE(H10:H57)</f>
        <v>554.83770833333324</v>
      </c>
      <c r="AA25" s="90"/>
      <c r="AB25" s="91"/>
      <c r="AC25" s="54"/>
    </row>
    <row r="26" spans="2:29" x14ac:dyDescent="0.3">
      <c r="B26" s="53"/>
      <c r="C26" s="9" t="s">
        <v>48</v>
      </c>
      <c r="D26" s="10" t="s">
        <v>4</v>
      </c>
      <c r="E26" s="10" t="s">
        <v>67</v>
      </c>
      <c r="F26" s="10" t="s">
        <v>46</v>
      </c>
      <c r="G26" s="10">
        <v>495.78</v>
      </c>
      <c r="H26" s="10">
        <v>504.28</v>
      </c>
      <c r="I26" s="10">
        <v>680.86</v>
      </c>
      <c r="J26" s="11">
        <v>440.25</v>
      </c>
      <c r="K26" s="7"/>
      <c r="L26" s="7"/>
      <c r="M26" s="7"/>
      <c r="N26" s="7"/>
      <c r="O26" s="7"/>
      <c r="P26" s="7"/>
      <c r="Q26" s="7"/>
      <c r="R26" s="15" t="s">
        <v>113</v>
      </c>
      <c r="S26" s="16">
        <f>_xlfn.STDEV.S(G10:G57)</f>
        <v>45.17931078154065</v>
      </c>
      <c r="T26" s="16">
        <f>_xlfn.STDEV.S(H10:H57)</f>
        <v>54.083738746171981</v>
      </c>
      <c r="U26" s="16">
        <f>_xlfn.STDEV.S(I10:I57)</f>
        <v>66.754899046917799</v>
      </c>
      <c r="V26" s="17">
        <f>_xlfn.STDEV.S(J10:J57)</f>
        <v>35.24728574631343</v>
      </c>
      <c r="W26" s="7"/>
      <c r="X26" s="73" t="s">
        <v>135</v>
      </c>
      <c r="Y26" s="93">
        <f>_xlfn.STDEV.S(G10:G57)</f>
        <v>45.17931078154065</v>
      </c>
      <c r="Z26" s="93">
        <f>_xlfn.STDEV.S(H10:H57)</f>
        <v>54.083738746171981</v>
      </c>
      <c r="AA26" s="90"/>
      <c r="AB26" s="91"/>
      <c r="AC26" s="54"/>
    </row>
    <row r="27" spans="2:29" x14ac:dyDescent="0.3">
      <c r="B27" s="53"/>
      <c r="C27" s="9" t="s">
        <v>48</v>
      </c>
      <c r="D27" s="10" t="s">
        <v>4</v>
      </c>
      <c r="E27" s="10" t="s">
        <v>68</v>
      </c>
      <c r="F27" s="10" t="s">
        <v>46</v>
      </c>
      <c r="G27" s="10">
        <v>499.66</v>
      </c>
      <c r="H27" s="10">
        <v>509.89</v>
      </c>
      <c r="I27" s="10">
        <v>684.27</v>
      </c>
      <c r="J27" s="11">
        <v>427.53</v>
      </c>
      <c r="K27" s="7"/>
      <c r="L27" s="56"/>
      <c r="M27" s="56"/>
      <c r="N27" s="56"/>
      <c r="O27" s="56"/>
      <c r="P27" s="7"/>
      <c r="Q27" s="7"/>
      <c r="R27" s="21" t="s">
        <v>141</v>
      </c>
      <c r="S27" s="18">
        <v>0.05</v>
      </c>
      <c r="T27" s="18">
        <v>0.05</v>
      </c>
      <c r="U27" s="18">
        <v>0.05</v>
      </c>
      <c r="V27" s="19">
        <v>0.05</v>
      </c>
      <c r="W27" s="7"/>
      <c r="X27" s="73" t="s">
        <v>197</v>
      </c>
      <c r="Y27" s="90">
        <f>Y24-1</f>
        <v>47</v>
      </c>
      <c r="Z27" s="90">
        <f>Z24-1</f>
        <v>47</v>
      </c>
      <c r="AA27" s="90"/>
      <c r="AB27" s="91"/>
      <c r="AC27" s="54"/>
    </row>
    <row r="28" spans="2:29" x14ac:dyDescent="0.3">
      <c r="B28" s="53"/>
      <c r="C28" s="9" t="s">
        <v>48</v>
      </c>
      <c r="D28" s="10" t="s">
        <v>4</v>
      </c>
      <c r="E28" s="10" t="s">
        <v>69</v>
      </c>
      <c r="F28" s="10" t="s">
        <v>46</v>
      </c>
      <c r="G28" s="10">
        <v>495.87</v>
      </c>
      <c r="H28" s="10">
        <v>508.92</v>
      </c>
      <c r="I28" s="10">
        <v>693.51</v>
      </c>
      <c r="J28" s="11">
        <v>436.25</v>
      </c>
      <c r="K28" s="7"/>
      <c r="L28" s="56"/>
      <c r="M28" s="56"/>
      <c r="N28" s="56"/>
      <c r="O28" s="56"/>
      <c r="P28" s="7"/>
      <c r="Q28" s="7"/>
      <c r="R28" s="15"/>
      <c r="S28" s="18"/>
      <c r="T28" s="18"/>
      <c r="U28" s="18"/>
      <c r="V28" s="19"/>
      <c r="W28" s="7"/>
      <c r="X28" s="73"/>
      <c r="Y28" s="90"/>
      <c r="Z28" s="90"/>
      <c r="AA28" s="90"/>
      <c r="AB28" s="91"/>
      <c r="AC28" s="54"/>
    </row>
    <row r="29" spans="2:29" x14ac:dyDescent="0.3">
      <c r="B29" s="53"/>
      <c r="C29" s="9" t="s">
        <v>48</v>
      </c>
      <c r="D29" s="10" t="s">
        <v>4</v>
      </c>
      <c r="E29" s="10" t="s">
        <v>70</v>
      </c>
      <c r="F29" s="10" t="s">
        <v>46</v>
      </c>
      <c r="G29" s="10">
        <v>490.33</v>
      </c>
      <c r="H29" s="10">
        <v>502.4</v>
      </c>
      <c r="I29" s="10">
        <v>654.85</v>
      </c>
      <c r="J29" s="11">
        <v>458.9</v>
      </c>
      <c r="K29" s="7"/>
      <c r="L29" s="7"/>
      <c r="M29" s="7"/>
      <c r="N29" s="7"/>
      <c r="O29" s="7"/>
      <c r="P29" s="7"/>
      <c r="Q29" s="7"/>
      <c r="R29" s="15" t="s">
        <v>114</v>
      </c>
      <c r="S29" s="18">
        <v>4</v>
      </c>
      <c r="T29" s="18">
        <v>4</v>
      </c>
      <c r="U29" s="18">
        <v>4</v>
      </c>
      <c r="V29" s="19">
        <v>4</v>
      </c>
      <c r="W29" s="7"/>
      <c r="X29" s="73" t="s">
        <v>192</v>
      </c>
      <c r="Y29" s="90">
        <v>0.05</v>
      </c>
      <c r="Z29" s="90"/>
      <c r="AA29" s="90"/>
      <c r="AB29" s="91"/>
      <c r="AC29" s="54"/>
    </row>
    <row r="30" spans="2:29" ht="14.5" customHeight="1" x14ac:dyDescent="0.3">
      <c r="B30" s="53"/>
      <c r="C30" s="9" t="s">
        <v>48</v>
      </c>
      <c r="D30" s="10" t="s">
        <v>4</v>
      </c>
      <c r="E30" s="10" t="s">
        <v>71</v>
      </c>
      <c r="F30" s="10" t="s">
        <v>46</v>
      </c>
      <c r="G30" s="10">
        <v>485.52</v>
      </c>
      <c r="H30" s="10">
        <v>498.38</v>
      </c>
      <c r="I30" s="10">
        <v>675.14</v>
      </c>
      <c r="J30" s="11">
        <v>439.13</v>
      </c>
      <c r="K30" s="7"/>
      <c r="L30" s="7"/>
      <c r="M30" s="7"/>
      <c r="N30" s="7"/>
      <c r="O30" s="7"/>
      <c r="P30" s="7"/>
      <c r="Q30" s="7"/>
      <c r="R30" s="15" t="s">
        <v>115</v>
      </c>
      <c r="S30" s="18">
        <f>COUNT($G$10:$J$57)</f>
        <v>192</v>
      </c>
      <c r="T30" s="18">
        <f t="shared" ref="T30:V30" si="1">COUNT($G$10:$J$57)</f>
        <v>192</v>
      </c>
      <c r="U30" s="18">
        <f t="shared" si="1"/>
        <v>192</v>
      </c>
      <c r="V30" s="19">
        <f t="shared" si="1"/>
        <v>192</v>
      </c>
      <c r="W30" s="7"/>
      <c r="X30" s="73"/>
      <c r="Y30" s="90"/>
      <c r="Z30" s="90"/>
      <c r="AA30" s="90"/>
      <c r="AB30" s="91"/>
      <c r="AC30" s="54"/>
    </row>
    <row r="31" spans="2:29" x14ac:dyDescent="0.3">
      <c r="B31" s="53"/>
      <c r="C31" s="9" t="s">
        <v>48</v>
      </c>
      <c r="D31" s="10" t="s">
        <v>4</v>
      </c>
      <c r="E31" s="10" t="s">
        <v>72</v>
      </c>
      <c r="F31" s="10" t="s">
        <v>46</v>
      </c>
      <c r="G31" s="10">
        <v>489.61</v>
      </c>
      <c r="H31" s="10">
        <v>505.55</v>
      </c>
      <c r="I31" s="10">
        <v>701.93</v>
      </c>
      <c r="J31" s="11">
        <v>419.84</v>
      </c>
      <c r="K31" s="7"/>
      <c r="L31" s="7"/>
      <c r="M31" s="7"/>
      <c r="N31" s="7"/>
      <c r="O31" s="56"/>
      <c r="P31" s="7"/>
      <c r="Q31" s="7"/>
      <c r="R31" s="15"/>
      <c r="S31" s="18"/>
      <c r="T31" s="18"/>
      <c r="U31" s="18"/>
      <c r="V31" s="19"/>
      <c r="W31" s="7"/>
      <c r="X31" s="73" t="s">
        <v>198</v>
      </c>
      <c r="Y31" s="93">
        <f>SQRT(((Y27*(Y26^2))+(Z27*(Z26^2)))/Y34)</f>
        <v>49.830818373067181</v>
      </c>
      <c r="Z31" s="90"/>
      <c r="AA31" s="90"/>
      <c r="AB31" s="91"/>
      <c r="AC31" s="54"/>
    </row>
    <row r="32" spans="2:29" x14ac:dyDescent="0.3">
      <c r="B32" s="53"/>
      <c r="C32" s="9" t="s">
        <v>48</v>
      </c>
      <c r="D32" s="10" t="s">
        <v>4</v>
      </c>
      <c r="E32" s="10" t="s">
        <v>73</v>
      </c>
      <c r="F32" s="10" t="s">
        <v>46</v>
      </c>
      <c r="G32" s="10">
        <v>501.43</v>
      </c>
      <c r="H32" s="10">
        <v>526.25</v>
      </c>
      <c r="I32" s="10">
        <v>710.21</v>
      </c>
      <c r="J32" s="11">
        <v>442.75</v>
      </c>
      <c r="K32" s="7"/>
      <c r="L32" s="7"/>
      <c r="M32" s="7"/>
      <c r="N32" s="7"/>
      <c r="O32" s="7"/>
      <c r="P32" s="7"/>
      <c r="Q32" s="7"/>
      <c r="R32" s="33" t="s">
        <v>116</v>
      </c>
      <c r="S32" s="13" t="s">
        <v>107</v>
      </c>
      <c r="T32" s="13" t="s">
        <v>108</v>
      </c>
      <c r="U32" s="13" t="s">
        <v>109</v>
      </c>
      <c r="V32" s="14" t="s">
        <v>110</v>
      </c>
      <c r="W32" s="7"/>
      <c r="X32" s="73" t="s">
        <v>136</v>
      </c>
      <c r="Y32" s="93">
        <f>(Y25-Z25)/(Y31*SQRT((1/Y24)+(1/Z24)))</f>
        <v>-1.9793736249394047</v>
      </c>
      <c r="Z32" s="90"/>
      <c r="AA32" s="90"/>
      <c r="AB32" s="91"/>
      <c r="AC32" s="54"/>
    </row>
    <row r="33" spans="2:29" x14ac:dyDescent="0.3">
      <c r="B33" s="53"/>
      <c r="C33" s="9" t="s">
        <v>48</v>
      </c>
      <c r="D33" s="10" t="s">
        <v>4</v>
      </c>
      <c r="E33" s="10" t="s">
        <v>74</v>
      </c>
      <c r="F33" s="10" t="s">
        <v>46</v>
      </c>
      <c r="G33" s="10">
        <v>491.85</v>
      </c>
      <c r="H33" s="10">
        <v>513.87</v>
      </c>
      <c r="I33" s="10">
        <v>703.99</v>
      </c>
      <c r="J33" s="11">
        <v>447.95</v>
      </c>
      <c r="K33" s="7"/>
      <c r="L33" s="7"/>
      <c r="M33" s="7"/>
      <c r="N33" s="7"/>
      <c r="O33" s="7"/>
      <c r="P33" s="7"/>
      <c r="Q33" s="7"/>
      <c r="R33" s="15" t="s">
        <v>134</v>
      </c>
      <c r="S33" s="34">
        <f>AVERAGE($G$10:$J$57)</f>
        <v>564.77312499999994</v>
      </c>
      <c r="T33" s="34">
        <f t="shared" ref="T33:V33" si="2">AVERAGE($G$10:$J$57)</f>
        <v>564.77312499999994</v>
      </c>
      <c r="U33" s="34">
        <f t="shared" si="2"/>
        <v>564.77312499999994</v>
      </c>
      <c r="V33" s="35">
        <f t="shared" si="2"/>
        <v>564.77312499999994</v>
      </c>
      <c r="W33" s="7"/>
      <c r="X33" s="73" t="s">
        <v>137</v>
      </c>
      <c r="Y33" s="93">
        <f>_xlfn.T.INV(Y29,Y34)</f>
        <v>-1.6612258552965111</v>
      </c>
      <c r="Z33" s="90"/>
      <c r="AA33" s="98" t="s">
        <v>127</v>
      </c>
      <c r="AB33" s="94">
        <f>_xlfn.T.DIST(Y32,Y34,TRUE)</f>
        <v>2.5349681243797453E-2</v>
      </c>
      <c r="AC33" s="54"/>
    </row>
    <row r="34" spans="2:29" ht="14" customHeight="1" x14ac:dyDescent="0.3">
      <c r="B34" s="53"/>
      <c r="C34" s="9" t="s">
        <v>48</v>
      </c>
      <c r="D34" s="10" t="s">
        <v>4</v>
      </c>
      <c r="E34" s="10" t="s">
        <v>75</v>
      </c>
      <c r="F34" s="10" t="s">
        <v>46</v>
      </c>
      <c r="G34" s="10">
        <v>499.26</v>
      </c>
      <c r="H34" s="10">
        <v>523.80999999999995</v>
      </c>
      <c r="I34" s="10">
        <v>710.68</v>
      </c>
      <c r="J34" s="11">
        <v>441.09</v>
      </c>
      <c r="K34" s="7"/>
      <c r="L34" s="7"/>
      <c r="M34" s="7"/>
      <c r="N34" s="7"/>
      <c r="O34" s="7"/>
      <c r="P34" s="7"/>
      <c r="Q34" s="7"/>
      <c r="R34" s="15" t="s">
        <v>111</v>
      </c>
      <c r="S34" s="36">
        <f>S24</f>
        <v>48</v>
      </c>
      <c r="T34" s="36">
        <f t="shared" ref="T34:V35" si="3">T24</f>
        <v>48</v>
      </c>
      <c r="U34" s="36">
        <f t="shared" si="3"/>
        <v>48</v>
      </c>
      <c r="V34" s="37">
        <f t="shared" si="3"/>
        <v>48</v>
      </c>
      <c r="W34" s="7"/>
      <c r="X34" s="73" t="s">
        <v>138</v>
      </c>
      <c r="Y34" s="90">
        <f>Y24+Z24-2</f>
        <v>94</v>
      </c>
      <c r="Z34" s="90"/>
      <c r="AA34" s="90"/>
      <c r="AB34" s="91"/>
      <c r="AC34" s="54"/>
    </row>
    <row r="35" spans="2:29" x14ac:dyDescent="0.3">
      <c r="B35" s="53"/>
      <c r="C35" s="9" t="s">
        <v>48</v>
      </c>
      <c r="D35" s="10" t="s">
        <v>4</v>
      </c>
      <c r="E35" s="10" t="s">
        <v>76</v>
      </c>
      <c r="F35" s="10" t="s">
        <v>46</v>
      </c>
      <c r="G35" s="10">
        <v>502.89</v>
      </c>
      <c r="H35" s="10">
        <v>526.80999999999995</v>
      </c>
      <c r="I35" s="10">
        <v>713.65</v>
      </c>
      <c r="J35" s="11">
        <v>448.58</v>
      </c>
      <c r="K35" s="7"/>
      <c r="L35" s="7"/>
      <c r="M35" s="7"/>
      <c r="N35" s="7"/>
      <c r="O35" s="7"/>
      <c r="P35" s="7"/>
      <c r="Q35" s="7"/>
      <c r="R35" s="15" t="s">
        <v>112</v>
      </c>
      <c r="S35" s="34">
        <f>S25</f>
        <v>534.70416666666665</v>
      </c>
      <c r="T35" s="34">
        <f t="shared" si="3"/>
        <v>554.83770833333324</v>
      </c>
      <c r="U35" s="34">
        <f t="shared" si="3"/>
        <v>696.69645833333345</v>
      </c>
      <c r="V35" s="35">
        <f t="shared" si="3"/>
        <v>472.85416666666657</v>
      </c>
      <c r="W35" s="7"/>
      <c r="X35" s="73"/>
      <c r="Y35" s="90"/>
      <c r="Z35" s="90"/>
      <c r="AA35" s="90"/>
      <c r="AB35" s="91"/>
      <c r="AC35" s="54"/>
    </row>
    <row r="36" spans="2:29" ht="17.5" thickBot="1" x14ac:dyDescent="0.35">
      <c r="B36" s="53"/>
      <c r="C36" s="9" t="s">
        <v>48</v>
      </c>
      <c r="D36" s="10" t="s">
        <v>4</v>
      </c>
      <c r="E36" s="10" t="s">
        <v>77</v>
      </c>
      <c r="F36" s="10" t="s">
        <v>46</v>
      </c>
      <c r="G36" s="10">
        <v>511.5</v>
      </c>
      <c r="H36" s="10">
        <v>533.82000000000005</v>
      </c>
      <c r="I36" s="10">
        <v>718.91</v>
      </c>
      <c r="J36" s="11">
        <v>464.6</v>
      </c>
      <c r="K36" s="7"/>
      <c r="L36" s="7"/>
      <c r="M36" s="7"/>
      <c r="N36" s="7"/>
      <c r="O36" s="7"/>
      <c r="P36" s="7"/>
      <c r="Q36" s="7"/>
      <c r="R36" s="15" t="s">
        <v>117</v>
      </c>
      <c r="S36" s="34">
        <f>S35-S33</f>
        <v>-30.068958333333285</v>
      </c>
      <c r="T36" s="34">
        <f>T35-T33</f>
        <v>-9.935416666666697</v>
      </c>
      <c r="U36" s="34">
        <f>U35-U33</f>
        <v>131.92333333333352</v>
      </c>
      <c r="V36" s="35">
        <f>V35-V33</f>
        <v>-91.918958333333364</v>
      </c>
      <c r="W36" s="7"/>
      <c r="X36" s="101" t="s">
        <v>167</v>
      </c>
      <c r="Y36" s="99" t="str">
        <f>IF(Y32&lt;=Y33,"Yes","No")</f>
        <v>Yes</v>
      </c>
      <c r="Z36" s="95"/>
      <c r="AA36" s="99" t="s">
        <v>167</v>
      </c>
      <c r="AB36" s="100" t="str">
        <f>IF(AB33&lt;=Y29,"Yes","No")</f>
        <v>Yes</v>
      </c>
      <c r="AC36" s="54"/>
    </row>
    <row r="37" spans="2:29" ht="14.5" thickBot="1" x14ac:dyDescent="0.35">
      <c r="B37" s="53"/>
      <c r="C37" s="9" t="s">
        <v>48</v>
      </c>
      <c r="D37" s="10" t="s">
        <v>4</v>
      </c>
      <c r="E37" s="10" t="s">
        <v>78</v>
      </c>
      <c r="F37" s="10" t="s">
        <v>46</v>
      </c>
      <c r="G37" s="10">
        <v>507.17</v>
      </c>
      <c r="H37" s="10">
        <v>529.13</v>
      </c>
      <c r="I37" s="10">
        <v>708.02</v>
      </c>
      <c r="J37" s="11">
        <v>462.28</v>
      </c>
      <c r="K37" s="7"/>
      <c r="L37" s="7"/>
      <c r="M37" s="7"/>
      <c r="N37" s="7"/>
      <c r="O37" s="7"/>
      <c r="P37" s="7"/>
      <c r="Q37" s="7"/>
      <c r="R37" s="15" t="s">
        <v>118</v>
      </c>
      <c r="S37" s="34">
        <f>POWER(S36,2)</f>
        <v>904.14225525173322</v>
      </c>
      <c r="T37" s="34">
        <f>POWER(T36,2)</f>
        <v>98.712504340278386</v>
      </c>
      <c r="U37" s="34">
        <f>POWER(U36,2)</f>
        <v>17403.765877777827</v>
      </c>
      <c r="V37" s="35">
        <f>POWER(V36,2)</f>
        <v>8449.0949010850745</v>
      </c>
      <c r="W37" s="7"/>
      <c r="X37" s="7"/>
      <c r="Y37" s="7"/>
      <c r="Z37" s="7"/>
      <c r="AA37" s="7"/>
      <c r="AB37" s="7"/>
      <c r="AC37" s="54"/>
    </row>
    <row r="38" spans="2:29" x14ac:dyDescent="0.3">
      <c r="B38" s="53"/>
      <c r="C38" s="9" t="s">
        <v>48</v>
      </c>
      <c r="D38" s="10" t="s">
        <v>4</v>
      </c>
      <c r="E38" s="10" t="s">
        <v>79</v>
      </c>
      <c r="F38" s="10" t="s">
        <v>46</v>
      </c>
      <c r="G38" s="10">
        <v>515.36</v>
      </c>
      <c r="H38" s="10">
        <v>538.29999999999995</v>
      </c>
      <c r="I38" s="10">
        <v>724.16</v>
      </c>
      <c r="J38" s="11">
        <v>465.63</v>
      </c>
      <c r="K38" s="7"/>
      <c r="L38" s="7"/>
      <c r="M38" s="7"/>
      <c r="N38" s="7"/>
      <c r="O38" s="7"/>
      <c r="P38" s="7"/>
      <c r="Q38" s="7"/>
      <c r="R38" s="15" t="s">
        <v>119</v>
      </c>
      <c r="S38" s="34">
        <f>S34*S37</f>
        <v>43398.828252083193</v>
      </c>
      <c r="T38" s="34">
        <f>T34*T37</f>
        <v>4738.2002083333628</v>
      </c>
      <c r="U38" s="34">
        <f>U34*U37</f>
        <v>835380.76213333569</v>
      </c>
      <c r="V38" s="35">
        <f>V34*V37</f>
        <v>405556.55525208358</v>
      </c>
      <c r="W38" s="7"/>
      <c r="X38" s="181" t="s">
        <v>144</v>
      </c>
      <c r="Y38" s="184" t="s">
        <v>180</v>
      </c>
      <c r="Z38" s="184"/>
      <c r="AA38" s="184"/>
      <c r="AB38" s="185"/>
      <c r="AC38" s="54"/>
    </row>
    <row r="39" spans="2:29" x14ac:dyDescent="0.3">
      <c r="B39" s="53"/>
      <c r="C39" s="9" t="s">
        <v>48</v>
      </c>
      <c r="D39" s="10" t="s">
        <v>4</v>
      </c>
      <c r="E39" s="10" t="s">
        <v>80</v>
      </c>
      <c r="F39" s="10" t="s">
        <v>46</v>
      </c>
      <c r="G39" s="10">
        <v>521.08000000000004</v>
      </c>
      <c r="H39" s="10">
        <v>542.92999999999995</v>
      </c>
      <c r="I39" s="10">
        <v>718.52</v>
      </c>
      <c r="J39" s="11">
        <v>477.92</v>
      </c>
      <c r="K39" s="7"/>
      <c r="L39" s="7"/>
      <c r="M39" s="7"/>
      <c r="N39" s="7"/>
      <c r="O39" s="7"/>
      <c r="P39" s="7"/>
      <c r="Q39" s="7"/>
      <c r="R39" s="38" t="s">
        <v>120</v>
      </c>
      <c r="S39" s="34">
        <f>SUM(S38:V38)</f>
        <v>1289074.3458458357</v>
      </c>
      <c r="T39" s="18"/>
      <c r="U39" s="18"/>
      <c r="V39" s="19"/>
      <c r="W39" s="7"/>
      <c r="X39" s="182"/>
      <c r="Y39" s="186"/>
      <c r="Z39" s="186"/>
      <c r="AA39" s="186"/>
      <c r="AB39" s="187"/>
      <c r="AC39" s="54"/>
    </row>
    <row r="40" spans="2:29" x14ac:dyDescent="0.3">
      <c r="B40" s="53"/>
      <c r="C40" s="9" t="s">
        <v>48</v>
      </c>
      <c r="D40" s="10" t="s">
        <v>4</v>
      </c>
      <c r="E40" s="10" t="s">
        <v>81</v>
      </c>
      <c r="F40" s="10" t="s">
        <v>46</v>
      </c>
      <c r="G40" s="10">
        <v>528.64</v>
      </c>
      <c r="H40" s="10">
        <v>552.5</v>
      </c>
      <c r="I40" s="10">
        <v>734.64</v>
      </c>
      <c r="J40" s="11">
        <v>475.71</v>
      </c>
      <c r="K40" s="7"/>
      <c r="L40" s="7"/>
      <c r="M40" s="7"/>
      <c r="N40" s="7"/>
      <c r="O40" s="7"/>
      <c r="P40" s="7"/>
      <c r="Q40" s="7"/>
      <c r="R40" s="15" t="s">
        <v>121</v>
      </c>
      <c r="S40" s="34">
        <f>S39/(S29-1)</f>
        <v>429691.44861527858</v>
      </c>
      <c r="T40" s="18"/>
      <c r="U40" s="18"/>
      <c r="V40" s="19"/>
      <c r="W40" s="7"/>
      <c r="X40" s="182"/>
      <c r="Y40" s="186"/>
      <c r="Z40" s="186"/>
      <c r="AA40" s="186"/>
      <c r="AB40" s="187"/>
      <c r="AC40" s="54"/>
    </row>
    <row r="41" spans="2:29" x14ac:dyDescent="0.3">
      <c r="B41" s="53"/>
      <c r="C41" s="9" t="s">
        <v>48</v>
      </c>
      <c r="D41" s="10" t="s">
        <v>4</v>
      </c>
      <c r="E41" s="10" t="s">
        <v>82</v>
      </c>
      <c r="F41" s="10" t="s">
        <v>46</v>
      </c>
      <c r="G41" s="10">
        <v>521.48</v>
      </c>
      <c r="H41" s="10">
        <v>543.13</v>
      </c>
      <c r="I41" s="10">
        <v>723.71</v>
      </c>
      <c r="J41" s="11">
        <v>478.43</v>
      </c>
      <c r="K41" s="7"/>
      <c r="L41" s="7"/>
      <c r="M41" s="7"/>
      <c r="N41" s="7"/>
      <c r="O41" s="7"/>
      <c r="P41" s="7"/>
      <c r="Q41" s="7"/>
      <c r="R41" s="15"/>
      <c r="S41" s="18"/>
      <c r="T41" s="18"/>
      <c r="U41" s="18"/>
      <c r="V41" s="19"/>
      <c r="W41" s="7"/>
      <c r="X41" s="182"/>
      <c r="Y41" s="186"/>
      <c r="Z41" s="186"/>
      <c r="AA41" s="186"/>
      <c r="AB41" s="187"/>
      <c r="AC41" s="54"/>
    </row>
    <row r="42" spans="2:29" ht="14.5" thickBot="1" x14ac:dyDescent="0.35">
      <c r="B42" s="53"/>
      <c r="C42" s="9" t="s">
        <v>48</v>
      </c>
      <c r="D42" s="10" t="s">
        <v>4</v>
      </c>
      <c r="E42" s="10" t="s">
        <v>83</v>
      </c>
      <c r="F42" s="10" t="s">
        <v>46</v>
      </c>
      <c r="G42" s="10">
        <v>534.84</v>
      </c>
      <c r="H42" s="10">
        <v>559.30999999999995</v>
      </c>
      <c r="I42" s="10">
        <v>751.78</v>
      </c>
      <c r="J42" s="11">
        <v>479.2</v>
      </c>
      <c r="K42" s="7"/>
      <c r="L42" s="7"/>
      <c r="M42" s="7"/>
      <c r="N42" s="7"/>
      <c r="O42" s="7"/>
      <c r="P42" s="7"/>
      <c r="Q42" s="7"/>
      <c r="R42" s="15"/>
      <c r="S42" s="18"/>
      <c r="T42" s="18"/>
      <c r="U42" s="18"/>
      <c r="V42" s="19"/>
      <c r="W42" s="7"/>
      <c r="X42" s="183"/>
      <c r="Y42" s="188"/>
      <c r="Z42" s="188"/>
      <c r="AA42" s="188"/>
      <c r="AB42" s="189"/>
      <c r="AC42" s="54"/>
    </row>
    <row r="43" spans="2:29" x14ac:dyDescent="0.3">
      <c r="B43" s="53"/>
      <c r="C43" s="9" t="s">
        <v>48</v>
      </c>
      <c r="D43" s="10" t="s">
        <v>4</v>
      </c>
      <c r="E43" s="10" t="s">
        <v>84</v>
      </c>
      <c r="F43" s="10" t="s">
        <v>46</v>
      </c>
      <c r="G43" s="10">
        <v>549.79</v>
      </c>
      <c r="H43" s="10">
        <v>577.80999999999995</v>
      </c>
      <c r="I43" s="10">
        <v>744.04</v>
      </c>
      <c r="J43" s="11">
        <v>476.37</v>
      </c>
      <c r="K43" s="7"/>
      <c r="L43" s="7"/>
      <c r="M43" s="7"/>
      <c r="N43" s="7"/>
      <c r="O43" s="7"/>
      <c r="P43" s="7"/>
      <c r="Q43" s="7"/>
      <c r="R43" s="33" t="s">
        <v>122</v>
      </c>
      <c r="S43" s="13" t="s">
        <v>107</v>
      </c>
      <c r="T43" s="13" t="s">
        <v>108</v>
      </c>
      <c r="U43" s="13" t="s">
        <v>109</v>
      </c>
      <c r="V43" s="14" t="s">
        <v>110</v>
      </c>
      <c r="W43" s="7"/>
      <c r="X43" s="7"/>
      <c r="Y43" s="7"/>
      <c r="Z43" s="7"/>
      <c r="AA43" s="7"/>
      <c r="AB43" s="7"/>
      <c r="AC43" s="54"/>
    </row>
    <row r="44" spans="2:29" x14ac:dyDescent="0.3">
      <c r="B44" s="53"/>
      <c r="C44" s="9" t="s">
        <v>48</v>
      </c>
      <c r="D44" s="10" t="s">
        <v>4</v>
      </c>
      <c r="E44" s="10" t="s">
        <v>85</v>
      </c>
      <c r="F44" s="10" t="s">
        <v>46</v>
      </c>
      <c r="G44" s="10">
        <v>550.41</v>
      </c>
      <c r="H44" s="10">
        <v>577.04999999999995</v>
      </c>
      <c r="I44" s="10">
        <v>746.35</v>
      </c>
      <c r="J44" s="11">
        <v>484.55</v>
      </c>
      <c r="K44" s="7"/>
      <c r="L44" s="7"/>
      <c r="M44" s="7"/>
      <c r="N44" s="7"/>
      <c r="O44" s="7"/>
      <c r="P44" s="7"/>
      <c r="Q44" s="7"/>
      <c r="R44" s="15" t="s">
        <v>111</v>
      </c>
      <c r="S44" s="18">
        <f>S24</f>
        <v>48</v>
      </c>
      <c r="T44" s="18">
        <f t="shared" ref="T44:V44" si="4">T24</f>
        <v>48</v>
      </c>
      <c r="U44" s="18">
        <f t="shared" si="4"/>
        <v>48</v>
      </c>
      <c r="V44" s="19">
        <f t="shared" si="4"/>
        <v>48</v>
      </c>
      <c r="W44" s="7"/>
      <c r="X44" s="7"/>
      <c r="Y44" s="7"/>
      <c r="Z44" s="7"/>
      <c r="AA44" s="7"/>
      <c r="AB44" s="7"/>
      <c r="AC44" s="54"/>
    </row>
    <row r="45" spans="2:29" x14ac:dyDescent="0.3">
      <c r="B45" s="53"/>
      <c r="C45" s="9" t="s">
        <v>48</v>
      </c>
      <c r="D45" s="10" t="s">
        <v>4</v>
      </c>
      <c r="E45" s="10" t="s">
        <v>86</v>
      </c>
      <c r="F45" s="10" t="s">
        <v>46</v>
      </c>
      <c r="G45" s="10">
        <v>544.29999999999995</v>
      </c>
      <c r="H45" s="10">
        <v>568.94000000000005</v>
      </c>
      <c r="I45" s="10">
        <v>734.97</v>
      </c>
      <c r="J45" s="11">
        <v>486.87</v>
      </c>
      <c r="K45" s="7"/>
      <c r="L45" s="7"/>
      <c r="M45" s="7"/>
      <c r="N45" s="7"/>
      <c r="O45" s="7"/>
      <c r="P45" s="7"/>
      <c r="Q45" s="7"/>
      <c r="R45" s="15" t="s">
        <v>113</v>
      </c>
      <c r="S45" s="34">
        <f>S26</f>
        <v>45.17931078154065</v>
      </c>
      <c r="T45" s="34">
        <f t="shared" ref="T45:V45" si="5">T26</f>
        <v>54.083738746171981</v>
      </c>
      <c r="U45" s="34">
        <f t="shared" si="5"/>
        <v>66.754899046917799</v>
      </c>
      <c r="V45" s="35">
        <f t="shared" si="5"/>
        <v>35.24728574631343</v>
      </c>
      <c r="W45" s="7"/>
      <c r="X45" s="7"/>
      <c r="Y45" s="7"/>
      <c r="Z45" s="7"/>
      <c r="AA45" s="7"/>
      <c r="AB45" s="7"/>
      <c r="AC45" s="54"/>
    </row>
    <row r="46" spans="2:29" x14ac:dyDescent="0.3">
      <c r="B46" s="53"/>
      <c r="C46" s="9" t="s">
        <v>48</v>
      </c>
      <c r="D46" s="10" t="s">
        <v>4</v>
      </c>
      <c r="E46" s="10" t="s">
        <v>87</v>
      </c>
      <c r="F46" s="10" t="s">
        <v>46</v>
      </c>
      <c r="G46" s="10">
        <v>556.13</v>
      </c>
      <c r="H46" s="10">
        <v>582.38</v>
      </c>
      <c r="I46" s="10">
        <v>763.48</v>
      </c>
      <c r="J46" s="11">
        <v>493.36</v>
      </c>
      <c r="K46" s="7"/>
      <c r="L46" s="7"/>
      <c r="M46" s="7"/>
      <c r="N46" s="7"/>
      <c r="O46" s="7"/>
      <c r="P46" s="7"/>
      <c r="Q46" s="7"/>
      <c r="R46" s="15" t="s">
        <v>123</v>
      </c>
      <c r="S46" s="36">
        <f>S34-1</f>
        <v>47</v>
      </c>
      <c r="T46" s="36">
        <f>T34-1</f>
        <v>47</v>
      </c>
      <c r="U46" s="36">
        <f>U34-1</f>
        <v>47</v>
      </c>
      <c r="V46" s="37">
        <f>V34-1</f>
        <v>47</v>
      </c>
      <c r="W46" s="7"/>
      <c r="X46" s="7"/>
      <c r="Y46" s="7"/>
      <c r="Z46" s="7"/>
      <c r="AA46" s="7"/>
      <c r="AB46" s="7"/>
      <c r="AC46" s="54"/>
    </row>
    <row r="47" spans="2:29" x14ac:dyDescent="0.3">
      <c r="B47" s="53"/>
      <c r="C47" s="9" t="s">
        <v>48</v>
      </c>
      <c r="D47" s="10" t="s">
        <v>4</v>
      </c>
      <c r="E47" s="10" t="s">
        <v>88</v>
      </c>
      <c r="F47" s="10" t="s">
        <v>46</v>
      </c>
      <c r="G47" s="10">
        <v>556.97</v>
      </c>
      <c r="H47" s="10">
        <v>583.99</v>
      </c>
      <c r="I47" s="10">
        <v>758.66</v>
      </c>
      <c r="J47" s="11">
        <v>489.95</v>
      </c>
      <c r="K47" s="7"/>
      <c r="L47" s="7"/>
      <c r="M47" s="7"/>
      <c r="N47" s="7"/>
      <c r="O47" s="7"/>
      <c r="P47" s="7"/>
      <c r="Q47" s="7"/>
      <c r="R47" s="15" t="s">
        <v>124</v>
      </c>
      <c r="S47" s="34">
        <f>S46*POWER(S45,2)</f>
        <v>95934.99576666666</v>
      </c>
      <c r="T47" s="34">
        <f>T46*POWER(T45,2)</f>
        <v>137477.38744791667</v>
      </c>
      <c r="U47" s="34">
        <f>U46*POWER(U45,2)</f>
        <v>209442.17769791681</v>
      </c>
      <c r="V47" s="35">
        <f>V46*POWER(V45,2)</f>
        <v>58391.44416666669</v>
      </c>
      <c r="W47" s="7"/>
      <c r="X47" s="7"/>
      <c r="Y47" s="7"/>
      <c r="Z47" s="7"/>
      <c r="AA47" s="7"/>
      <c r="AB47" s="7"/>
      <c r="AC47" s="54"/>
    </row>
    <row r="48" spans="2:29" x14ac:dyDescent="0.3">
      <c r="B48" s="53"/>
      <c r="C48" s="9" t="s">
        <v>48</v>
      </c>
      <c r="D48" s="10" t="s">
        <v>4</v>
      </c>
      <c r="E48" s="10" t="s">
        <v>89</v>
      </c>
      <c r="F48" s="10" t="s">
        <v>46</v>
      </c>
      <c r="G48" s="10">
        <v>564.26</v>
      </c>
      <c r="H48" s="10">
        <v>591.33000000000004</v>
      </c>
      <c r="I48" s="10">
        <v>762.54</v>
      </c>
      <c r="J48" s="11">
        <v>504.28</v>
      </c>
      <c r="K48" s="7"/>
      <c r="L48" s="7"/>
      <c r="M48" s="7"/>
      <c r="N48" s="7"/>
      <c r="O48" s="7"/>
      <c r="P48" s="7"/>
      <c r="Q48" s="7"/>
      <c r="R48" s="38" t="s">
        <v>125</v>
      </c>
      <c r="S48" s="34">
        <f>SUM(S47:V47)</f>
        <v>501246.00507916685</v>
      </c>
      <c r="T48" s="34"/>
      <c r="U48" s="34"/>
      <c r="V48" s="35"/>
      <c r="W48" s="7"/>
      <c r="X48" s="7"/>
      <c r="Y48" s="7"/>
      <c r="Z48" s="7"/>
      <c r="AA48" s="7"/>
      <c r="AB48" s="7"/>
      <c r="AC48" s="54"/>
    </row>
    <row r="49" spans="2:29" ht="13.5" customHeight="1" x14ac:dyDescent="0.3">
      <c r="B49" s="53"/>
      <c r="C49" s="9" t="s">
        <v>48</v>
      </c>
      <c r="D49" s="10" t="s">
        <v>4</v>
      </c>
      <c r="E49" s="10" t="s">
        <v>90</v>
      </c>
      <c r="F49" s="10" t="s">
        <v>46</v>
      </c>
      <c r="G49" s="10">
        <v>562.87</v>
      </c>
      <c r="H49" s="10">
        <v>589.78</v>
      </c>
      <c r="I49" s="10">
        <v>759.77</v>
      </c>
      <c r="J49" s="11">
        <v>504.45</v>
      </c>
      <c r="K49" s="7"/>
      <c r="L49" s="7"/>
      <c r="M49" s="7"/>
      <c r="N49" s="7"/>
      <c r="O49" s="7"/>
      <c r="P49" s="7"/>
      <c r="Q49" s="7"/>
      <c r="R49" s="38" t="s">
        <v>126</v>
      </c>
      <c r="S49" s="34">
        <f>S48/(S30-S29)</f>
        <v>2666.2021546764195</v>
      </c>
      <c r="T49" s="34"/>
      <c r="U49" s="34"/>
      <c r="V49" s="35"/>
      <c r="W49" s="7"/>
      <c r="X49" s="7"/>
      <c r="Y49" s="7"/>
      <c r="Z49" s="7"/>
      <c r="AA49" s="7"/>
      <c r="AB49" s="7"/>
      <c r="AC49" s="54"/>
    </row>
    <row r="50" spans="2:29" x14ac:dyDescent="0.3">
      <c r="B50" s="53"/>
      <c r="C50" s="9" t="s">
        <v>48</v>
      </c>
      <c r="D50" s="10" t="s">
        <v>4</v>
      </c>
      <c r="E50" s="10" t="s">
        <v>91</v>
      </c>
      <c r="F50" s="10" t="s">
        <v>46</v>
      </c>
      <c r="G50" s="10">
        <v>561.28</v>
      </c>
      <c r="H50" s="10">
        <v>590.07000000000005</v>
      </c>
      <c r="I50" s="10">
        <v>723.65</v>
      </c>
      <c r="J50" s="11">
        <v>501.09</v>
      </c>
      <c r="K50" s="7"/>
      <c r="L50" s="7"/>
      <c r="M50" s="7"/>
      <c r="N50" s="7"/>
      <c r="O50" s="7"/>
      <c r="P50" s="7"/>
      <c r="Q50" s="7"/>
      <c r="R50" s="15"/>
      <c r="S50" s="34"/>
      <c r="T50" s="34"/>
      <c r="U50" s="39" t="s">
        <v>127</v>
      </c>
      <c r="V50" s="40">
        <f>_xlfn.F.DIST.RT(S51,S53,S54)</f>
        <v>9.9908324263676001E-52</v>
      </c>
      <c r="W50" s="7"/>
      <c r="X50" s="7"/>
      <c r="Y50" s="7"/>
      <c r="Z50" s="7"/>
      <c r="AA50" s="7"/>
      <c r="AB50" s="7"/>
      <c r="AC50" s="54"/>
    </row>
    <row r="51" spans="2:29" x14ac:dyDescent="0.3">
      <c r="B51" s="53"/>
      <c r="C51" s="9" t="s">
        <v>48</v>
      </c>
      <c r="D51" s="10" t="s">
        <v>4</v>
      </c>
      <c r="E51" s="10" t="s">
        <v>92</v>
      </c>
      <c r="F51" s="10" t="s">
        <v>46</v>
      </c>
      <c r="G51" s="10">
        <v>599.02</v>
      </c>
      <c r="H51" s="10">
        <v>630.51</v>
      </c>
      <c r="I51" s="10">
        <v>762.86</v>
      </c>
      <c r="J51" s="11">
        <v>530.35</v>
      </c>
      <c r="K51" s="7"/>
      <c r="L51" s="7"/>
      <c r="M51" s="7"/>
      <c r="N51" s="7"/>
      <c r="O51" s="7"/>
      <c r="P51" s="7"/>
      <c r="Q51" s="7"/>
      <c r="R51" s="15" t="s">
        <v>128</v>
      </c>
      <c r="S51" s="41">
        <f>S40/S49</f>
        <v>161.16236642507238</v>
      </c>
      <c r="T51" s="34"/>
      <c r="U51" s="191" t="s">
        <v>142</v>
      </c>
      <c r="V51" s="192"/>
      <c r="W51" s="7"/>
      <c r="X51" s="7"/>
      <c r="Y51" s="7"/>
      <c r="Z51" s="7"/>
      <c r="AA51" s="7"/>
      <c r="AB51" s="7"/>
      <c r="AC51" s="54"/>
    </row>
    <row r="52" spans="2:29" x14ac:dyDescent="0.3">
      <c r="B52" s="53"/>
      <c r="C52" s="9" t="s">
        <v>48</v>
      </c>
      <c r="D52" s="10" t="s">
        <v>4</v>
      </c>
      <c r="E52" s="10" t="s">
        <v>93</v>
      </c>
      <c r="F52" s="10" t="s">
        <v>46</v>
      </c>
      <c r="G52" s="10">
        <v>630.87</v>
      </c>
      <c r="H52" s="10">
        <v>668.67</v>
      </c>
      <c r="I52" s="10">
        <v>820.49</v>
      </c>
      <c r="J52" s="11">
        <v>540.62</v>
      </c>
      <c r="K52" s="7"/>
      <c r="L52" s="7"/>
      <c r="M52" s="7"/>
      <c r="N52" s="7"/>
      <c r="O52" s="7"/>
      <c r="P52" s="7"/>
      <c r="Q52" s="7"/>
      <c r="R52" s="15" t="s">
        <v>129</v>
      </c>
      <c r="S52" s="41">
        <f>_xlfn.F.INV.RT(S27,S53,S54)</f>
        <v>2.6526456154330198</v>
      </c>
      <c r="T52" s="34"/>
      <c r="U52" s="191"/>
      <c r="V52" s="192"/>
      <c r="W52" s="7"/>
      <c r="X52" s="7"/>
      <c r="Y52" s="7"/>
      <c r="Z52" s="7"/>
      <c r="AA52" s="7"/>
      <c r="AB52" s="7"/>
      <c r="AC52" s="54"/>
    </row>
    <row r="53" spans="2:29" x14ac:dyDescent="0.3">
      <c r="B53" s="53"/>
      <c r="C53" s="9" t="s">
        <v>48</v>
      </c>
      <c r="D53" s="10" t="s">
        <v>4</v>
      </c>
      <c r="E53" s="10" t="s">
        <v>94</v>
      </c>
      <c r="F53" s="10" t="s">
        <v>46</v>
      </c>
      <c r="G53" s="10">
        <v>596.72</v>
      </c>
      <c r="H53" s="10">
        <v>631.91</v>
      </c>
      <c r="I53" s="10">
        <v>751.63</v>
      </c>
      <c r="J53" s="11">
        <v>515.96</v>
      </c>
      <c r="K53" s="7"/>
      <c r="L53" s="7"/>
      <c r="M53" s="7"/>
      <c r="N53" s="7"/>
      <c r="O53" s="7"/>
      <c r="P53" s="7"/>
      <c r="Q53" s="7"/>
      <c r="R53" s="15" t="s">
        <v>131</v>
      </c>
      <c r="S53" s="36">
        <f>S29-1</f>
        <v>3</v>
      </c>
      <c r="T53" s="34"/>
      <c r="U53" s="42"/>
      <c r="V53" s="43"/>
      <c r="W53" s="7"/>
      <c r="X53" s="7"/>
      <c r="Y53" s="7"/>
      <c r="Z53" s="7"/>
      <c r="AA53" s="7"/>
      <c r="AB53" s="7"/>
      <c r="AC53" s="54"/>
    </row>
    <row r="54" spans="2:29" x14ac:dyDescent="0.3">
      <c r="B54" s="53"/>
      <c r="C54" s="9" t="s">
        <v>48</v>
      </c>
      <c r="D54" s="10" t="s">
        <v>4</v>
      </c>
      <c r="E54" s="10" t="s">
        <v>95</v>
      </c>
      <c r="F54" s="10" t="s">
        <v>46</v>
      </c>
      <c r="G54" s="10">
        <v>631.17999999999995</v>
      </c>
      <c r="H54" s="10">
        <v>669.21</v>
      </c>
      <c r="I54" s="10">
        <v>789.33</v>
      </c>
      <c r="J54" s="11">
        <v>541.47</v>
      </c>
      <c r="K54" s="7"/>
      <c r="L54" s="7"/>
      <c r="M54" s="7"/>
      <c r="N54" s="7"/>
      <c r="O54" s="7"/>
      <c r="P54" s="7"/>
      <c r="Q54" s="7"/>
      <c r="R54" s="15" t="s">
        <v>132</v>
      </c>
      <c r="S54" s="36">
        <f>S30-S29</f>
        <v>188</v>
      </c>
      <c r="T54" s="34"/>
      <c r="U54" s="191" t="s">
        <v>130</v>
      </c>
      <c r="V54" s="193" t="s">
        <v>26</v>
      </c>
      <c r="W54" s="7"/>
      <c r="X54" s="7"/>
      <c r="Y54" s="7"/>
      <c r="Z54" s="7"/>
      <c r="AA54" s="7"/>
      <c r="AB54" s="7"/>
      <c r="AC54" s="54"/>
    </row>
    <row r="55" spans="2:29" x14ac:dyDescent="0.3">
      <c r="B55" s="53"/>
      <c r="C55" s="9" t="s">
        <v>48</v>
      </c>
      <c r="D55" s="10" t="s">
        <v>4</v>
      </c>
      <c r="E55" s="10" t="s">
        <v>96</v>
      </c>
      <c r="F55" s="10" t="s">
        <v>46</v>
      </c>
      <c r="G55" s="10">
        <v>648.07000000000005</v>
      </c>
      <c r="H55" s="10">
        <v>687.39</v>
      </c>
      <c r="I55" s="10">
        <v>804.23</v>
      </c>
      <c r="J55" s="11">
        <v>552.29999999999995</v>
      </c>
      <c r="K55" s="7"/>
      <c r="L55" s="7"/>
      <c r="M55" s="7"/>
      <c r="N55" s="7"/>
      <c r="O55" s="7"/>
      <c r="P55" s="7"/>
      <c r="Q55" s="7"/>
      <c r="R55" s="15"/>
      <c r="S55" s="18"/>
      <c r="T55" s="18"/>
      <c r="U55" s="191"/>
      <c r="V55" s="193"/>
      <c r="W55" s="7"/>
      <c r="X55" s="7"/>
      <c r="Y55" s="7"/>
      <c r="Z55" s="7"/>
      <c r="AA55" s="7"/>
      <c r="AB55" s="7"/>
      <c r="AC55" s="54"/>
    </row>
    <row r="56" spans="2:29" ht="17.5" thickBot="1" x14ac:dyDescent="0.5">
      <c r="B56" s="53"/>
      <c r="C56" s="9" t="s">
        <v>48</v>
      </c>
      <c r="D56" s="10" t="s">
        <v>4</v>
      </c>
      <c r="E56" s="10" t="s">
        <v>97</v>
      </c>
      <c r="F56" s="10" t="s">
        <v>46</v>
      </c>
      <c r="G56" s="10">
        <v>647.5</v>
      </c>
      <c r="H56" s="10">
        <v>691.98</v>
      </c>
      <c r="I56" s="10">
        <v>824.97</v>
      </c>
      <c r="J56" s="11">
        <v>530.54</v>
      </c>
      <c r="K56" s="7"/>
      <c r="L56" s="7"/>
      <c r="M56" s="7"/>
      <c r="N56" s="7"/>
      <c r="O56" s="7"/>
      <c r="P56" s="7"/>
      <c r="Q56" s="7"/>
      <c r="R56" s="23" t="s">
        <v>167</v>
      </c>
      <c r="S56" s="32" t="s">
        <v>26</v>
      </c>
      <c r="T56" s="48"/>
      <c r="U56" s="32" t="s">
        <v>167</v>
      </c>
      <c r="V56" s="49" t="s">
        <v>26</v>
      </c>
      <c r="W56" s="7"/>
      <c r="X56" s="7"/>
      <c r="Y56" s="7"/>
      <c r="Z56" s="7"/>
      <c r="AA56" s="7"/>
      <c r="AB56" s="7"/>
      <c r="AC56" s="54"/>
    </row>
    <row r="57" spans="2:29" ht="14.5" thickBot="1" x14ac:dyDescent="0.35">
      <c r="B57" s="53"/>
      <c r="C57" s="44" t="s">
        <v>48</v>
      </c>
      <c r="D57" s="45" t="s">
        <v>4</v>
      </c>
      <c r="E57" s="45" t="s">
        <v>98</v>
      </c>
      <c r="F57" s="45" t="s">
        <v>46</v>
      </c>
      <c r="G57" s="45">
        <v>622.28</v>
      </c>
      <c r="H57" s="45">
        <v>659.07</v>
      </c>
      <c r="I57" s="45">
        <v>796.69</v>
      </c>
      <c r="J57" s="46">
        <v>538.91999999999996</v>
      </c>
      <c r="K57" s="7"/>
      <c r="L57" s="7"/>
      <c r="M57" s="7"/>
      <c r="N57" s="7"/>
      <c r="O57" s="7"/>
      <c r="P57" s="7"/>
      <c r="Q57" s="7"/>
      <c r="R57" s="7"/>
      <c r="S57" s="7"/>
      <c r="T57" s="7"/>
      <c r="U57" s="7"/>
      <c r="V57" s="7"/>
      <c r="W57" s="7"/>
      <c r="X57" s="7"/>
      <c r="Y57" s="7"/>
      <c r="Z57" s="7"/>
      <c r="AA57" s="7"/>
      <c r="AB57" s="7"/>
      <c r="AC57" s="54"/>
    </row>
    <row r="58" spans="2:29" x14ac:dyDescent="0.3">
      <c r="B58" s="53"/>
      <c r="C58" s="7"/>
      <c r="D58" s="7"/>
      <c r="E58" s="7"/>
      <c r="F58" s="7"/>
      <c r="G58" s="47"/>
      <c r="H58" s="47"/>
      <c r="I58" s="47"/>
      <c r="J58" s="47"/>
      <c r="K58" s="7"/>
      <c r="L58" s="7"/>
      <c r="M58" s="7"/>
      <c r="N58" s="7"/>
      <c r="O58" s="7"/>
      <c r="P58" s="7"/>
      <c r="Q58" s="7"/>
      <c r="R58" s="181" t="s">
        <v>144</v>
      </c>
      <c r="S58" s="184" t="s">
        <v>179</v>
      </c>
      <c r="T58" s="184"/>
      <c r="U58" s="184"/>
      <c r="V58" s="185"/>
      <c r="W58" s="7"/>
      <c r="X58" s="7"/>
      <c r="Y58" s="7"/>
      <c r="Z58" s="7"/>
      <c r="AA58" s="7"/>
      <c r="AB58" s="7"/>
      <c r="AC58" s="54"/>
    </row>
    <row r="59" spans="2:29" x14ac:dyDescent="0.3">
      <c r="B59" s="53"/>
      <c r="C59" s="7"/>
      <c r="D59" s="7"/>
      <c r="E59" s="7"/>
      <c r="F59" s="7"/>
      <c r="G59" s="47"/>
      <c r="H59" s="47"/>
      <c r="I59" s="47"/>
      <c r="J59" s="47"/>
      <c r="K59" s="7"/>
      <c r="L59" s="7"/>
      <c r="M59" s="7"/>
      <c r="N59" s="7"/>
      <c r="O59" s="7"/>
      <c r="P59" s="7"/>
      <c r="Q59" s="7"/>
      <c r="R59" s="182"/>
      <c r="S59" s="186"/>
      <c r="T59" s="186"/>
      <c r="U59" s="186"/>
      <c r="V59" s="187"/>
      <c r="W59" s="7"/>
      <c r="X59" s="7"/>
      <c r="Y59" s="7"/>
      <c r="Z59" s="7"/>
      <c r="AA59" s="7"/>
      <c r="AB59" s="7"/>
      <c r="AC59" s="54"/>
    </row>
    <row r="60" spans="2:29" x14ac:dyDescent="0.3">
      <c r="B60" s="53"/>
      <c r="C60" s="7"/>
      <c r="D60" s="7"/>
      <c r="E60" s="7"/>
      <c r="F60" s="7"/>
      <c r="G60" s="47"/>
      <c r="H60" s="47"/>
      <c r="I60" s="47"/>
      <c r="J60" s="47"/>
      <c r="K60" s="7"/>
      <c r="L60" s="7"/>
      <c r="M60" s="7"/>
      <c r="N60" s="7"/>
      <c r="O60" s="7"/>
      <c r="P60" s="7"/>
      <c r="Q60" s="7"/>
      <c r="R60" s="182"/>
      <c r="S60" s="186"/>
      <c r="T60" s="186"/>
      <c r="U60" s="186"/>
      <c r="V60" s="187"/>
      <c r="W60" s="7"/>
      <c r="X60" s="7"/>
      <c r="Y60" s="7"/>
      <c r="Z60" s="7"/>
      <c r="AA60" s="7"/>
      <c r="AB60" s="7"/>
      <c r="AC60" s="54"/>
    </row>
    <row r="61" spans="2:29" x14ac:dyDescent="0.3">
      <c r="B61" s="53"/>
      <c r="C61" s="7"/>
      <c r="D61" s="7"/>
      <c r="E61" s="7"/>
      <c r="F61" s="7"/>
      <c r="G61" s="47"/>
      <c r="H61" s="47"/>
      <c r="I61" s="47"/>
      <c r="J61" s="47"/>
      <c r="K61" s="7"/>
      <c r="L61" s="7"/>
      <c r="M61" s="7"/>
      <c r="N61" s="7"/>
      <c r="O61" s="7"/>
      <c r="P61" s="7"/>
      <c r="Q61" s="7"/>
      <c r="R61" s="182"/>
      <c r="S61" s="186"/>
      <c r="T61" s="186"/>
      <c r="U61" s="186"/>
      <c r="V61" s="187"/>
      <c r="W61" s="7"/>
      <c r="X61" s="7"/>
      <c r="Y61" s="7"/>
      <c r="Z61" s="7"/>
      <c r="AA61" s="7"/>
      <c r="AB61" s="7"/>
      <c r="AC61" s="54"/>
    </row>
    <row r="62" spans="2:29" ht="14.5" thickBot="1" x14ac:dyDescent="0.35">
      <c r="B62" s="53"/>
      <c r="C62" s="7"/>
      <c r="D62" s="7"/>
      <c r="E62" s="7"/>
      <c r="F62" s="7"/>
      <c r="G62" s="47"/>
      <c r="H62" s="47"/>
      <c r="I62" s="47"/>
      <c r="J62" s="47"/>
      <c r="K62" s="7"/>
      <c r="L62" s="7"/>
      <c r="M62" s="7"/>
      <c r="N62" s="7"/>
      <c r="O62" s="7"/>
      <c r="P62" s="7"/>
      <c r="Q62" s="7"/>
      <c r="R62" s="183"/>
      <c r="S62" s="188"/>
      <c r="T62" s="188"/>
      <c r="U62" s="188"/>
      <c r="V62" s="189"/>
      <c r="W62" s="7"/>
      <c r="X62" s="7"/>
      <c r="Y62" s="7"/>
      <c r="Z62" s="7"/>
      <c r="AA62" s="7"/>
      <c r="AB62" s="7"/>
      <c r="AC62" s="54"/>
    </row>
    <row r="63" spans="2:29" x14ac:dyDescent="0.3">
      <c r="B63" s="53"/>
      <c r="C63" s="7"/>
      <c r="D63" s="7"/>
      <c r="E63" s="7"/>
      <c r="F63" s="7"/>
      <c r="G63" s="47"/>
      <c r="H63" s="47"/>
      <c r="I63" s="47"/>
      <c r="J63" s="47"/>
      <c r="K63" s="7"/>
      <c r="L63" s="7"/>
      <c r="M63" s="7"/>
      <c r="N63" s="7"/>
      <c r="O63" s="7"/>
      <c r="P63" s="7"/>
      <c r="Q63" s="7"/>
      <c r="R63" s="7"/>
      <c r="S63" s="7"/>
      <c r="T63" s="7"/>
      <c r="U63" s="7"/>
      <c r="V63" s="7"/>
      <c r="W63" s="7"/>
      <c r="X63" s="7"/>
      <c r="Y63" s="7"/>
      <c r="Z63" s="7"/>
      <c r="AA63" s="7"/>
      <c r="AB63" s="7"/>
      <c r="AC63" s="54"/>
    </row>
    <row r="64" spans="2:29" x14ac:dyDescent="0.3">
      <c r="B64" s="53"/>
      <c r="C64" s="7"/>
      <c r="D64" s="7"/>
      <c r="E64" s="7"/>
      <c r="F64" s="7"/>
      <c r="G64" s="47"/>
      <c r="H64" s="47"/>
      <c r="I64" s="47"/>
      <c r="J64" s="47"/>
      <c r="K64" s="7"/>
      <c r="L64" s="7"/>
      <c r="M64" s="7"/>
      <c r="N64" s="7"/>
      <c r="O64" s="7"/>
      <c r="P64" s="7"/>
      <c r="Q64" s="7"/>
      <c r="AC64" s="54"/>
    </row>
    <row r="65" spans="2:29" ht="14.5" thickBot="1" x14ac:dyDescent="0.35">
      <c r="B65" s="57"/>
      <c r="C65" s="58"/>
      <c r="D65" s="58"/>
      <c r="E65" s="58"/>
      <c r="F65" s="58"/>
      <c r="G65" s="59"/>
      <c r="H65" s="59"/>
      <c r="I65" s="59"/>
      <c r="J65" s="59"/>
      <c r="K65" s="58"/>
      <c r="L65" s="58"/>
      <c r="M65" s="58"/>
      <c r="N65" s="58"/>
      <c r="O65" s="58"/>
      <c r="P65" s="58"/>
      <c r="Q65" s="58"/>
      <c r="R65" s="58"/>
      <c r="S65" s="58"/>
      <c r="T65" s="58"/>
      <c r="U65" s="58"/>
      <c r="V65" s="58"/>
      <c r="W65" s="58"/>
      <c r="X65" s="58"/>
      <c r="Y65" s="58"/>
      <c r="Z65" s="58"/>
      <c r="AA65" s="58"/>
      <c r="AB65" s="58"/>
      <c r="AC65" s="60"/>
    </row>
    <row r="66" spans="2:29" x14ac:dyDescent="0.3">
      <c r="G66" s="47"/>
      <c r="H66" s="47"/>
      <c r="I66" s="47"/>
      <c r="J66" s="47"/>
      <c r="X66" s="7"/>
      <c r="Y66" s="7"/>
      <c r="Z66" s="7"/>
      <c r="AA66" s="7"/>
      <c r="AB66" s="7"/>
    </row>
    <row r="67" spans="2:29" x14ac:dyDescent="0.3">
      <c r="G67" s="47"/>
      <c r="H67" s="47"/>
      <c r="I67" s="47"/>
      <c r="J67" s="47"/>
      <c r="X67" s="7"/>
      <c r="Y67" s="7"/>
      <c r="Z67" s="7"/>
      <c r="AA67" s="7"/>
      <c r="AB67" s="7"/>
    </row>
    <row r="68" spans="2:29" x14ac:dyDescent="0.3">
      <c r="X68" s="7"/>
      <c r="Y68" s="7"/>
      <c r="Z68" s="7"/>
      <c r="AA68" s="7"/>
      <c r="AB68" s="7"/>
    </row>
    <row r="69" spans="2:29" x14ac:dyDescent="0.3">
      <c r="X69" s="7"/>
      <c r="Y69" s="7"/>
      <c r="Z69" s="7"/>
      <c r="AA69" s="7"/>
      <c r="AB69" s="7"/>
    </row>
    <row r="70" spans="2:29" x14ac:dyDescent="0.3">
      <c r="X70" s="7"/>
      <c r="Y70" s="7"/>
      <c r="Z70" s="7"/>
      <c r="AA70" s="7"/>
      <c r="AB70" s="7"/>
    </row>
    <row r="71" spans="2:29" x14ac:dyDescent="0.3">
      <c r="X71" s="7"/>
      <c r="Y71" s="7"/>
      <c r="Z71" s="7"/>
      <c r="AA71" s="7"/>
      <c r="AB71" s="7"/>
    </row>
    <row r="72" spans="2:29" x14ac:dyDescent="0.3">
      <c r="X72" s="7"/>
      <c r="Y72" s="7"/>
      <c r="Z72" s="7"/>
      <c r="AA72" s="7"/>
      <c r="AB72" s="7"/>
    </row>
    <row r="73" spans="2:29" x14ac:dyDescent="0.3">
      <c r="X73" s="7"/>
      <c r="Y73" s="7"/>
      <c r="Z73" s="7"/>
      <c r="AA73" s="7"/>
      <c r="AB73" s="7"/>
    </row>
    <row r="74" spans="2:29" x14ac:dyDescent="0.3">
      <c r="X74" s="7"/>
      <c r="Y74" s="7"/>
      <c r="Z74" s="7"/>
      <c r="AA74" s="7"/>
      <c r="AB74" s="7"/>
    </row>
  </sheetData>
  <mergeCells count="49">
    <mergeCell ref="Y13:AB13"/>
    <mergeCell ref="L18:L24"/>
    <mergeCell ref="X12:AB12"/>
    <mergeCell ref="X14:X15"/>
    <mergeCell ref="Y14:AB15"/>
    <mergeCell ref="S18:V20"/>
    <mergeCell ref="M18:M24"/>
    <mergeCell ref="N18:N24"/>
    <mergeCell ref="O18:O24"/>
    <mergeCell ref="P18:P24"/>
    <mergeCell ref="R18:R20"/>
    <mergeCell ref="S14:V15"/>
    <mergeCell ref="X16:X17"/>
    <mergeCell ref="Y16:AB17"/>
    <mergeCell ref="X18:X20"/>
    <mergeCell ref="Y18:AB20"/>
    <mergeCell ref="S13:V13"/>
    <mergeCell ref="R58:R62"/>
    <mergeCell ref="X38:X42"/>
    <mergeCell ref="Y38:AB42"/>
    <mergeCell ref="X6:AB6"/>
    <mergeCell ref="X7:X8"/>
    <mergeCell ref="Y7:AB8"/>
    <mergeCell ref="X9:X10"/>
    <mergeCell ref="Y9:AB10"/>
    <mergeCell ref="S58:V62"/>
    <mergeCell ref="U51:V52"/>
    <mergeCell ref="U54:U55"/>
    <mergeCell ref="V54:V55"/>
    <mergeCell ref="R16:R17"/>
    <mergeCell ref="S16:V17"/>
    <mergeCell ref="R12:V12"/>
    <mergeCell ref="S7:V8"/>
    <mergeCell ref="S9:V10"/>
    <mergeCell ref="R6:V6"/>
    <mergeCell ref="G6:J6"/>
    <mergeCell ref="L6:P6"/>
    <mergeCell ref="G8:G9"/>
    <mergeCell ref="H8:H9"/>
    <mergeCell ref="I8:I9"/>
    <mergeCell ref="J8:J9"/>
    <mergeCell ref="R14:R15"/>
    <mergeCell ref="C6:F7"/>
    <mergeCell ref="R7:R8"/>
    <mergeCell ref="R9:R10"/>
    <mergeCell ref="C8:C9"/>
    <mergeCell ref="D8:D9"/>
    <mergeCell ref="E8:E9"/>
    <mergeCell ref="F8:F9"/>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1CCC6-4E38-4B83-9F14-CB3F88B47037}">
  <dimension ref="B1:AD67"/>
  <sheetViews>
    <sheetView showGridLines="0" showRuler="0" showWhiteSpace="0" zoomScale="28" zoomScaleNormal="73" zoomScalePageLayoutView="72" workbookViewId="0">
      <selection activeCell="R51" sqref="R51"/>
    </sheetView>
  </sheetViews>
  <sheetFormatPr defaultRowHeight="14" x14ac:dyDescent="0.3"/>
  <cols>
    <col min="1" max="2" width="8.7265625" style="6"/>
    <col min="3" max="3" width="49.36328125" style="6" customWidth="1"/>
    <col min="4" max="4" width="31.7265625" style="6" customWidth="1"/>
    <col min="5" max="5" width="11.26953125" style="6" customWidth="1"/>
    <col min="6" max="6" width="8.81640625" style="6" customWidth="1"/>
    <col min="7" max="7" width="38" style="7" customWidth="1"/>
    <col min="8" max="8" width="24.36328125" style="7" customWidth="1"/>
    <col min="9" max="9" width="20.54296875" style="7" customWidth="1"/>
    <col min="10" max="10" width="31.7265625" style="7" customWidth="1"/>
    <col min="11" max="11" width="6.26953125" style="6" customWidth="1"/>
    <col min="12" max="12" width="39.7265625" style="6" customWidth="1"/>
    <col min="13" max="13" width="25.90625" style="6" customWidth="1"/>
    <col min="14" max="14" width="26.36328125" style="6" customWidth="1"/>
    <col min="15" max="15" width="28.81640625" style="6" customWidth="1"/>
    <col min="16" max="16" width="27" style="6" customWidth="1"/>
    <col min="17" max="17" width="4.26953125" style="6" customWidth="1"/>
    <col min="18" max="18" width="35.7265625" style="6" customWidth="1"/>
    <col min="19" max="19" width="20.453125" style="6" customWidth="1"/>
    <col min="20" max="20" width="16.08984375" style="6" customWidth="1"/>
    <col min="21" max="21" width="15.453125" style="6" customWidth="1"/>
    <col min="22" max="22" width="16.36328125" style="6" customWidth="1"/>
    <col min="23" max="23" width="4.08984375" style="6" customWidth="1"/>
    <col min="24" max="24" width="34.6328125" style="7" customWidth="1"/>
    <col min="25" max="25" width="19.81640625" style="7" customWidth="1"/>
    <col min="26" max="26" width="17" style="7" customWidth="1"/>
    <col min="27" max="27" width="15.453125" style="7" customWidth="1"/>
    <col min="28" max="28" width="14.453125" style="7" customWidth="1"/>
    <col min="29" max="30" width="8.7265625" style="7"/>
    <col min="31" max="16384" width="8.7265625" style="6"/>
  </cols>
  <sheetData>
    <row r="1" spans="2:30" x14ac:dyDescent="0.3">
      <c r="X1" s="6"/>
      <c r="Y1" s="6"/>
      <c r="Z1" s="6"/>
      <c r="AA1" s="6"/>
      <c r="AB1" s="6"/>
      <c r="AC1" s="6"/>
      <c r="AD1" s="6"/>
    </row>
    <row r="2" spans="2:30" x14ac:dyDescent="0.3">
      <c r="X2" s="6"/>
      <c r="Y2" s="6"/>
      <c r="Z2" s="6"/>
      <c r="AA2" s="6"/>
      <c r="AB2" s="6"/>
      <c r="AC2" s="6"/>
      <c r="AD2" s="6"/>
    </row>
    <row r="3" spans="2:30" ht="14.5" thickBot="1" x14ac:dyDescent="0.35">
      <c r="X3" s="6"/>
      <c r="Y3" s="6"/>
      <c r="Z3" s="6"/>
      <c r="AA3" s="6"/>
      <c r="AB3" s="6"/>
      <c r="AC3" s="6"/>
      <c r="AD3" s="6"/>
    </row>
    <row r="4" spans="2:30" ht="15" customHeight="1" x14ac:dyDescent="0.3">
      <c r="B4" s="50"/>
      <c r="C4" s="51"/>
      <c r="D4" s="51"/>
      <c r="E4" s="51"/>
      <c r="F4" s="51"/>
      <c r="G4" s="51"/>
      <c r="H4" s="51"/>
      <c r="I4" s="51"/>
      <c r="J4" s="51"/>
      <c r="K4" s="51"/>
      <c r="L4" s="51"/>
      <c r="M4" s="51"/>
      <c r="N4" s="51"/>
      <c r="O4" s="51"/>
      <c r="P4" s="51"/>
      <c r="Q4" s="51"/>
      <c r="R4" s="51"/>
      <c r="S4" s="51"/>
      <c r="T4" s="51"/>
      <c r="U4" s="51"/>
      <c r="V4" s="51"/>
      <c r="W4" s="52"/>
    </row>
    <row r="5" spans="2:30" ht="14.5" thickBot="1" x14ac:dyDescent="0.35">
      <c r="B5" s="53"/>
      <c r="C5" s="7"/>
      <c r="D5" s="7"/>
      <c r="E5" s="7"/>
      <c r="F5" s="7"/>
      <c r="K5" s="7"/>
      <c r="L5" s="7"/>
      <c r="M5" s="7"/>
      <c r="N5" s="7"/>
      <c r="O5" s="7"/>
      <c r="P5" s="7"/>
      <c r="Q5" s="7"/>
      <c r="R5" s="7"/>
      <c r="S5" s="7"/>
      <c r="T5" s="7"/>
      <c r="U5" s="7"/>
      <c r="V5" s="7"/>
      <c r="W5" s="54"/>
    </row>
    <row r="6" spans="2:30" ht="14.5" customHeight="1" x14ac:dyDescent="0.3">
      <c r="B6" s="53"/>
      <c r="C6" s="200" t="s">
        <v>172</v>
      </c>
      <c r="D6" s="201"/>
      <c r="E6" s="201"/>
      <c r="F6" s="202"/>
      <c r="G6" s="206" t="s">
        <v>140</v>
      </c>
      <c r="H6" s="207"/>
      <c r="I6" s="207"/>
      <c r="J6" s="208"/>
      <c r="K6" s="7"/>
      <c r="L6" s="209" t="s">
        <v>190</v>
      </c>
      <c r="M6" s="207"/>
      <c r="N6" s="207"/>
      <c r="O6" s="207"/>
      <c r="P6" s="208"/>
      <c r="Q6" s="7"/>
      <c r="R6" s="209" t="s">
        <v>143</v>
      </c>
      <c r="S6" s="207"/>
      <c r="T6" s="207"/>
      <c r="U6" s="207"/>
      <c r="V6" s="208"/>
      <c r="W6" s="54"/>
      <c r="X6" s="210"/>
      <c r="Y6" s="160"/>
      <c r="Z6" s="160"/>
      <c r="AA6" s="160"/>
      <c r="AB6" s="160"/>
    </row>
    <row r="7" spans="2:30" ht="22.5" customHeight="1" x14ac:dyDescent="0.3">
      <c r="B7" s="53"/>
      <c r="C7" s="203"/>
      <c r="D7" s="204"/>
      <c r="E7" s="204"/>
      <c r="F7" s="205"/>
      <c r="G7" s="8" t="s">
        <v>107</v>
      </c>
      <c r="H7" s="8" t="s">
        <v>108</v>
      </c>
      <c r="I7" s="8" t="s">
        <v>109</v>
      </c>
      <c r="J7" s="8" t="s">
        <v>110</v>
      </c>
      <c r="K7" s="7"/>
      <c r="L7" s="12" t="s">
        <v>149</v>
      </c>
      <c r="M7" s="13" t="s">
        <v>107</v>
      </c>
      <c r="N7" s="13" t="s">
        <v>108</v>
      </c>
      <c r="O7" s="13" t="s">
        <v>109</v>
      </c>
      <c r="P7" s="14" t="s">
        <v>110</v>
      </c>
      <c r="Q7" s="7"/>
      <c r="R7" s="211" t="s">
        <v>154</v>
      </c>
      <c r="S7" s="213" t="s">
        <v>203</v>
      </c>
      <c r="T7" s="214"/>
      <c r="U7" s="214"/>
      <c r="V7" s="215"/>
      <c r="W7" s="54"/>
      <c r="X7" s="219"/>
      <c r="Y7" s="165"/>
      <c r="Z7" s="165"/>
      <c r="AA7" s="165"/>
      <c r="AB7" s="165"/>
    </row>
    <row r="8" spans="2:30" ht="21" customHeight="1" x14ac:dyDescent="0.3">
      <c r="B8" s="53"/>
      <c r="C8" s="220" t="s">
        <v>40</v>
      </c>
      <c r="D8" s="223" t="s">
        <v>37</v>
      </c>
      <c r="E8" s="223" t="s">
        <v>38</v>
      </c>
      <c r="F8" s="223" t="s">
        <v>41</v>
      </c>
      <c r="G8" s="223" t="s">
        <v>139</v>
      </c>
      <c r="H8" s="223" t="s">
        <v>49</v>
      </c>
      <c r="I8" s="223" t="s">
        <v>44</v>
      </c>
      <c r="J8" s="225" t="s">
        <v>51</v>
      </c>
      <c r="K8" s="7"/>
      <c r="L8" s="15" t="s">
        <v>101</v>
      </c>
      <c r="M8" s="16">
        <f>AVERAGE(G10:G57)</f>
        <v>503.34958333333321</v>
      </c>
      <c r="N8" s="16">
        <f>AVERAGE(H10:H57)</f>
        <v>489.01354166666664</v>
      </c>
      <c r="O8" s="16">
        <f>AVERAGE(I10:I57)</f>
        <v>785.15937499999973</v>
      </c>
      <c r="P8" s="17">
        <f>AVERAGE(J10:J57)</f>
        <v>559.92729166666675</v>
      </c>
      <c r="Q8" s="7"/>
      <c r="R8" s="212"/>
      <c r="S8" s="216"/>
      <c r="T8" s="217"/>
      <c r="U8" s="217"/>
      <c r="V8" s="218"/>
      <c r="W8" s="54"/>
      <c r="X8" s="219"/>
      <c r="Y8" s="165"/>
      <c r="Z8" s="165"/>
      <c r="AA8" s="165"/>
      <c r="AB8" s="165"/>
    </row>
    <row r="9" spans="2:30" ht="22" customHeight="1" x14ac:dyDescent="0.3">
      <c r="B9" s="53"/>
      <c r="C9" s="221"/>
      <c r="D9" s="224"/>
      <c r="E9" s="224"/>
      <c r="F9" s="224"/>
      <c r="G9" s="224"/>
      <c r="H9" s="224"/>
      <c r="I9" s="224"/>
      <c r="J9" s="226"/>
      <c r="K9" s="7"/>
      <c r="L9" s="15" t="s">
        <v>100</v>
      </c>
      <c r="M9" s="18">
        <f>MEDIAN(G10:G57)</f>
        <v>485.40999999999997</v>
      </c>
      <c r="N9" s="18">
        <f>MEDIAN(H10:H57)</f>
        <v>464.67499999999995</v>
      </c>
      <c r="O9" s="18">
        <f>MEDIAN(I10:I57)</f>
        <v>771.59500000000003</v>
      </c>
      <c r="P9" s="19">
        <f>MEDIAN(J10:J57)</f>
        <v>553.71499999999992</v>
      </c>
      <c r="Q9" s="7"/>
      <c r="R9" s="227" t="s">
        <v>156</v>
      </c>
      <c r="S9" s="213" t="s">
        <v>177</v>
      </c>
      <c r="T9" s="214"/>
      <c r="U9" s="214"/>
      <c r="V9" s="215"/>
      <c r="W9" s="54"/>
      <c r="X9" s="222"/>
      <c r="Y9" s="165"/>
      <c r="Z9" s="165"/>
      <c r="AA9" s="165"/>
      <c r="AB9" s="165"/>
    </row>
    <row r="10" spans="2:30" ht="21.5" customHeight="1" thickBot="1" x14ac:dyDescent="0.35">
      <c r="B10" s="53"/>
      <c r="C10" s="9" t="s">
        <v>47</v>
      </c>
      <c r="D10" s="10" t="s">
        <v>4</v>
      </c>
      <c r="E10" s="10" t="s">
        <v>43</v>
      </c>
      <c r="F10" s="10" t="s">
        <v>46</v>
      </c>
      <c r="G10" s="10">
        <v>469.43</v>
      </c>
      <c r="H10" s="10">
        <v>437.24</v>
      </c>
      <c r="I10" s="10">
        <v>695.94</v>
      </c>
      <c r="J10" s="10">
        <v>581.03</v>
      </c>
      <c r="K10" s="7"/>
      <c r="L10" s="9" t="s">
        <v>103</v>
      </c>
      <c r="M10" s="16">
        <f>_xlfn.STDEV.S(G10:G57)</f>
        <v>45.983697479272458</v>
      </c>
      <c r="N10" s="16">
        <f>_xlfn.STDEV.S(H10:H57)</f>
        <v>56.257626905710104</v>
      </c>
      <c r="O10" s="16">
        <f>_xlfn.STDEV.S(I10:I57)</f>
        <v>57.686185056819056</v>
      </c>
      <c r="P10" s="17">
        <f>_xlfn.STDEV.S(J10:J57)</f>
        <v>32.506666205995558</v>
      </c>
      <c r="Q10" s="7"/>
      <c r="R10" s="228"/>
      <c r="S10" s="229"/>
      <c r="T10" s="230"/>
      <c r="U10" s="230"/>
      <c r="V10" s="231"/>
      <c r="W10" s="54"/>
      <c r="X10" s="222"/>
      <c r="Y10" s="165"/>
      <c r="Z10" s="165"/>
      <c r="AA10" s="165"/>
      <c r="AB10" s="165"/>
    </row>
    <row r="11" spans="2:30" ht="14.5" thickBot="1" x14ac:dyDescent="0.35">
      <c r="B11" s="53"/>
      <c r="C11" s="9" t="s">
        <v>47</v>
      </c>
      <c r="D11" s="10" t="s">
        <v>4</v>
      </c>
      <c r="E11" s="10" t="s">
        <v>52</v>
      </c>
      <c r="F11" s="10" t="s">
        <v>46</v>
      </c>
      <c r="G11" s="10">
        <v>476.48</v>
      </c>
      <c r="H11" s="10">
        <v>447.03</v>
      </c>
      <c r="I11" s="10">
        <v>687.8</v>
      </c>
      <c r="J11" s="10">
        <v>546.91999999999996</v>
      </c>
      <c r="K11" s="7"/>
      <c r="L11" s="9" t="s">
        <v>102</v>
      </c>
      <c r="M11" s="18">
        <f>COUNT(G10:G57)</f>
        <v>48</v>
      </c>
      <c r="N11" s="18">
        <f>COUNT(H10:H57)</f>
        <v>48</v>
      </c>
      <c r="O11" s="18">
        <f>COUNT(I10:I57)</f>
        <v>48</v>
      </c>
      <c r="P11" s="19">
        <f>COUNT(J10:J57)</f>
        <v>48</v>
      </c>
      <c r="Q11" s="7"/>
      <c r="R11" s="55"/>
      <c r="S11" s="7"/>
      <c r="T11" s="7"/>
      <c r="U11" s="7"/>
      <c r="V11" s="7"/>
      <c r="W11" s="54"/>
    </row>
    <row r="12" spans="2:30" x14ac:dyDescent="0.3">
      <c r="B12" s="53"/>
      <c r="C12" s="9" t="s">
        <v>47</v>
      </c>
      <c r="D12" s="10" t="s">
        <v>4</v>
      </c>
      <c r="E12" s="10" t="s">
        <v>53</v>
      </c>
      <c r="F12" s="10" t="s">
        <v>46</v>
      </c>
      <c r="G12" s="10">
        <v>486.34</v>
      </c>
      <c r="H12" s="10">
        <v>455.48</v>
      </c>
      <c r="I12" s="10">
        <v>699.28</v>
      </c>
      <c r="J12" s="10">
        <v>566.5</v>
      </c>
      <c r="K12" s="7"/>
      <c r="L12" s="15" t="s">
        <v>160</v>
      </c>
      <c r="M12" s="18">
        <v>0.95</v>
      </c>
      <c r="N12" s="18">
        <v>0.95</v>
      </c>
      <c r="O12" s="18">
        <v>0.95</v>
      </c>
      <c r="P12" s="19">
        <v>0.95</v>
      </c>
      <c r="Q12" s="7"/>
      <c r="R12" s="209" t="s">
        <v>150</v>
      </c>
      <c r="S12" s="207"/>
      <c r="T12" s="207"/>
      <c r="U12" s="207"/>
      <c r="V12" s="208"/>
      <c r="W12" s="54"/>
      <c r="X12" s="61"/>
      <c r="Y12" s="62"/>
      <c r="Z12" s="62"/>
      <c r="AA12" s="63"/>
      <c r="AB12" s="63"/>
    </row>
    <row r="13" spans="2:30" ht="17" customHeight="1" x14ac:dyDescent="0.3">
      <c r="B13" s="53"/>
      <c r="C13" s="9" t="s">
        <v>47</v>
      </c>
      <c r="D13" s="10" t="s">
        <v>4</v>
      </c>
      <c r="E13" s="10" t="s">
        <v>54</v>
      </c>
      <c r="F13" s="10" t="s">
        <v>46</v>
      </c>
      <c r="G13" s="10">
        <v>461.78</v>
      </c>
      <c r="H13" s="10">
        <v>432.61</v>
      </c>
      <c r="I13" s="10">
        <v>680.33</v>
      </c>
      <c r="J13" s="10">
        <v>537.33000000000004</v>
      </c>
      <c r="K13" s="7"/>
      <c r="L13" s="15"/>
      <c r="M13" s="18"/>
      <c r="N13" s="18"/>
      <c r="O13" s="18"/>
      <c r="P13" s="19"/>
      <c r="Q13" s="7"/>
      <c r="R13" s="105" t="s">
        <v>170</v>
      </c>
      <c r="S13" s="246" t="s">
        <v>200</v>
      </c>
      <c r="T13" s="247"/>
      <c r="U13" s="247"/>
      <c r="V13" s="248"/>
      <c r="W13" s="54"/>
      <c r="X13" s="61"/>
      <c r="Y13" s="64"/>
      <c r="Z13" s="64"/>
      <c r="AA13" s="63"/>
      <c r="AB13" s="63"/>
    </row>
    <row r="14" spans="2:30" ht="16" customHeight="1" x14ac:dyDescent="0.4">
      <c r="B14" s="53"/>
      <c r="C14" s="9" t="s">
        <v>47</v>
      </c>
      <c r="D14" s="10" t="s">
        <v>4</v>
      </c>
      <c r="E14" s="10" t="s">
        <v>55</v>
      </c>
      <c r="F14" s="10" t="s">
        <v>46</v>
      </c>
      <c r="G14" s="10">
        <v>484.22</v>
      </c>
      <c r="H14" s="10">
        <v>453.68</v>
      </c>
      <c r="I14" s="10">
        <v>748.5</v>
      </c>
      <c r="J14" s="10">
        <v>558.92999999999995</v>
      </c>
      <c r="K14" s="7"/>
      <c r="L14" s="15" t="s">
        <v>163</v>
      </c>
      <c r="M14" s="16">
        <f>_xlfn.T.INV(M12+(1-M12)/2,M11-1)</f>
        <v>2.0117405137297641</v>
      </c>
      <c r="N14" s="16">
        <f t="shared" ref="N14:P14" si="0">_xlfn.T.INV(N12+(1-N12)/2,N11-1)</f>
        <v>2.0117405137297641</v>
      </c>
      <c r="O14" s="16">
        <f t="shared" si="0"/>
        <v>2.0117405137297641</v>
      </c>
      <c r="P14" s="17">
        <f t="shared" si="0"/>
        <v>2.0117405137297641</v>
      </c>
      <c r="Q14" s="7"/>
      <c r="R14" s="232" t="s">
        <v>151</v>
      </c>
      <c r="S14" s="234" t="s">
        <v>171</v>
      </c>
      <c r="T14" s="235"/>
      <c r="U14" s="235"/>
      <c r="V14" s="236"/>
      <c r="W14" s="54"/>
      <c r="X14" s="61"/>
      <c r="Y14" s="65"/>
      <c r="Z14" s="65"/>
      <c r="AA14" s="63"/>
      <c r="AB14" s="63"/>
    </row>
    <row r="15" spans="2:30" ht="14.5" customHeight="1" x14ac:dyDescent="0.3">
      <c r="B15" s="53"/>
      <c r="C15" s="9" t="s">
        <v>47</v>
      </c>
      <c r="D15" s="10" t="s">
        <v>4</v>
      </c>
      <c r="E15" s="10" t="s">
        <v>56</v>
      </c>
      <c r="F15" s="10" t="s">
        <v>46</v>
      </c>
      <c r="G15" s="10">
        <v>491.87</v>
      </c>
      <c r="H15" s="10">
        <v>463.93</v>
      </c>
      <c r="I15" s="10">
        <v>777.92</v>
      </c>
      <c r="J15" s="10">
        <v>540.49</v>
      </c>
      <c r="K15" s="7"/>
      <c r="L15" s="21" t="s">
        <v>104</v>
      </c>
      <c r="M15" s="16">
        <f>M$8-(M$14*M$10/SQRT(M$11))</f>
        <v>489.99730942977641</v>
      </c>
      <c r="N15" s="16">
        <f>N$8-(N$14*N$10/SQRT(N$11))</f>
        <v>472.6780296311731</v>
      </c>
      <c r="O15" s="16">
        <f>O$8-(O$14*O$10/SQRT(O$11))</f>
        <v>768.40905291732884</v>
      </c>
      <c r="P15" s="17">
        <f>P$8-(P$14*P$10/SQRT(P$11))</f>
        <v>550.48833971919464</v>
      </c>
      <c r="Q15" s="7"/>
      <c r="R15" s="233"/>
      <c r="S15" s="237"/>
      <c r="T15" s="238"/>
      <c r="U15" s="238"/>
      <c r="V15" s="239"/>
      <c r="W15" s="54"/>
      <c r="X15" s="61"/>
      <c r="Y15" s="66"/>
      <c r="Z15" s="66"/>
      <c r="AA15" s="63"/>
      <c r="AB15" s="63"/>
    </row>
    <row r="16" spans="2:30" ht="14.5" customHeight="1" thickBot="1" x14ac:dyDescent="0.35">
      <c r="B16" s="53"/>
      <c r="C16" s="9" t="s">
        <v>47</v>
      </c>
      <c r="D16" s="10" t="s">
        <v>4</v>
      </c>
      <c r="E16" s="10" t="s">
        <v>57</v>
      </c>
      <c r="F16" s="10" t="s">
        <v>46</v>
      </c>
      <c r="G16" s="10">
        <v>488.48</v>
      </c>
      <c r="H16" s="10">
        <v>458.27</v>
      </c>
      <c r="I16" s="10">
        <v>767.57</v>
      </c>
      <c r="J16" s="10">
        <v>561.13</v>
      </c>
      <c r="K16" s="7"/>
      <c r="L16" s="23" t="s">
        <v>105</v>
      </c>
      <c r="M16" s="24">
        <f>M$8+(M$14*M$10/SQRT(M$11))</f>
        <v>516.70185723688996</v>
      </c>
      <c r="N16" s="24">
        <f>N$8+(N$14*N$10/SQRT(N$11))</f>
        <v>505.34905370216018</v>
      </c>
      <c r="O16" s="24">
        <f>O$8+(O$14*O$10/SQRT(O$11))</f>
        <v>801.90969708267062</v>
      </c>
      <c r="P16" s="25">
        <f>P$8+(P$14*P$10/SQRT(P$11))</f>
        <v>569.36624361413885</v>
      </c>
      <c r="Q16" s="7"/>
      <c r="R16" s="232" t="s">
        <v>152</v>
      </c>
      <c r="S16" s="240" t="s">
        <v>168</v>
      </c>
      <c r="T16" s="241"/>
      <c r="U16" s="241"/>
      <c r="V16" s="242"/>
      <c r="W16" s="54"/>
      <c r="X16" s="61"/>
      <c r="Y16" s="66"/>
      <c r="Z16" s="66"/>
      <c r="AA16" s="63"/>
      <c r="AB16" s="63"/>
    </row>
    <row r="17" spans="2:28" ht="14.5" customHeight="1" thickBot="1" x14ac:dyDescent="0.35">
      <c r="B17" s="53"/>
      <c r="C17" s="9" t="s">
        <v>47</v>
      </c>
      <c r="D17" s="10" t="s">
        <v>4</v>
      </c>
      <c r="E17" s="10" t="s">
        <v>58</v>
      </c>
      <c r="F17" s="10" t="s">
        <v>46</v>
      </c>
      <c r="G17" s="10">
        <v>473.04</v>
      </c>
      <c r="H17" s="10">
        <v>444.25</v>
      </c>
      <c r="I17" s="10">
        <v>752.91</v>
      </c>
      <c r="J17" s="10">
        <v>538.24</v>
      </c>
      <c r="K17" s="7"/>
      <c r="L17" s="7"/>
      <c r="M17" s="7"/>
      <c r="N17" s="7"/>
      <c r="O17" s="7"/>
      <c r="P17" s="7"/>
      <c r="Q17" s="7"/>
      <c r="R17" s="233"/>
      <c r="S17" s="243"/>
      <c r="T17" s="244"/>
      <c r="U17" s="244"/>
      <c r="V17" s="245"/>
      <c r="W17" s="54"/>
      <c r="X17" s="61"/>
      <c r="Y17" s="67"/>
      <c r="Z17" s="67"/>
      <c r="AA17" s="63"/>
      <c r="AB17" s="63"/>
    </row>
    <row r="18" spans="2:28" ht="14.5" customHeight="1" x14ac:dyDescent="0.3">
      <c r="B18" s="53"/>
      <c r="C18" s="9" t="s">
        <v>47</v>
      </c>
      <c r="D18" s="10" t="s">
        <v>4</v>
      </c>
      <c r="E18" s="10" t="s">
        <v>59</v>
      </c>
      <c r="F18" s="10" t="s">
        <v>46</v>
      </c>
      <c r="G18" s="10">
        <v>479.85</v>
      </c>
      <c r="H18" s="10">
        <v>450.78</v>
      </c>
      <c r="I18" s="10">
        <v>773.99</v>
      </c>
      <c r="J18" s="10">
        <v>542.71</v>
      </c>
      <c r="K18" s="7"/>
      <c r="L18" s="249" t="s">
        <v>144</v>
      </c>
      <c r="M18" s="252" t="s">
        <v>173</v>
      </c>
      <c r="N18" s="252" t="s">
        <v>174</v>
      </c>
      <c r="O18" s="252" t="s">
        <v>175</v>
      </c>
      <c r="P18" s="255" t="s">
        <v>176</v>
      </c>
      <c r="Q18" s="7"/>
      <c r="R18" s="281" t="s">
        <v>169</v>
      </c>
      <c r="S18" s="234" t="s">
        <v>178</v>
      </c>
      <c r="T18" s="235"/>
      <c r="U18" s="235"/>
      <c r="V18" s="236"/>
      <c r="W18" s="54"/>
      <c r="X18" s="61"/>
      <c r="Y18" s="63"/>
      <c r="Z18" s="63"/>
      <c r="AA18" s="63"/>
      <c r="AB18" s="63"/>
    </row>
    <row r="19" spans="2:28" ht="15" customHeight="1" x14ac:dyDescent="0.3">
      <c r="B19" s="53"/>
      <c r="C19" s="9" t="s">
        <v>47</v>
      </c>
      <c r="D19" s="10" t="s">
        <v>4</v>
      </c>
      <c r="E19" s="10" t="s">
        <v>60</v>
      </c>
      <c r="F19" s="10" t="s">
        <v>46</v>
      </c>
      <c r="G19" s="10">
        <v>480.91</v>
      </c>
      <c r="H19" s="10">
        <v>453.17</v>
      </c>
      <c r="I19" s="10">
        <v>757.43</v>
      </c>
      <c r="J19" s="10">
        <v>532.07000000000005</v>
      </c>
      <c r="K19" s="7"/>
      <c r="L19" s="250"/>
      <c r="M19" s="253"/>
      <c r="N19" s="253"/>
      <c r="O19" s="253"/>
      <c r="P19" s="256"/>
      <c r="Q19" s="7"/>
      <c r="R19" s="282"/>
      <c r="S19" s="266"/>
      <c r="T19" s="267"/>
      <c r="U19" s="267"/>
      <c r="V19" s="268"/>
      <c r="W19" s="54"/>
      <c r="X19" s="61"/>
      <c r="Y19" s="67"/>
      <c r="Z19" s="63"/>
      <c r="AA19" s="63"/>
      <c r="AB19" s="63"/>
    </row>
    <row r="20" spans="2:28" ht="14.5" customHeight="1" thickBot="1" x14ac:dyDescent="0.35">
      <c r="B20" s="53"/>
      <c r="C20" s="9" t="s">
        <v>47</v>
      </c>
      <c r="D20" s="10" t="s">
        <v>4</v>
      </c>
      <c r="E20" s="10" t="s">
        <v>61</v>
      </c>
      <c r="F20" s="10" t="s">
        <v>46</v>
      </c>
      <c r="G20" s="10">
        <v>475.96</v>
      </c>
      <c r="H20" s="10">
        <v>446.78</v>
      </c>
      <c r="I20" s="10">
        <v>738.26</v>
      </c>
      <c r="J20" s="10">
        <v>546.22</v>
      </c>
      <c r="K20" s="7"/>
      <c r="L20" s="250"/>
      <c r="M20" s="253"/>
      <c r="N20" s="253"/>
      <c r="O20" s="253"/>
      <c r="P20" s="256"/>
      <c r="Q20" s="7"/>
      <c r="R20" s="283"/>
      <c r="S20" s="269"/>
      <c r="T20" s="270"/>
      <c r="U20" s="270"/>
      <c r="V20" s="271"/>
      <c r="W20" s="54"/>
      <c r="X20" s="61"/>
      <c r="Y20" s="67"/>
      <c r="Z20" s="63"/>
      <c r="AA20" s="63"/>
      <c r="AB20" s="63"/>
    </row>
    <row r="21" spans="2:28" ht="14.5" thickBot="1" x14ac:dyDescent="0.35">
      <c r="B21" s="53"/>
      <c r="C21" s="9" t="s">
        <v>47</v>
      </c>
      <c r="D21" s="10" t="s">
        <v>4</v>
      </c>
      <c r="E21" s="10" t="s">
        <v>62</v>
      </c>
      <c r="F21" s="10" t="s">
        <v>46</v>
      </c>
      <c r="G21" s="10">
        <v>474.31</v>
      </c>
      <c r="H21" s="10">
        <v>445.96</v>
      </c>
      <c r="I21" s="10">
        <v>750.76</v>
      </c>
      <c r="J21" s="10">
        <v>537.86</v>
      </c>
      <c r="K21" s="7"/>
      <c r="L21" s="250"/>
      <c r="M21" s="253"/>
      <c r="N21" s="253"/>
      <c r="O21" s="253"/>
      <c r="P21" s="256"/>
      <c r="Q21" s="7"/>
      <c r="R21" s="55"/>
      <c r="S21" s="7"/>
      <c r="T21" s="7"/>
      <c r="U21" s="7"/>
      <c r="V21" s="7"/>
      <c r="W21" s="54"/>
      <c r="X21" s="61"/>
      <c r="Y21" s="68"/>
      <c r="Z21" s="63"/>
      <c r="AA21" s="63"/>
      <c r="AB21" s="63"/>
    </row>
    <row r="22" spans="2:28" ht="14.5" customHeight="1" x14ac:dyDescent="0.3">
      <c r="B22" s="53"/>
      <c r="C22" s="9" t="s">
        <v>47</v>
      </c>
      <c r="D22" s="10" t="s">
        <v>4</v>
      </c>
      <c r="E22" s="10" t="s">
        <v>63</v>
      </c>
      <c r="F22" s="10" t="s">
        <v>46</v>
      </c>
      <c r="G22" s="10">
        <v>471.22</v>
      </c>
      <c r="H22" s="10">
        <v>444.47</v>
      </c>
      <c r="I22" s="10">
        <v>748.67</v>
      </c>
      <c r="J22" s="10">
        <v>523.61</v>
      </c>
      <c r="K22" s="7"/>
      <c r="L22" s="250"/>
      <c r="M22" s="253"/>
      <c r="N22" s="253"/>
      <c r="O22" s="253"/>
      <c r="P22" s="256"/>
      <c r="Q22" s="7"/>
      <c r="R22" s="26" t="s">
        <v>106</v>
      </c>
      <c r="S22" s="20" t="s">
        <v>107</v>
      </c>
      <c r="T22" s="20" t="s">
        <v>108</v>
      </c>
      <c r="U22" s="20" t="s">
        <v>109</v>
      </c>
      <c r="V22" s="27" t="s">
        <v>110</v>
      </c>
      <c r="W22" s="54"/>
      <c r="X22" s="61"/>
      <c r="Y22" s="68"/>
      <c r="Z22" s="63"/>
      <c r="AA22" s="62"/>
      <c r="AB22" s="69"/>
    </row>
    <row r="23" spans="2:28" ht="15" customHeight="1" x14ac:dyDescent="0.45">
      <c r="B23" s="53"/>
      <c r="C23" s="9" t="s">
        <v>47</v>
      </c>
      <c r="D23" s="10" t="s">
        <v>4</v>
      </c>
      <c r="E23" s="10" t="s">
        <v>64</v>
      </c>
      <c r="F23" s="10" t="s">
        <v>46</v>
      </c>
      <c r="G23" s="10">
        <v>467.56</v>
      </c>
      <c r="H23" s="10">
        <v>440.94</v>
      </c>
      <c r="I23" s="10">
        <v>754.97</v>
      </c>
      <c r="J23" s="10">
        <v>518.07000000000005</v>
      </c>
      <c r="K23" s="7"/>
      <c r="L23" s="250"/>
      <c r="M23" s="253"/>
      <c r="N23" s="253"/>
      <c r="O23" s="253"/>
      <c r="P23" s="256"/>
      <c r="Q23" s="7"/>
      <c r="R23" s="73" t="s">
        <v>164</v>
      </c>
      <c r="S23" s="22" t="s">
        <v>161</v>
      </c>
      <c r="T23" s="22" t="s">
        <v>162</v>
      </c>
      <c r="U23" s="22" t="s">
        <v>165</v>
      </c>
      <c r="V23" s="28" t="s">
        <v>166</v>
      </c>
      <c r="W23" s="54"/>
      <c r="X23" s="61"/>
      <c r="Y23" s="70"/>
      <c r="Z23" s="63"/>
      <c r="AA23" s="163"/>
      <c r="AB23" s="163"/>
    </row>
    <row r="24" spans="2:28" ht="14.5" customHeight="1" thickBot="1" x14ac:dyDescent="0.35">
      <c r="B24" s="53"/>
      <c r="C24" s="9" t="s">
        <v>47</v>
      </c>
      <c r="D24" s="10" t="s">
        <v>4</v>
      </c>
      <c r="E24" s="10" t="s">
        <v>65</v>
      </c>
      <c r="F24" s="10" t="s">
        <v>46</v>
      </c>
      <c r="G24" s="10">
        <v>475.14</v>
      </c>
      <c r="H24" s="10">
        <v>446.72</v>
      </c>
      <c r="I24" s="10">
        <v>767.71</v>
      </c>
      <c r="J24" s="10">
        <v>537.33000000000004</v>
      </c>
      <c r="K24" s="7"/>
      <c r="L24" s="251"/>
      <c r="M24" s="254"/>
      <c r="N24" s="254"/>
      <c r="O24" s="254"/>
      <c r="P24" s="257"/>
      <c r="Q24" s="7"/>
      <c r="R24" s="15" t="s">
        <v>111</v>
      </c>
      <c r="S24" s="18">
        <f>COUNT(G10:G57)</f>
        <v>48</v>
      </c>
      <c r="T24" s="18">
        <f>COUNT(H10:H57)</f>
        <v>48</v>
      </c>
      <c r="U24" s="18">
        <f>COUNT(I10:I57)</f>
        <v>48</v>
      </c>
      <c r="V24" s="19">
        <f>COUNT(J10:J57)</f>
        <v>48</v>
      </c>
      <c r="W24" s="54"/>
      <c r="X24" s="61"/>
      <c r="Y24" s="67"/>
      <c r="Z24" s="63"/>
      <c r="AA24" s="163"/>
      <c r="AB24" s="163"/>
    </row>
    <row r="25" spans="2:28" x14ac:dyDescent="0.3">
      <c r="B25" s="53"/>
      <c r="C25" s="9" t="s">
        <v>47</v>
      </c>
      <c r="D25" s="10" t="s">
        <v>4</v>
      </c>
      <c r="E25" s="10" t="s">
        <v>66</v>
      </c>
      <c r="F25" s="10" t="s">
        <v>46</v>
      </c>
      <c r="G25" s="10">
        <v>470.12</v>
      </c>
      <c r="H25" s="10">
        <v>442.63</v>
      </c>
      <c r="I25" s="10">
        <v>761.22</v>
      </c>
      <c r="J25" s="10">
        <v>526.09</v>
      </c>
      <c r="K25" s="7"/>
      <c r="L25" s="7"/>
      <c r="M25" s="7"/>
      <c r="N25" s="7"/>
      <c r="O25" s="7"/>
      <c r="P25" s="7"/>
      <c r="Q25" s="7"/>
      <c r="R25" s="29" t="s">
        <v>112</v>
      </c>
      <c r="S25" s="30">
        <f>AVERAGE(G10:G57)</f>
        <v>503.34958333333321</v>
      </c>
      <c r="T25" s="30">
        <f>AVERAGE(H10:H57)</f>
        <v>489.01354166666664</v>
      </c>
      <c r="U25" s="30">
        <f>AVERAGE(I10:I57)</f>
        <v>785.15937499999973</v>
      </c>
      <c r="V25" s="31">
        <f>AVERAGE(J10:J57)</f>
        <v>559.92729166666675</v>
      </c>
      <c r="W25" s="54"/>
      <c r="X25" s="61"/>
      <c r="Y25" s="67"/>
      <c r="Z25" s="63"/>
      <c r="AA25" s="163"/>
      <c r="AB25" s="163"/>
    </row>
    <row r="26" spans="2:28" x14ac:dyDescent="0.3">
      <c r="B26" s="53"/>
      <c r="C26" s="9" t="s">
        <v>47</v>
      </c>
      <c r="D26" s="10" t="s">
        <v>4</v>
      </c>
      <c r="E26" s="10" t="s">
        <v>67</v>
      </c>
      <c r="F26" s="10" t="s">
        <v>46</v>
      </c>
      <c r="G26" s="10">
        <v>476.84</v>
      </c>
      <c r="H26" s="10">
        <v>450.19</v>
      </c>
      <c r="I26" s="10">
        <v>740.07</v>
      </c>
      <c r="J26" s="10">
        <v>523.37</v>
      </c>
      <c r="K26" s="7"/>
      <c r="L26" s="7"/>
      <c r="M26" s="7"/>
      <c r="N26" s="7"/>
      <c r="O26" s="7"/>
      <c r="P26" s="7"/>
      <c r="Q26" s="7"/>
      <c r="R26" s="15" t="s">
        <v>113</v>
      </c>
      <c r="S26" s="16">
        <f>_xlfn.STDEV.S(G10:G57)</f>
        <v>45.983697479272458</v>
      </c>
      <c r="T26" s="16">
        <f>_xlfn.STDEV.S(H10:H57)</f>
        <v>56.257626905710104</v>
      </c>
      <c r="U26" s="16">
        <f>_xlfn.STDEV.S(I10:I57)</f>
        <v>57.686185056819056</v>
      </c>
      <c r="V26" s="17">
        <f>_xlfn.STDEV.S(J10:J57)</f>
        <v>32.506666205995558</v>
      </c>
      <c r="W26" s="54"/>
      <c r="X26" s="61"/>
      <c r="Y26" s="67"/>
      <c r="Z26" s="63"/>
      <c r="AA26" s="61"/>
      <c r="AB26" s="63"/>
    </row>
    <row r="27" spans="2:28" x14ac:dyDescent="0.3">
      <c r="B27" s="53"/>
      <c r="C27" s="9" t="s">
        <v>47</v>
      </c>
      <c r="D27" s="10" t="s">
        <v>4</v>
      </c>
      <c r="E27" s="10" t="s">
        <v>68</v>
      </c>
      <c r="F27" s="10" t="s">
        <v>46</v>
      </c>
      <c r="G27" s="10">
        <v>492.23</v>
      </c>
      <c r="H27" s="10">
        <v>465.08</v>
      </c>
      <c r="I27" s="10">
        <v>765.63</v>
      </c>
      <c r="J27" s="10">
        <v>534.6</v>
      </c>
      <c r="K27" s="7"/>
      <c r="L27" s="56"/>
      <c r="M27" s="56"/>
      <c r="N27" s="56"/>
      <c r="O27" s="56"/>
      <c r="P27" s="7"/>
      <c r="Q27" s="7"/>
      <c r="R27" s="21" t="s">
        <v>141</v>
      </c>
      <c r="S27" s="18">
        <v>0.05</v>
      </c>
      <c r="T27" s="18">
        <v>0.05</v>
      </c>
      <c r="U27" s="18">
        <v>0.05</v>
      </c>
      <c r="V27" s="19">
        <v>0.05</v>
      </c>
      <c r="W27" s="54"/>
    </row>
    <row r="28" spans="2:28" ht="14.5" customHeight="1" x14ac:dyDescent="0.3">
      <c r="B28" s="53"/>
      <c r="C28" s="9" t="s">
        <v>47</v>
      </c>
      <c r="D28" s="10" t="s">
        <v>4</v>
      </c>
      <c r="E28" s="10" t="s">
        <v>69</v>
      </c>
      <c r="F28" s="10" t="s">
        <v>46</v>
      </c>
      <c r="G28" s="10">
        <v>468.33</v>
      </c>
      <c r="H28" s="10">
        <v>457.9</v>
      </c>
      <c r="I28" s="10">
        <v>721.5</v>
      </c>
      <c r="J28" s="10">
        <v>516.1</v>
      </c>
      <c r="K28" s="7"/>
      <c r="L28" s="56"/>
      <c r="M28" s="56"/>
      <c r="N28" s="56"/>
      <c r="O28" s="56"/>
      <c r="P28" s="7"/>
      <c r="Q28" s="7"/>
      <c r="R28" s="15"/>
      <c r="S28" s="18"/>
      <c r="T28" s="18"/>
      <c r="U28" s="18"/>
      <c r="V28" s="19"/>
      <c r="W28" s="54"/>
      <c r="X28" s="272"/>
      <c r="Y28" s="162"/>
      <c r="Z28" s="162"/>
      <c r="AA28" s="162"/>
      <c r="AB28" s="162"/>
    </row>
    <row r="29" spans="2:28" x14ac:dyDescent="0.3">
      <c r="B29" s="53"/>
      <c r="C29" s="9" t="s">
        <v>47</v>
      </c>
      <c r="D29" s="10" t="s">
        <v>4</v>
      </c>
      <c r="E29" s="10" t="s">
        <v>70</v>
      </c>
      <c r="F29" s="10" t="s">
        <v>46</v>
      </c>
      <c r="G29" s="10">
        <v>452.73</v>
      </c>
      <c r="H29" s="10">
        <v>441.59</v>
      </c>
      <c r="I29" s="10">
        <v>731.48</v>
      </c>
      <c r="J29" s="10">
        <v>508.44</v>
      </c>
      <c r="K29" s="7"/>
      <c r="L29" s="7"/>
      <c r="M29" s="7"/>
      <c r="N29" s="7"/>
      <c r="O29" s="7"/>
      <c r="P29" s="7"/>
      <c r="Q29" s="7"/>
      <c r="R29" s="15" t="s">
        <v>114</v>
      </c>
      <c r="S29" s="18">
        <v>4</v>
      </c>
      <c r="T29" s="18">
        <v>4</v>
      </c>
      <c r="U29" s="18">
        <v>4</v>
      </c>
      <c r="V29" s="19">
        <v>4</v>
      </c>
      <c r="W29" s="54"/>
      <c r="X29" s="272"/>
      <c r="Y29" s="162"/>
      <c r="Z29" s="162"/>
      <c r="AA29" s="162"/>
      <c r="AB29" s="162"/>
    </row>
    <row r="30" spans="2:28" ht="14.5" customHeight="1" x14ac:dyDescent="0.3">
      <c r="B30" s="53"/>
      <c r="C30" s="9" t="s">
        <v>47</v>
      </c>
      <c r="D30" s="10" t="s">
        <v>4</v>
      </c>
      <c r="E30" s="10" t="s">
        <v>71</v>
      </c>
      <c r="F30" s="10" t="s">
        <v>46</v>
      </c>
      <c r="G30" s="10">
        <v>456.49</v>
      </c>
      <c r="H30" s="10">
        <v>443.76</v>
      </c>
      <c r="I30" s="10">
        <v>752.87</v>
      </c>
      <c r="J30" s="10">
        <v>526.09</v>
      </c>
      <c r="K30" s="7"/>
      <c r="L30" s="7"/>
      <c r="M30" s="7"/>
      <c r="N30" s="7"/>
      <c r="O30" s="7"/>
      <c r="P30" s="56"/>
      <c r="Q30" s="7"/>
      <c r="R30" s="15" t="s">
        <v>115</v>
      </c>
      <c r="S30" s="18">
        <f>COUNT($G$10:$J$57)</f>
        <v>192</v>
      </c>
      <c r="T30" s="18">
        <f t="shared" ref="T30:V30" si="1">COUNT($G$10:$J$57)</f>
        <v>192</v>
      </c>
      <c r="U30" s="18">
        <f t="shared" si="1"/>
        <v>192</v>
      </c>
      <c r="V30" s="19">
        <f t="shared" si="1"/>
        <v>192</v>
      </c>
      <c r="W30" s="54"/>
      <c r="X30" s="272"/>
      <c r="Y30" s="162"/>
      <c r="Z30" s="162"/>
      <c r="AA30" s="162"/>
      <c r="AB30" s="162"/>
    </row>
    <row r="31" spans="2:28" x14ac:dyDescent="0.3">
      <c r="B31" s="53"/>
      <c r="C31" s="9" t="s">
        <v>47</v>
      </c>
      <c r="D31" s="10" t="s">
        <v>4</v>
      </c>
      <c r="E31" s="10" t="s">
        <v>72</v>
      </c>
      <c r="F31" s="10" t="s">
        <v>46</v>
      </c>
      <c r="G31" s="10">
        <v>467.08</v>
      </c>
      <c r="H31" s="10">
        <v>453.36</v>
      </c>
      <c r="I31" s="10">
        <v>762.71</v>
      </c>
      <c r="J31" s="10">
        <v>543.30999999999995</v>
      </c>
      <c r="K31" s="7"/>
      <c r="L31" s="7"/>
      <c r="M31" s="7"/>
      <c r="N31" s="7"/>
      <c r="O31" s="56"/>
      <c r="P31" s="7"/>
      <c r="Q31" s="7"/>
      <c r="R31" s="15"/>
      <c r="S31" s="18"/>
      <c r="T31" s="18"/>
      <c r="U31" s="18"/>
      <c r="V31" s="19"/>
      <c r="W31" s="54"/>
      <c r="X31" s="272"/>
      <c r="Y31" s="162"/>
      <c r="Z31" s="162"/>
      <c r="AA31" s="162"/>
      <c r="AB31" s="162"/>
    </row>
    <row r="32" spans="2:28" x14ac:dyDescent="0.3">
      <c r="B32" s="53"/>
      <c r="C32" s="9" t="s">
        <v>47</v>
      </c>
      <c r="D32" s="10" t="s">
        <v>4</v>
      </c>
      <c r="E32" s="10" t="s">
        <v>73</v>
      </c>
      <c r="F32" s="10" t="s">
        <v>46</v>
      </c>
      <c r="G32" s="10">
        <v>470.33</v>
      </c>
      <c r="H32" s="10">
        <v>460.87</v>
      </c>
      <c r="I32" s="10">
        <v>770.97</v>
      </c>
      <c r="J32" s="10">
        <v>537.15</v>
      </c>
      <c r="K32" s="7"/>
      <c r="L32" s="7"/>
      <c r="M32" s="7"/>
      <c r="N32" s="7"/>
      <c r="O32" s="7"/>
      <c r="P32" s="7"/>
      <c r="Q32" s="7"/>
      <c r="R32" s="33" t="s">
        <v>116</v>
      </c>
      <c r="S32" s="13" t="s">
        <v>107</v>
      </c>
      <c r="T32" s="13" t="s">
        <v>108</v>
      </c>
      <c r="U32" s="13" t="s">
        <v>109</v>
      </c>
      <c r="V32" s="14" t="s">
        <v>110</v>
      </c>
      <c r="W32" s="54"/>
      <c r="X32" s="272"/>
      <c r="Y32" s="162"/>
      <c r="Z32" s="162"/>
      <c r="AA32" s="162"/>
      <c r="AB32" s="162"/>
    </row>
    <row r="33" spans="2:23" x14ac:dyDescent="0.3">
      <c r="B33" s="53"/>
      <c r="C33" s="9" t="s">
        <v>47</v>
      </c>
      <c r="D33" s="10" t="s">
        <v>4</v>
      </c>
      <c r="E33" s="10" t="s">
        <v>74</v>
      </c>
      <c r="F33" s="10" t="s">
        <v>46</v>
      </c>
      <c r="G33" s="10">
        <v>464.16</v>
      </c>
      <c r="H33" s="10">
        <v>453.86</v>
      </c>
      <c r="I33" s="10">
        <v>768.1</v>
      </c>
      <c r="J33" s="10">
        <v>532.27</v>
      </c>
      <c r="K33" s="7"/>
      <c r="L33" s="7"/>
      <c r="M33" s="7"/>
      <c r="N33" s="7"/>
      <c r="O33" s="7"/>
      <c r="P33" s="7"/>
      <c r="Q33" s="7"/>
      <c r="R33" s="15" t="s">
        <v>134</v>
      </c>
      <c r="S33" s="34">
        <f>AVERAGE($G$10:$J$57)</f>
        <v>584.36244791666672</v>
      </c>
      <c r="T33" s="34">
        <f t="shared" ref="T33:V33" si="2">AVERAGE($G$10:$J$57)</f>
        <v>584.36244791666672</v>
      </c>
      <c r="U33" s="34">
        <f t="shared" si="2"/>
        <v>584.36244791666672</v>
      </c>
      <c r="V33" s="35">
        <f t="shared" si="2"/>
        <v>584.36244791666672</v>
      </c>
      <c r="W33" s="54"/>
    </row>
    <row r="34" spans="2:23" x14ac:dyDescent="0.3">
      <c r="B34" s="53"/>
      <c r="C34" s="9" t="s">
        <v>47</v>
      </c>
      <c r="D34" s="10" t="s">
        <v>4</v>
      </c>
      <c r="E34" s="10" t="s">
        <v>75</v>
      </c>
      <c r="F34" s="10" t="s">
        <v>46</v>
      </c>
      <c r="G34" s="10">
        <v>475.4</v>
      </c>
      <c r="H34" s="10">
        <v>465.71</v>
      </c>
      <c r="I34" s="10">
        <v>757.54</v>
      </c>
      <c r="J34" s="10">
        <v>541.46</v>
      </c>
      <c r="K34" s="7"/>
      <c r="L34" s="7"/>
      <c r="M34" s="7"/>
      <c r="N34" s="7"/>
      <c r="O34" s="7"/>
      <c r="P34" s="7"/>
      <c r="Q34" s="7"/>
      <c r="R34" s="15" t="s">
        <v>111</v>
      </c>
      <c r="S34" s="36">
        <f>S24</f>
        <v>48</v>
      </c>
      <c r="T34" s="36">
        <f t="shared" ref="T34:V35" si="3">T24</f>
        <v>48</v>
      </c>
      <c r="U34" s="36">
        <f t="shared" si="3"/>
        <v>48</v>
      </c>
      <c r="V34" s="37">
        <f t="shared" si="3"/>
        <v>48</v>
      </c>
      <c r="W34" s="54"/>
    </row>
    <row r="35" spans="2:23" x14ac:dyDescent="0.3">
      <c r="B35" s="53"/>
      <c r="C35" s="9" t="s">
        <v>47</v>
      </c>
      <c r="D35" s="10" t="s">
        <v>4</v>
      </c>
      <c r="E35" s="10" t="s">
        <v>76</v>
      </c>
      <c r="F35" s="10" t="s">
        <v>46</v>
      </c>
      <c r="G35" s="10">
        <v>482.22</v>
      </c>
      <c r="H35" s="10">
        <v>473.03</v>
      </c>
      <c r="I35" s="10">
        <v>770.36</v>
      </c>
      <c r="J35" s="10">
        <v>547.08000000000004</v>
      </c>
      <c r="K35" s="7"/>
      <c r="L35" s="7"/>
      <c r="M35" s="7"/>
      <c r="N35" s="7"/>
      <c r="O35" s="7"/>
      <c r="P35" s="7"/>
      <c r="Q35" s="7"/>
      <c r="R35" s="15" t="s">
        <v>112</v>
      </c>
      <c r="S35" s="34">
        <f>S25</f>
        <v>503.34958333333321</v>
      </c>
      <c r="T35" s="34">
        <f t="shared" si="3"/>
        <v>489.01354166666664</v>
      </c>
      <c r="U35" s="34">
        <f t="shared" si="3"/>
        <v>785.15937499999973</v>
      </c>
      <c r="V35" s="35">
        <f t="shared" si="3"/>
        <v>559.92729166666675</v>
      </c>
      <c r="W35" s="54"/>
    </row>
    <row r="36" spans="2:23" x14ac:dyDescent="0.3">
      <c r="B36" s="53"/>
      <c r="C36" s="9" t="s">
        <v>47</v>
      </c>
      <c r="D36" s="10" t="s">
        <v>4</v>
      </c>
      <c r="E36" s="10" t="s">
        <v>77</v>
      </c>
      <c r="F36" s="10" t="s">
        <v>46</v>
      </c>
      <c r="G36" s="10">
        <v>484.48</v>
      </c>
      <c r="H36" s="10">
        <v>475.33</v>
      </c>
      <c r="I36" s="10">
        <v>783.85</v>
      </c>
      <c r="J36" s="10">
        <v>548.5</v>
      </c>
      <c r="K36" s="7"/>
      <c r="L36" s="7"/>
      <c r="M36" s="7"/>
      <c r="N36" s="7"/>
      <c r="O36" s="7"/>
      <c r="P36" s="7"/>
      <c r="Q36" s="7"/>
      <c r="R36" s="15" t="s">
        <v>117</v>
      </c>
      <c r="S36" s="34">
        <f>S35-S33</f>
        <v>-81.01286458333351</v>
      </c>
      <c r="T36" s="34">
        <f>T35-T33</f>
        <v>-95.348906250000084</v>
      </c>
      <c r="U36" s="34">
        <f>U35-U33</f>
        <v>200.796927083333</v>
      </c>
      <c r="V36" s="35">
        <f>V35-V33</f>
        <v>-24.435156249999977</v>
      </c>
      <c r="W36" s="54"/>
    </row>
    <row r="37" spans="2:23" x14ac:dyDescent="0.3">
      <c r="B37" s="53"/>
      <c r="C37" s="9" t="s">
        <v>47</v>
      </c>
      <c r="D37" s="10" t="s">
        <v>4</v>
      </c>
      <c r="E37" s="10" t="s">
        <v>78</v>
      </c>
      <c r="F37" s="10" t="s">
        <v>46</v>
      </c>
      <c r="G37" s="10">
        <v>476.45</v>
      </c>
      <c r="H37" s="10">
        <v>464.27</v>
      </c>
      <c r="I37" s="10">
        <v>772.22</v>
      </c>
      <c r="J37" s="10">
        <v>548.13</v>
      </c>
      <c r="K37" s="7"/>
      <c r="L37" s="7"/>
      <c r="M37" s="7"/>
      <c r="N37" s="7"/>
      <c r="O37" s="7"/>
      <c r="P37" s="7"/>
      <c r="Q37" s="7"/>
      <c r="R37" s="15" t="s">
        <v>118</v>
      </c>
      <c r="S37" s="34">
        <f>POWER(S36,2)</f>
        <v>6563.0842279975332</v>
      </c>
      <c r="T37" s="34">
        <f>POWER(T36,2)</f>
        <v>9091.4139230713045</v>
      </c>
      <c r="U37" s="34">
        <f>POWER(U36,2)</f>
        <v>40319.40592610935</v>
      </c>
      <c r="V37" s="35">
        <f>POWER(V36,2)</f>
        <v>597.07686096191298</v>
      </c>
      <c r="W37" s="54"/>
    </row>
    <row r="38" spans="2:23" x14ac:dyDescent="0.3">
      <c r="B38" s="53"/>
      <c r="C38" s="9" t="s">
        <v>47</v>
      </c>
      <c r="D38" s="10" t="s">
        <v>4</v>
      </c>
      <c r="E38" s="10" t="s">
        <v>79</v>
      </c>
      <c r="F38" s="10" t="s">
        <v>46</v>
      </c>
      <c r="G38" s="10">
        <v>493.14</v>
      </c>
      <c r="H38" s="10">
        <v>481.58</v>
      </c>
      <c r="I38" s="10">
        <v>773.41</v>
      </c>
      <c r="J38" s="10">
        <v>561.54</v>
      </c>
      <c r="K38" s="7"/>
      <c r="L38" s="7"/>
      <c r="M38" s="7"/>
      <c r="N38" s="7"/>
      <c r="O38" s="7"/>
      <c r="P38" s="7"/>
      <c r="Q38" s="7"/>
      <c r="R38" s="15" t="s">
        <v>119</v>
      </c>
      <c r="S38" s="34">
        <f>S34*S37</f>
        <v>315028.04294388159</v>
      </c>
      <c r="T38" s="34">
        <f>T34*T37</f>
        <v>436387.86830742261</v>
      </c>
      <c r="U38" s="34">
        <f>U34*U37</f>
        <v>1935331.4844532488</v>
      </c>
      <c r="V38" s="35">
        <f>V34*V37</f>
        <v>28659.689326171821</v>
      </c>
      <c r="W38" s="54"/>
    </row>
    <row r="39" spans="2:23" x14ac:dyDescent="0.3">
      <c r="B39" s="53"/>
      <c r="C39" s="9" t="s">
        <v>47</v>
      </c>
      <c r="D39" s="10" t="s">
        <v>4</v>
      </c>
      <c r="E39" s="10" t="s">
        <v>80</v>
      </c>
      <c r="F39" s="10" t="s">
        <v>46</v>
      </c>
      <c r="G39" s="10">
        <v>494.12</v>
      </c>
      <c r="H39" s="10">
        <v>482.85</v>
      </c>
      <c r="I39" s="10">
        <v>780.03</v>
      </c>
      <c r="J39" s="10">
        <v>561.61</v>
      </c>
      <c r="K39" s="7"/>
      <c r="L39" s="7"/>
      <c r="M39" s="7"/>
      <c r="N39" s="7"/>
      <c r="O39" s="7"/>
      <c r="P39" s="7"/>
      <c r="Q39" s="7"/>
      <c r="R39" s="38" t="s">
        <v>120</v>
      </c>
      <c r="S39" s="34">
        <f>SUM(S38:V38)</f>
        <v>2715407.0850307248</v>
      </c>
      <c r="T39" s="18"/>
      <c r="U39" s="18"/>
      <c r="V39" s="19"/>
      <c r="W39" s="54"/>
    </row>
    <row r="40" spans="2:23" x14ac:dyDescent="0.3">
      <c r="B40" s="53"/>
      <c r="C40" s="9" t="s">
        <v>47</v>
      </c>
      <c r="D40" s="10" t="s">
        <v>4</v>
      </c>
      <c r="E40" s="10" t="s">
        <v>81</v>
      </c>
      <c r="F40" s="10" t="s">
        <v>46</v>
      </c>
      <c r="G40" s="10">
        <v>498.73</v>
      </c>
      <c r="H40" s="10">
        <v>487.17</v>
      </c>
      <c r="I40" s="10">
        <v>798.23</v>
      </c>
      <c r="J40" s="10">
        <v>567.08000000000004</v>
      </c>
      <c r="K40" s="7"/>
      <c r="L40" s="7"/>
      <c r="M40" s="7"/>
      <c r="N40" s="7"/>
      <c r="O40" s="7"/>
      <c r="P40" s="7"/>
      <c r="Q40" s="7"/>
      <c r="R40" s="15" t="s">
        <v>121</v>
      </c>
      <c r="S40" s="34">
        <f>S39/(S29-1)</f>
        <v>905135.69501024159</v>
      </c>
      <c r="T40" s="18"/>
      <c r="U40" s="18"/>
      <c r="V40" s="19"/>
      <c r="W40" s="54"/>
    </row>
    <row r="41" spans="2:23" x14ac:dyDescent="0.3">
      <c r="B41" s="53"/>
      <c r="C41" s="9" t="s">
        <v>47</v>
      </c>
      <c r="D41" s="10" t="s">
        <v>4</v>
      </c>
      <c r="E41" s="10" t="s">
        <v>82</v>
      </c>
      <c r="F41" s="10" t="s">
        <v>46</v>
      </c>
      <c r="G41" s="10">
        <v>489.19</v>
      </c>
      <c r="H41" s="10">
        <v>474.64</v>
      </c>
      <c r="I41" s="10">
        <v>787.06</v>
      </c>
      <c r="J41" s="10">
        <v>562.29</v>
      </c>
      <c r="K41" s="7"/>
      <c r="L41" s="7"/>
      <c r="M41" s="7"/>
      <c r="N41" s="7"/>
      <c r="O41" s="7"/>
      <c r="P41" s="7"/>
      <c r="Q41" s="7"/>
      <c r="R41" s="15"/>
      <c r="S41" s="18"/>
      <c r="T41" s="18"/>
      <c r="U41" s="18"/>
      <c r="V41" s="19"/>
      <c r="W41" s="54"/>
    </row>
    <row r="42" spans="2:23" x14ac:dyDescent="0.3">
      <c r="B42" s="53"/>
      <c r="C42" s="9" t="s">
        <v>47</v>
      </c>
      <c r="D42" s="10" t="s">
        <v>4</v>
      </c>
      <c r="E42" s="10" t="s">
        <v>83</v>
      </c>
      <c r="F42" s="10" t="s">
        <v>46</v>
      </c>
      <c r="G42" s="10">
        <v>507.9</v>
      </c>
      <c r="H42" s="10">
        <v>496.83</v>
      </c>
      <c r="I42" s="10">
        <v>792.88</v>
      </c>
      <c r="J42" s="10">
        <v>573.66</v>
      </c>
      <c r="K42" s="7"/>
      <c r="L42" s="7"/>
      <c r="M42" s="7"/>
      <c r="N42" s="7"/>
      <c r="O42" s="7"/>
      <c r="P42" s="7"/>
      <c r="Q42" s="7"/>
      <c r="R42" s="15"/>
      <c r="S42" s="18"/>
      <c r="T42" s="18"/>
      <c r="U42" s="18"/>
      <c r="V42" s="19"/>
      <c r="W42" s="54"/>
    </row>
    <row r="43" spans="2:23" x14ac:dyDescent="0.3">
      <c r="B43" s="53"/>
      <c r="C43" s="9" t="s">
        <v>47</v>
      </c>
      <c r="D43" s="10" t="s">
        <v>4</v>
      </c>
      <c r="E43" s="10" t="s">
        <v>84</v>
      </c>
      <c r="F43" s="10" t="s">
        <v>46</v>
      </c>
      <c r="G43" s="10">
        <v>513.61</v>
      </c>
      <c r="H43" s="10">
        <v>505.21</v>
      </c>
      <c r="I43" s="10">
        <v>796.16</v>
      </c>
      <c r="J43" s="10">
        <v>574.59</v>
      </c>
      <c r="K43" s="7"/>
      <c r="L43" s="7"/>
      <c r="M43" s="7"/>
      <c r="N43" s="7"/>
      <c r="O43" s="7"/>
      <c r="P43" s="7"/>
      <c r="Q43" s="7"/>
      <c r="R43" s="33" t="s">
        <v>122</v>
      </c>
      <c r="S43" s="13" t="s">
        <v>107</v>
      </c>
      <c r="T43" s="13" t="s">
        <v>108</v>
      </c>
      <c r="U43" s="13" t="s">
        <v>109</v>
      </c>
      <c r="V43" s="14" t="s">
        <v>110</v>
      </c>
      <c r="W43" s="54"/>
    </row>
    <row r="44" spans="2:23" x14ac:dyDescent="0.3">
      <c r="B44" s="53"/>
      <c r="C44" s="9" t="s">
        <v>47</v>
      </c>
      <c r="D44" s="10" t="s">
        <v>4</v>
      </c>
      <c r="E44" s="10" t="s">
        <v>85</v>
      </c>
      <c r="F44" s="10" t="s">
        <v>46</v>
      </c>
      <c r="G44" s="10">
        <v>505.34</v>
      </c>
      <c r="H44" s="10">
        <v>498.57</v>
      </c>
      <c r="I44" s="10">
        <v>816.88</v>
      </c>
      <c r="J44" s="10">
        <v>564.05999999999995</v>
      </c>
      <c r="K44" s="7"/>
      <c r="L44" s="7"/>
      <c r="M44" s="7"/>
      <c r="N44" s="7"/>
      <c r="O44" s="7"/>
      <c r="P44" s="7"/>
      <c r="Q44" s="7"/>
      <c r="R44" s="15" t="s">
        <v>111</v>
      </c>
      <c r="S44" s="18">
        <f>S24</f>
        <v>48</v>
      </c>
      <c r="T44" s="18">
        <f t="shared" ref="T44:V44" si="4">T24</f>
        <v>48</v>
      </c>
      <c r="U44" s="18">
        <f t="shared" si="4"/>
        <v>48</v>
      </c>
      <c r="V44" s="19">
        <f t="shared" si="4"/>
        <v>48</v>
      </c>
      <c r="W44" s="54"/>
    </row>
    <row r="45" spans="2:23" x14ac:dyDescent="0.3">
      <c r="B45" s="53"/>
      <c r="C45" s="9" t="s">
        <v>47</v>
      </c>
      <c r="D45" s="10" t="s">
        <v>4</v>
      </c>
      <c r="E45" s="10" t="s">
        <v>86</v>
      </c>
      <c r="F45" s="10" t="s">
        <v>46</v>
      </c>
      <c r="G45" s="10">
        <v>504.87</v>
      </c>
      <c r="H45" s="10">
        <v>497.5</v>
      </c>
      <c r="I45" s="10">
        <v>810.76</v>
      </c>
      <c r="J45" s="10">
        <v>563.88</v>
      </c>
      <c r="K45" s="7"/>
      <c r="L45" s="7"/>
      <c r="M45" s="7"/>
      <c r="N45" s="7"/>
      <c r="O45" s="7"/>
      <c r="P45" s="7"/>
      <c r="Q45" s="7"/>
      <c r="R45" s="15" t="s">
        <v>113</v>
      </c>
      <c r="S45" s="34">
        <f>S26</f>
        <v>45.983697479272458</v>
      </c>
      <c r="T45" s="34">
        <f t="shared" ref="T45:V45" si="5">T26</f>
        <v>56.257626905710104</v>
      </c>
      <c r="U45" s="34">
        <f t="shared" si="5"/>
        <v>57.686185056819056</v>
      </c>
      <c r="V45" s="35">
        <f t="shared" si="5"/>
        <v>32.506666205995558</v>
      </c>
      <c r="W45" s="54"/>
    </row>
    <row r="46" spans="2:23" x14ac:dyDescent="0.3">
      <c r="B46" s="53"/>
      <c r="C46" s="9" t="s">
        <v>47</v>
      </c>
      <c r="D46" s="10" t="s">
        <v>4</v>
      </c>
      <c r="E46" s="10" t="s">
        <v>87</v>
      </c>
      <c r="F46" s="10" t="s">
        <v>46</v>
      </c>
      <c r="G46" s="10">
        <v>519.01</v>
      </c>
      <c r="H46" s="10">
        <v>514.16999999999996</v>
      </c>
      <c r="I46" s="10">
        <v>821.77</v>
      </c>
      <c r="J46" s="10">
        <v>571.86</v>
      </c>
      <c r="K46" s="7"/>
      <c r="L46" s="7"/>
      <c r="M46" s="7"/>
      <c r="N46" s="7"/>
      <c r="O46" s="7"/>
      <c r="P46" s="7"/>
      <c r="Q46" s="7"/>
      <c r="R46" s="15" t="s">
        <v>123</v>
      </c>
      <c r="S46" s="36">
        <f>S34-1</f>
        <v>47</v>
      </c>
      <c r="T46" s="36">
        <f>T34-1</f>
        <v>47</v>
      </c>
      <c r="U46" s="36">
        <f>U34-1</f>
        <v>47</v>
      </c>
      <c r="V46" s="37">
        <f>V34-1</f>
        <v>47</v>
      </c>
      <c r="W46" s="54"/>
    </row>
    <row r="47" spans="2:23" x14ac:dyDescent="0.3">
      <c r="B47" s="53"/>
      <c r="C47" s="9" t="s">
        <v>47</v>
      </c>
      <c r="D47" s="10" t="s">
        <v>4</v>
      </c>
      <c r="E47" s="10" t="s">
        <v>88</v>
      </c>
      <c r="F47" s="10" t="s">
        <v>46</v>
      </c>
      <c r="G47" s="10">
        <v>523.48</v>
      </c>
      <c r="H47" s="10">
        <v>520.46</v>
      </c>
      <c r="I47" s="10">
        <v>829.33</v>
      </c>
      <c r="J47" s="10">
        <v>573.53</v>
      </c>
      <c r="K47" s="7"/>
      <c r="L47" s="7"/>
      <c r="M47" s="7"/>
      <c r="N47" s="7"/>
      <c r="O47" s="7"/>
      <c r="P47" s="7"/>
      <c r="Q47" s="7"/>
      <c r="R47" s="15" t="s">
        <v>124</v>
      </c>
      <c r="S47" s="34">
        <f>S46*POWER(S45,2)</f>
        <v>99381.520391666651</v>
      </c>
      <c r="T47" s="34">
        <f>T46*POWER(T45,2)</f>
        <v>148751.26749791764</v>
      </c>
      <c r="U47" s="34">
        <f>U46*POWER(U45,2)</f>
        <v>156401.70948125</v>
      </c>
      <c r="V47" s="35">
        <f>V46*POWER(V45,2)</f>
        <v>49664.117347916639</v>
      </c>
      <c r="W47" s="54"/>
    </row>
    <row r="48" spans="2:23" x14ac:dyDescent="0.3">
      <c r="B48" s="53"/>
      <c r="C48" s="9" t="s">
        <v>47</v>
      </c>
      <c r="D48" s="10" t="s">
        <v>4</v>
      </c>
      <c r="E48" s="10" t="s">
        <v>89</v>
      </c>
      <c r="F48" s="10" t="s">
        <v>46</v>
      </c>
      <c r="G48" s="10">
        <v>525.36</v>
      </c>
      <c r="H48" s="10">
        <v>519.15</v>
      </c>
      <c r="I48" s="10">
        <v>831.72</v>
      </c>
      <c r="J48" s="10">
        <v>582.17999999999995</v>
      </c>
      <c r="K48" s="7"/>
      <c r="L48" s="7"/>
      <c r="M48" s="7"/>
      <c r="N48" s="7"/>
      <c r="O48" s="7"/>
      <c r="P48" s="7"/>
      <c r="Q48" s="7"/>
      <c r="R48" s="38" t="s">
        <v>125</v>
      </c>
      <c r="S48" s="34">
        <f>SUM(S47:V47)</f>
        <v>454198.61471875093</v>
      </c>
      <c r="T48" s="34"/>
      <c r="U48" s="34"/>
      <c r="V48" s="35"/>
      <c r="W48" s="54"/>
    </row>
    <row r="49" spans="2:23" ht="13.5" customHeight="1" x14ac:dyDescent="0.3">
      <c r="B49" s="53"/>
      <c r="C49" s="9" t="s">
        <v>47</v>
      </c>
      <c r="D49" s="10" t="s">
        <v>4</v>
      </c>
      <c r="E49" s="10" t="s">
        <v>90</v>
      </c>
      <c r="F49" s="10" t="s">
        <v>46</v>
      </c>
      <c r="G49" s="10">
        <v>532.79999999999995</v>
      </c>
      <c r="H49" s="10">
        <v>528.17999999999995</v>
      </c>
      <c r="I49" s="10">
        <v>835.42</v>
      </c>
      <c r="J49" s="10">
        <v>583.66</v>
      </c>
      <c r="K49" s="7"/>
      <c r="L49" s="7"/>
      <c r="M49" s="7"/>
      <c r="N49" s="7"/>
      <c r="O49" s="7"/>
      <c r="P49" s="7"/>
      <c r="Q49" s="7"/>
      <c r="R49" s="38" t="s">
        <v>126</v>
      </c>
      <c r="S49" s="34">
        <f>S48/(S30-S29)</f>
        <v>2415.9500782912282</v>
      </c>
      <c r="T49" s="34"/>
      <c r="U49" s="34"/>
      <c r="V49" s="35"/>
      <c r="W49" s="54"/>
    </row>
    <row r="50" spans="2:23" x14ac:dyDescent="0.3">
      <c r="B50" s="53"/>
      <c r="C50" s="9" t="s">
        <v>47</v>
      </c>
      <c r="D50" s="10" t="s">
        <v>4</v>
      </c>
      <c r="E50" s="10" t="s">
        <v>91</v>
      </c>
      <c r="F50" s="10" t="s">
        <v>46</v>
      </c>
      <c r="G50" s="10">
        <v>555.4</v>
      </c>
      <c r="H50" s="10">
        <v>551.29999999999995</v>
      </c>
      <c r="I50" s="10">
        <v>811.28</v>
      </c>
      <c r="J50" s="10">
        <v>593.54999999999995</v>
      </c>
      <c r="K50" s="7"/>
      <c r="L50" s="7"/>
      <c r="M50" s="7"/>
      <c r="N50" s="7"/>
      <c r="O50" s="7"/>
      <c r="P50" s="7"/>
      <c r="Q50" s="7"/>
      <c r="R50" s="15"/>
      <c r="S50" s="34"/>
      <c r="T50" s="34"/>
      <c r="U50" s="39" t="s">
        <v>127</v>
      </c>
      <c r="V50" s="40">
        <f>_xlfn.F.DIST.RT(S51,S53,S54)</f>
        <v>4.9448751247750268E-79</v>
      </c>
      <c r="W50" s="54"/>
    </row>
    <row r="51" spans="2:23" ht="14" customHeight="1" x14ac:dyDescent="0.3">
      <c r="B51" s="53"/>
      <c r="C51" s="9" t="s">
        <v>47</v>
      </c>
      <c r="D51" s="10" t="s">
        <v>4</v>
      </c>
      <c r="E51" s="10" t="s">
        <v>92</v>
      </c>
      <c r="F51" s="10" t="s">
        <v>46</v>
      </c>
      <c r="G51" s="10">
        <v>563.69000000000005</v>
      </c>
      <c r="H51" s="10">
        <v>568.75</v>
      </c>
      <c r="I51" s="10">
        <v>835.84</v>
      </c>
      <c r="J51" s="10">
        <v>588.63</v>
      </c>
      <c r="K51" s="7"/>
      <c r="L51" s="7"/>
      <c r="M51" s="7"/>
      <c r="N51" s="7"/>
      <c r="O51" s="7"/>
      <c r="P51" s="7"/>
      <c r="Q51" s="7"/>
      <c r="R51" s="15" t="s">
        <v>128</v>
      </c>
      <c r="S51" s="41">
        <f>S40/S49</f>
        <v>374.64999924602455</v>
      </c>
      <c r="T51" s="34"/>
      <c r="U51" s="273" t="s">
        <v>142</v>
      </c>
      <c r="V51" s="274"/>
      <c r="W51" s="54"/>
    </row>
    <row r="52" spans="2:23" x14ac:dyDescent="0.3">
      <c r="B52" s="53"/>
      <c r="C52" s="9" t="s">
        <v>47</v>
      </c>
      <c r="D52" s="10" t="s">
        <v>4</v>
      </c>
      <c r="E52" s="10" t="s">
        <v>93</v>
      </c>
      <c r="F52" s="10" t="s">
        <v>46</v>
      </c>
      <c r="G52" s="10">
        <v>593.76</v>
      </c>
      <c r="H52" s="10">
        <v>591.88</v>
      </c>
      <c r="I52" s="10">
        <v>884.43</v>
      </c>
      <c r="J52" s="10">
        <v>631.78</v>
      </c>
      <c r="K52" s="7"/>
      <c r="L52" s="7"/>
      <c r="M52" s="7"/>
      <c r="N52" s="7"/>
      <c r="O52" s="7"/>
      <c r="P52" s="7"/>
      <c r="Q52" s="7"/>
      <c r="R52" s="15" t="s">
        <v>129</v>
      </c>
      <c r="S52" s="41">
        <f>_xlfn.F.INV.RT(S27,S53,S54)</f>
        <v>2.6526456154330198</v>
      </c>
      <c r="T52" s="34"/>
      <c r="U52" s="275"/>
      <c r="V52" s="276"/>
      <c r="W52" s="54"/>
    </row>
    <row r="53" spans="2:23" x14ac:dyDescent="0.3">
      <c r="B53" s="53"/>
      <c r="C53" s="9" t="s">
        <v>47</v>
      </c>
      <c r="D53" s="10" t="s">
        <v>4</v>
      </c>
      <c r="E53" s="10" t="s">
        <v>94</v>
      </c>
      <c r="F53" s="10" t="s">
        <v>46</v>
      </c>
      <c r="G53" s="10">
        <v>588.80999999999995</v>
      </c>
      <c r="H53" s="10">
        <v>599.6</v>
      </c>
      <c r="I53" s="10">
        <v>861.31</v>
      </c>
      <c r="J53" s="10">
        <v>593.57000000000005</v>
      </c>
      <c r="K53" s="7"/>
      <c r="L53" s="7"/>
      <c r="M53" s="7"/>
      <c r="N53" s="7"/>
      <c r="O53" s="7"/>
      <c r="P53" s="7"/>
      <c r="Q53" s="7"/>
      <c r="R53" s="15" t="s">
        <v>131</v>
      </c>
      <c r="S53" s="36">
        <f>S29-1</f>
        <v>3</v>
      </c>
      <c r="T53" s="34"/>
      <c r="U53" s="42"/>
      <c r="V53" s="43"/>
      <c r="W53" s="54"/>
    </row>
    <row r="54" spans="2:23" ht="14" customHeight="1" x14ac:dyDescent="0.3">
      <c r="B54" s="53"/>
      <c r="C54" s="9" t="s">
        <v>47</v>
      </c>
      <c r="D54" s="10" t="s">
        <v>4</v>
      </c>
      <c r="E54" s="10" t="s">
        <v>95</v>
      </c>
      <c r="F54" s="10" t="s">
        <v>46</v>
      </c>
      <c r="G54" s="10">
        <v>607.77</v>
      </c>
      <c r="H54" s="10">
        <v>614.33000000000004</v>
      </c>
      <c r="I54" s="10">
        <v>896.58</v>
      </c>
      <c r="J54" s="10">
        <v>622.51</v>
      </c>
      <c r="K54" s="7"/>
      <c r="L54" s="7"/>
      <c r="M54" s="7"/>
      <c r="N54" s="7"/>
      <c r="O54" s="7"/>
      <c r="P54" s="7"/>
      <c r="Q54" s="7"/>
      <c r="R54" s="15" t="s">
        <v>132</v>
      </c>
      <c r="S54" s="36">
        <f>S30-S29</f>
        <v>188</v>
      </c>
      <c r="T54" s="34"/>
      <c r="U54" s="277" t="s">
        <v>130</v>
      </c>
      <c r="V54" s="279" t="s">
        <v>26</v>
      </c>
      <c r="W54" s="54"/>
    </row>
    <row r="55" spans="2:23" x14ac:dyDescent="0.3">
      <c r="B55" s="53"/>
      <c r="C55" s="9" t="s">
        <v>47</v>
      </c>
      <c r="D55" s="10" t="s">
        <v>4</v>
      </c>
      <c r="E55" s="10" t="s">
        <v>96</v>
      </c>
      <c r="F55" s="10" t="s">
        <v>46</v>
      </c>
      <c r="G55" s="10">
        <v>617.4</v>
      </c>
      <c r="H55" s="10">
        <v>620.33000000000004</v>
      </c>
      <c r="I55" s="10">
        <v>907.85</v>
      </c>
      <c r="J55" s="10">
        <v>643.65</v>
      </c>
      <c r="K55" s="7"/>
      <c r="L55" s="7"/>
      <c r="M55" s="7"/>
      <c r="N55" s="7"/>
      <c r="O55" s="7"/>
      <c r="P55" s="7"/>
      <c r="Q55" s="7"/>
      <c r="R55" s="15"/>
      <c r="S55" s="18"/>
      <c r="T55" s="18"/>
      <c r="U55" s="278"/>
      <c r="V55" s="280"/>
      <c r="W55" s="54"/>
    </row>
    <row r="56" spans="2:23" ht="17.5" thickBot="1" x14ac:dyDescent="0.5">
      <c r="B56" s="53"/>
      <c r="C56" s="9" t="s">
        <v>47</v>
      </c>
      <c r="D56" s="10" t="s">
        <v>4</v>
      </c>
      <c r="E56" s="10" t="s">
        <v>97</v>
      </c>
      <c r="F56" s="10" t="s">
        <v>46</v>
      </c>
      <c r="G56" s="10">
        <v>621.6</v>
      </c>
      <c r="H56" s="10">
        <v>633.87</v>
      </c>
      <c r="I56" s="10">
        <v>944.34</v>
      </c>
      <c r="J56" s="10">
        <v>630.61</v>
      </c>
      <c r="K56" s="7"/>
      <c r="L56" s="7"/>
      <c r="M56" s="7"/>
      <c r="N56" s="7"/>
      <c r="O56" s="7"/>
      <c r="P56" s="7"/>
      <c r="Q56" s="7"/>
      <c r="R56" s="23" t="s">
        <v>167</v>
      </c>
      <c r="S56" s="32" t="s">
        <v>26</v>
      </c>
      <c r="T56" s="48"/>
      <c r="U56" s="32" t="s">
        <v>167</v>
      </c>
      <c r="V56" s="49" t="s">
        <v>26</v>
      </c>
      <c r="W56" s="54"/>
    </row>
    <row r="57" spans="2:23" ht="14.5" thickBot="1" x14ac:dyDescent="0.35">
      <c r="B57" s="53"/>
      <c r="C57" s="9" t="s">
        <v>47</v>
      </c>
      <c r="D57" s="45" t="s">
        <v>4</v>
      </c>
      <c r="E57" s="45" t="s">
        <v>98</v>
      </c>
      <c r="F57" s="45" t="s">
        <v>46</v>
      </c>
      <c r="G57" s="10">
        <v>611.35</v>
      </c>
      <c r="H57" s="10">
        <v>617.39</v>
      </c>
      <c r="I57" s="10">
        <v>911.81</v>
      </c>
      <c r="J57" s="10">
        <v>631.24</v>
      </c>
      <c r="K57" s="7"/>
      <c r="L57" s="7"/>
      <c r="M57" s="7"/>
      <c r="N57" s="7"/>
      <c r="O57" s="7"/>
      <c r="P57" s="7"/>
      <c r="Q57" s="7"/>
      <c r="R57" s="7"/>
      <c r="S57" s="7"/>
      <c r="T57" s="7"/>
      <c r="U57" s="7"/>
      <c r="V57" s="7"/>
      <c r="W57" s="54"/>
    </row>
    <row r="58" spans="2:23" ht="14" customHeight="1" x14ac:dyDescent="0.3">
      <c r="B58" s="53"/>
      <c r="C58" s="7"/>
      <c r="D58" s="7"/>
      <c r="E58" s="7"/>
      <c r="F58" s="7"/>
      <c r="G58" s="47"/>
      <c r="H58" s="47"/>
      <c r="I58" s="47"/>
      <c r="J58" s="47"/>
      <c r="K58" s="7"/>
      <c r="L58" s="7"/>
      <c r="M58" s="7"/>
      <c r="N58" s="7"/>
      <c r="O58" s="7"/>
      <c r="P58" s="7"/>
      <c r="Q58" s="7"/>
      <c r="R58" s="249" t="s">
        <v>144</v>
      </c>
      <c r="S58" s="258" t="s">
        <v>193</v>
      </c>
      <c r="T58" s="259"/>
      <c r="U58" s="259"/>
      <c r="V58" s="260"/>
      <c r="W58" s="54"/>
    </row>
    <row r="59" spans="2:23" x14ac:dyDescent="0.3">
      <c r="B59" s="53"/>
      <c r="C59" s="7"/>
      <c r="D59" s="7"/>
      <c r="E59" s="7"/>
      <c r="F59" s="7"/>
      <c r="G59" s="47"/>
      <c r="H59" s="47"/>
      <c r="I59" s="47"/>
      <c r="J59" s="47"/>
      <c r="K59" s="7"/>
      <c r="L59" s="7"/>
      <c r="M59" s="7"/>
      <c r="N59" s="7"/>
      <c r="O59" s="7"/>
      <c r="P59" s="7"/>
      <c r="Q59" s="7"/>
      <c r="R59" s="250"/>
      <c r="S59" s="261"/>
      <c r="T59" s="162"/>
      <c r="U59" s="162"/>
      <c r="V59" s="262"/>
      <c r="W59" s="54"/>
    </row>
    <row r="60" spans="2:23" x14ac:dyDescent="0.3">
      <c r="B60" s="53"/>
      <c r="C60" s="7"/>
      <c r="D60" s="7"/>
      <c r="E60" s="7"/>
      <c r="F60" s="7"/>
      <c r="G60" s="47"/>
      <c r="H60" s="47"/>
      <c r="I60" s="47"/>
      <c r="J60" s="47"/>
      <c r="K60" s="7"/>
      <c r="L60" s="7"/>
      <c r="M60" s="7"/>
      <c r="N60" s="7"/>
      <c r="O60" s="7"/>
      <c r="P60" s="7"/>
      <c r="Q60" s="7"/>
      <c r="R60" s="250"/>
      <c r="S60" s="261"/>
      <c r="T60" s="162"/>
      <c r="U60" s="162"/>
      <c r="V60" s="262"/>
      <c r="W60" s="54"/>
    </row>
    <row r="61" spans="2:23" x14ac:dyDescent="0.3">
      <c r="B61" s="53"/>
      <c r="C61" s="7"/>
      <c r="D61" s="7"/>
      <c r="E61" s="7"/>
      <c r="F61" s="7"/>
      <c r="G61" s="47"/>
      <c r="H61" s="47"/>
      <c r="I61" s="47"/>
      <c r="J61" s="47"/>
      <c r="K61" s="7"/>
      <c r="L61" s="7"/>
      <c r="M61" s="7"/>
      <c r="N61" s="7"/>
      <c r="O61" s="7"/>
      <c r="P61" s="7"/>
      <c r="Q61" s="7"/>
      <c r="R61" s="250"/>
      <c r="S61" s="261"/>
      <c r="T61" s="162"/>
      <c r="U61" s="162"/>
      <c r="V61" s="262"/>
      <c r="W61" s="54"/>
    </row>
    <row r="62" spans="2:23" ht="14.5" thickBot="1" x14ac:dyDescent="0.35">
      <c r="B62" s="53"/>
      <c r="C62" s="7"/>
      <c r="D62" s="7"/>
      <c r="E62" s="7"/>
      <c r="F62" s="7"/>
      <c r="G62" s="47"/>
      <c r="H62" s="47"/>
      <c r="I62" s="47"/>
      <c r="J62" s="47"/>
      <c r="K62" s="7"/>
      <c r="L62" s="7"/>
      <c r="M62" s="7"/>
      <c r="N62" s="7"/>
      <c r="O62" s="7"/>
      <c r="P62" s="7"/>
      <c r="Q62" s="7"/>
      <c r="R62" s="251"/>
      <c r="S62" s="263"/>
      <c r="T62" s="264"/>
      <c r="U62" s="264"/>
      <c r="V62" s="265"/>
      <c r="W62" s="54"/>
    </row>
    <row r="63" spans="2:23" x14ac:dyDescent="0.3">
      <c r="B63" s="53"/>
      <c r="C63" s="7"/>
      <c r="D63" s="7"/>
      <c r="E63" s="7"/>
      <c r="F63" s="7"/>
      <c r="G63" s="47"/>
      <c r="H63" s="47"/>
      <c r="I63" s="47"/>
      <c r="J63" s="47"/>
      <c r="K63" s="7"/>
      <c r="L63" s="7"/>
      <c r="M63" s="7"/>
      <c r="N63" s="7"/>
      <c r="O63" s="7"/>
      <c r="P63" s="7"/>
      <c r="Q63" s="7"/>
      <c r="R63" s="7"/>
      <c r="S63" s="7"/>
      <c r="T63" s="7"/>
      <c r="U63" s="7"/>
      <c r="V63" s="7"/>
      <c r="W63" s="54"/>
    </row>
    <row r="64" spans="2:23" x14ac:dyDescent="0.3">
      <c r="B64" s="53"/>
      <c r="C64" s="7"/>
      <c r="D64" s="7"/>
      <c r="E64" s="7"/>
      <c r="F64" s="7"/>
      <c r="G64" s="47"/>
      <c r="H64" s="47"/>
      <c r="I64" s="47"/>
      <c r="J64" s="47"/>
      <c r="K64" s="7"/>
      <c r="L64" s="7"/>
      <c r="M64" s="7"/>
      <c r="N64" s="7"/>
      <c r="O64" s="7"/>
      <c r="P64" s="7"/>
      <c r="Q64" s="7"/>
      <c r="W64" s="54"/>
    </row>
    <row r="65" spans="2:23" ht="14.5" thickBot="1" x14ac:dyDescent="0.35">
      <c r="B65" s="57"/>
      <c r="C65" s="58"/>
      <c r="D65" s="58"/>
      <c r="E65" s="58"/>
      <c r="F65" s="58"/>
      <c r="G65" s="59"/>
      <c r="H65" s="59"/>
      <c r="I65" s="59"/>
      <c r="J65" s="59"/>
      <c r="K65" s="58"/>
      <c r="L65" s="58"/>
      <c r="M65" s="58"/>
      <c r="N65" s="58"/>
      <c r="O65" s="58"/>
      <c r="P65" s="58"/>
      <c r="Q65" s="58"/>
      <c r="R65" s="58"/>
      <c r="S65" s="58"/>
      <c r="T65" s="58"/>
      <c r="U65" s="58"/>
      <c r="V65" s="58"/>
      <c r="W65" s="60"/>
    </row>
    <row r="66" spans="2:23" x14ac:dyDescent="0.3">
      <c r="G66" s="47"/>
      <c r="H66" s="47"/>
      <c r="I66" s="47"/>
      <c r="J66" s="47"/>
    </row>
    <row r="67" spans="2:23" x14ac:dyDescent="0.3">
      <c r="G67" s="47"/>
      <c r="H67" s="47"/>
      <c r="I67" s="47"/>
      <c r="J67" s="47"/>
    </row>
  </sheetData>
  <mergeCells count="42">
    <mergeCell ref="R58:R62"/>
    <mergeCell ref="S58:V62"/>
    <mergeCell ref="S18:V20"/>
    <mergeCell ref="AA23:AB25"/>
    <mergeCell ref="X28:X32"/>
    <mergeCell ref="Y28:AB32"/>
    <mergeCell ref="U51:V52"/>
    <mergeCell ref="U54:U55"/>
    <mergeCell ref="V54:V55"/>
    <mergeCell ref="R18:R20"/>
    <mergeCell ref="L18:L24"/>
    <mergeCell ref="M18:M24"/>
    <mergeCell ref="N18:N24"/>
    <mergeCell ref="O18:O24"/>
    <mergeCell ref="P18:P24"/>
    <mergeCell ref="R14:R15"/>
    <mergeCell ref="S14:V15"/>
    <mergeCell ref="R16:R17"/>
    <mergeCell ref="S16:V17"/>
    <mergeCell ref="S13:V13"/>
    <mergeCell ref="R12:V12"/>
    <mergeCell ref="D8:D9"/>
    <mergeCell ref="E8:E9"/>
    <mergeCell ref="F8:F9"/>
    <mergeCell ref="G8:G9"/>
    <mergeCell ref="H8:H9"/>
    <mergeCell ref="I8:I9"/>
    <mergeCell ref="J8:J9"/>
    <mergeCell ref="R9:R10"/>
    <mergeCell ref="S9:V10"/>
    <mergeCell ref="C6:F7"/>
    <mergeCell ref="G6:J6"/>
    <mergeCell ref="L6:P6"/>
    <mergeCell ref="R6:V6"/>
    <mergeCell ref="X6:AB6"/>
    <mergeCell ref="R7:R8"/>
    <mergeCell ref="S7:V8"/>
    <mergeCell ref="X7:X8"/>
    <mergeCell ref="Y7:AB8"/>
    <mergeCell ref="C8:C9"/>
    <mergeCell ref="X9:X10"/>
    <mergeCell ref="Y9:AB10"/>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97B7-E298-4487-874E-6C79C8DCFD98}">
  <dimension ref="B1:AD67"/>
  <sheetViews>
    <sheetView showGridLines="0" showRuler="0" showWhiteSpace="0" zoomScale="30" zoomScaleNormal="55" zoomScalePageLayoutView="72" workbookViewId="0">
      <selection activeCell="N51" sqref="N51"/>
    </sheetView>
  </sheetViews>
  <sheetFormatPr defaultRowHeight="14" x14ac:dyDescent="0.3"/>
  <cols>
    <col min="1" max="2" width="8.7265625" style="6"/>
    <col min="3" max="3" width="52.453125" style="6" customWidth="1"/>
    <col min="4" max="4" width="31.7265625" style="6" customWidth="1"/>
    <col min="5" max="5" width="11.26953125" style="6" customWidth="1"/>
    <col min="6" max="6" width="8.81640625" style="6" customWidth="1"/>
    <col min="7" max="7" width="40.36328125" style="7" customWidth="1"/>
    <col min="8" max="8" width="26.453125" style="7" customWidth="1"/>
    <col min="9" max="9" width="20.54296875" style="7" customWidth="1"/>
    <col min="10" max="10" width="31.7265625" style="7" customWidth="1"/>
    <col min="11" max="11" width="8.7265625" style="6"/>
    <col min="12" max="12" width="39.7265625" style="6" customWidth="1"/>
    <col min="13" max="13" width="25.90625" style="6" customWidth="1"/>
    <col min="14" max="14" width="26.36328125" style="6" customWidth="1"/>
    <col min="15" max="15" width="28.81640625" style="6" customWidth="1"/>
    <col min="16" max="16" width="27" style="6" customWidth="1"/>
    <col min="17" max="17" width="4.26953125" style="6" customWidth="1"/>
    <col min="18" max="18" width="35.7265625" style="6" customWidth="1"/>
    <col min="19" max="19" width="20.453125" style="6" customWidth="1"/>
    <col min="20" max="20" width="16.08984375" style="6" customWidth="1"/>
    <col min="21" max="21" width="15.453125" style="6" customWidth="1"/>
    <col min="22" max="22" width="16.36328125" style="6" customWidth="1"/>
    <col min="23" max="23" width="4.08984375" style="6" customWidth="1"/>
    <col min="24" max="24" width="34.6328125" style="7" customWidth="1"/>
    <col min="25" max="25" width="19.81640625" style="7" customWidth="1"/>
    <col min="26" max="26" width="17" style="7" customWidth="1"/>
    <col min="27" max="27" width="15.453125" style="7" customWidth="1"/>
    <col min="28" max="28" width="14.453125" style="7" customWidth="1"/>
    <col min="29" max="30" width="8.7265625" style="7"/>
    <col min="31" max="16384" width="8.7265625" style="6"/>
  </cols>
  <sheetData>
    <row r="1" spans="2:30" x14ac:dyDescent="0.3">
      <c r="X1" s="6"/>
      <c r="Y1" s="6"/>
      <c r="Z1" s="6"/>
      <c r="AA1" s="6"/>
      <c r="AB1" s="6"/>
      <c r="AC1" s="6"/>
      <c r="AD1" s="6"/>
    </row>
    <row r="2" spans="2:30" x14ac:dyDescent="0.3">
      <c r="X2" s="6"/>
      <c r="Y2" s="6"/>
      <c r="Z2" s="6"/>
      <c r="AA2" s="6"/>
      <c r="AB2" s="6"/>
      <c r="AC2" s="6"/>
      <c r="AD2" s="6"/>
    </row>
    <row r="3" spans="2:30" ht="14.5" thickBot="1" x14ac:dyDescent="0.35">
      <c r="X3" s="6"/>
      <c r="Y3" s="6"/>
      <c r="Z3" s="6"/>
      <c r="AA3" s="6"/>
      <c r="AB3" s="6"/>
      <c r="AC3" s="6"/>
      <c r="AD3" s="6"/>
    </row>
    <row r="4" spans="2:30" ht="15" customHeight="1" x14ac:dyDescent="0.3">
      <c r="B4" s="50"/>
      <c r="C4" s="51"/>
      <c r="D4" s="51"/>
      <c r="E4" s="51"/>
      <c r="F4" s="51"/>
      <c r="G4" s="51"/>
      <c r="H4" s="51"/>
      <c r="I4" s="51"/>
      <c r="J4" s="51"/>
      <c r="K4" s="51"/>
      <c r="L4" s="51"/>
      <c r="M4" s="51"/>
      <c r="N4" s="51"/>
      <c r="O4" s="51"/>
      <c r="P4" s="51"/>
      <c r="Q4" s="51"/>
      <c r="R4" s="51"/>
      <c r="S4" s="51"/>
      <c r="T4" s="51"/>
      <c r="U4" s="51"/>
      <c r="V4" s="51"/>
      <c r="W4" s="52"/>
    </row>
    <row r="5" spans="2:30" ht="14.5" thickBot="1" x14ac:dyDescent="0.35">
      <c r="B5" s="53"/>
      <c r="C5" s="7"/>
      <c r="D5" s="7"/>
      <c r="E5" s="7"/>
      <c r="F5" s="7"/>
      <c r="K5" s="7"/>
      <c r="L5" s="7"/>
      <c r="M5" s="7"/>
      <c r="N5" s="7"/>
      <c r="O5" s="7"/>
      <c r="P5" s="7"/>
      <c r="Q5" s="7"/>
      <c r="R5" s="7"/>
      <c r="S5" s="7"/>
      <c r="T5" s="7"/>
      <c r="U5" s="7"/>
      <c r="V5" s="7"/>
      <c r="W5" s="54"/>
    </row>
    <row r="6" spans="2:30" ht="14.5" customHeight="1" x14ac:dyDescent="0.3">
      <c r="B6" s="53"/>
      <c r="C6" s="154" t="s">
        <v>181</v>
      </c>
      <c r="D6" s="155"/>
      <c r="E6" s="155"/>
      <c r="F6" s="155"/>
      <c r="G6" s="158" t="s">
        <v>140</v>
      </c>
      <c r="H6" s="158"/>
      <c r="I6" s="158"/>
      <c r="J6" s="159"/>
      <c r="K6" s="7"/>
      <c r="L6" s="176" t="s">
        <v>191</v>
      </c>
      <c r="M6" s="158"/>
      <c r="N6" s="158"/>
      <c r="O6" s="158"/>
      <c r="P6" s="159"/>
      <c r="Q6" s="7"/>
      <c r="R6" s="176" t="s">
        <v>143</v>
      </c>
      <c r="S6" s="158"/>
      <c r="T6" s="158"/>
      <c r="U6" s="158"/>
      <c r="V6" s="159"/>
      <c r="W6" s="54"/>
      <c r="X6" s="160"/>
      <c r="Y6" s="160"/>
      <c r="Z6" s="160"/>
      <c r="AA6" s="160"/>
      <c r="AB6" s="160"/>
    </row>
    <row r="7" spans="2:30" ht="22.5" customHeight="1" x14ac:dyDescent="0.3">
      <c r="B7" s="53"/>
      <c r="C7" s="156"/>
      <c r="D7" s="157"/>
      <c r="E7" s="157"/>
      <c r="F7" s="157"/>
      <c r="G7" s="8" t="s">
        <v>107</v>
      </c>
      <c r="H7" s="8" t="s">
        <v>108</v>
      </c>
      <c r="I7" s="8" t="s">
        <v>109</v>
      </c>
      <c r="J7" s="8" t="s">
        <v>110</v>
      </c>
      <c r="K7" s="7"/>
      <c r="L7" s="12" t="s">
        <v>149</v>
      </c>
      <c r="M7" s="13" t="s">
        <v>107</v>
      </c>
      <c r="N7" s="13" t="s">
        <v>108</v>
      </c>
      <c r="O7" s="13" t="s">
        <v>109</v>
      </c>
      <c r="P7" s="14" t="s">
        <v>110</v>
      </c>
      <c r="Q7" s="7"/>
      <c r="R7" s="167" t="s">
        <v>154</v>
      </c>
      <c r="S7" s="172" t="s">
        <v>204</v>
      </c>
      <c r="T7" s="172"/>
      <c r="U7" s="172"/>
      <c r="V7" s="173"/>
      <c r="W7" s="54"/>
      <c r="X7" s="164"/>
      <c r="Y7" s="165"/>
      <c r="Z7" s="165"/>
      <c r="AA7" s="165"/>
      <c r="AB7" s="165"/>
    </row>
    <row r="8" spans="2:30" ht="21" customHeight="1" x14ac:dyDescent="0.3">
      <c r="B8" s="53"/>
      <c r="C8" s="170" t="s">
        <v>40</v>
      </c>
      <c r="D8" s="171" t="s">
        <v>37</v>
      </c>
      <c r="E8" s="171" t="s">
        <v>38</v>
      </c>
      <c r="F8" s="171" t="s">
        <v>41</v>
      </c>
      <c r="G8" s="171" t="s">
        <v>139</v>
      </c>
      <c r="H8" s="171" t="s">
        <v>49</v>
      </c>
      <c r="I8" s="171" t="s">
        <v>44</v>
      </c>
      <c r="J8" s="177" t="s">
        <v>51</v>
      </c>
      <c r="K8" s="7"/>
      <c r="L8" s="15" t="s">
        <v>101</v>
      </c>
      <c r="M8" s="16">
        <f>AVERAGE(G10:G57)</f>
        <v>1212.7614583333332</v>
      </c>
      <c r="N8" s="16">
        <f>AVERAGE(H10:H57)</f>
        <v>1303.0466666666669</v>
      </c>
      <c r="O8" s="16">
        <f>AVERAGE(I10:I57)</f>
        <v>1486.0110416666666</v>
      </c>
      <c r="P8" s="17">
        <f>AVERAGE(J10:J57)</f>
        <v>1146.7581249999998</v>
      </c>
      <c r="Q8" s="7"/>
      <c r="R8" s="167"/>
      <c r="S8" s="172"/>
      <c r="T8" s="172"/>
      <c r="U8" s="172"/>
      <c r="V8" s="173"/>
      <c r="W8" s="54"/>
      <c r="X8" s="164"/>
      <c r="Y8" s="165"/>
      <c r="Z8" s="165"/>
      <c r="AA8" s="165"/>
      <c r="AB8" s="165"/>
    </row>
    <row r="9" spans="2:30" ht="22" customHeight="1" x14ac:dyDescent="0.3">
      <c r="B9" s="53"/>
      <c r="C9" s="170"/>
      <c r="D9" s="171"/>
      <c r="E9" s="171"/>
      <c r="F9" s="171"/>
      <c r="G9" s="171"/>
      <c r="H9" s="171"/>
      <c r="I9" s="171"/>
      <c r="J9" s="177"/>
      <c r="K9" s="7"/>
      <c r="L9" s="15" t="s">
        <v>100</v>
      </c>
      <c r="M9" s="18">
        <f>MEDIAN(G10:G57)</f>
        <v>1203.7150000000001</v>
      </c>
      <c r="N9" s="18">
        <f>MEDIAN(H10:H57)</f>
        <v>1293.4349999999999</v>
      </c>
      <c r="O9" s="18">
        <f>MEDIAN(I10:I57)</f>
        <v>1496.23</v>
      </c>
      <c r="P9" s="19">
        <f>MEDIAN(J10:J57)</f>
        <v>1142.1100000000001</v>
      </c>
      <c r="Q9" s="7"/>
      <c r="R9" s="168" t="s">
        <v>156</v>
      </c>
      <c r="S9" s="172" t="s">
        <v>186</v>
      </c>
      <c r="T9" s="172"/>
      <c r="U9" s="172"/>
      <c r="V9" s="173"/>
      <c r="W9" s="54"/>
      <c r="X9" s="165"/>
      <c r="Y9" s="165"/>
      <c r="Z9" s="165"/>
      <c r="AA9" s="165"/>
      <c r="AB9" s="165"/>
    </row>
    <row r="10" spans="2:30" ht="21.5" customHeight="1" thickBot="1" x14ac:dyDescent="0.35">
      <c r="B10" s="53"/>
      <c r="C10" s="71" t="s">
        <v>45</v>
      </c>
      <c r="D10" s="10" t="s">
        <v>4</v>
      </c>
      <c r="E10" s="10" t="s">
        <v>43</v>
      </c>
      <c r="F10" s="10" t="s">
        <v>46</v>
      </c>
      <c r="G10" s="10">
        <v>1041.4100000000001</v>
      </c>
      <c r="H10" s="10">
        <v>1113.74</v>
      </c>
      <c r="I10" s="10">
        <v>1312.61</v>
      </c>
      <c r="J10" s="11">
        <v>1007.71</v>
      </c>
      <c r="K10" s="7"/>
      <c r="L10" s="9" t="s">
        <v>103</v>
      </c>
      <c r="M10" s="16">
        <f>_xlfn.STDEV.S(G10:G57)</f>
        <v>95.4530978285255</v>
      </c>
      <c r="N10" s="16">
        <f>_xlfn.STDEV.S(H10:H57)</f>
        <v>102.93438086043248</v>
      </c>
      <c r="O10" s="16">
        <f>_xlfn.STDEV.S(I10:I57)</f>
        <v>91.604243171247006</v>
      </c>
      <c r="P10" s="17">
        <f>_xlfn.STDEV.S(J10:J57)</f>
        <v>101.12984858652254</v>
      </c>
      <c r="Q10" s="7"/>
      <c r="R10" s="169"/>
      <c r="S10" s="174"/>
      <c r="T10" s="174"/>
      <c r="U10" s="174"/>
      <c r="V10" s="175"/>
      <c r="W10" s="54"/>
      <c r="X10" s="165"/>
      <c r="Y10" s="165"/>
      <c r="Z10" s="165"/>
      <c r="AA10" s="165"/>
      <c r="AB10" s="165"/>
    </row>
    <row r="11" spans="2:30" ht="14.5" thickBot="1" x14ac:dyDescent="0.35">
      <c r="B11" s="53"/>
      <c r="C11" s="71" t="s">
        <v>45</v>
      </c>
      <c r="D11" s="10" t="s">
        <v>4</v>
      </c>
      <c r="E11" s="10" t="s">
        <v>52</v>
      </c>
      <c r="F11" s="10" t="s">
        <v>46</v>
      </c>
      <c r="G11" s="10">
        <v>1073.48</v>
      </c>
      <c r="H11" s="10">
        <v>1151.83</v>
      </c>
      <c r="I11" s="10">
        <v>1346.6</v>
      </c>
      <c r="J11" s="11">
        <v>997.03</v>
      </c>
      <c r="K11" s="7"/>
      <c r="L11" s="9" t="s">
        <v>102</v>
      </c>
      <c r="M11" s="18">
        <f>COUNT(G10:G57)</f>
        <v>48</v>
      </c>
      <c r="N11" s="18">
        <f>COUNT(H10:H57)</f>
        <v>48</v>
      </c>
      <c r="O11" s="18">
        <f>COUNT(I10:I57)</f>
        <v>48</v>
      </c>
      <c r="P11" s="19">
        <f>COUNT(J10:J57)</f>
        <v>48</v>
      </c>
      <c r="Q11" s="7"/>
      <c r="R11" s="55"/>
      <c r="S11" s="7"/>
      <c r="T11" s="7"/>
      <c r="U11" s="7"/>
      <c r="V11" s="7"/>
      <c r="W11" s="54"/>
    </row>
    <row r="12" spans="2:30" x14ac:dyDescent="0.3">
      <c r="B12" s="53"/>
      <c r="C12" s="71" t="s">
        <v>45</v>
      </c>
      <c r="D12" s="10" t="s">
        <v>4</v>
      </c>
      <c r="E12" s="10" t="s">
        <v>53</v>
      </c>
      <c r="F12" s="10" t="s">
        <v>46</v>
      </c>
      <c r="G12" s="10">
        <v>1093.3399999999999</v>
      </c>
      <c r="H12" s="10">
        <v>1175.32</v>
      </c>
      <c r="I12" s="10">
        <v>1330.04</v>
      </c>
      <c r="J12" s="11">
        <v>998.43</v>
      </c>
      <c r="K12" s="7"/>
      <c r="L12" s="15" t="s">
        <v>160</v>
      </c>
      <c r="M12" s="18">
        <v>0.95</v>
      </c>
      <c r="N12" s="18">
        <v>0.95</v>
      </c>
      <c r="O12" s="18">
        <v>0.95</v>
      </c>
      <c r="P12" s="19">
        <v>0.95</v>
      </c>
      <c r="Q12" s="7"/>
      <c r="R12" s="176" t="s">
        <v>150</v>
      </c>
      <c r="S12" s="158"/>
      <c r="T12" s="158"/>
      <c r="U12" s="158"/>
      <c r="V12" s="159"/>
      <c r="W12" s="54"/>
      <c r="X12" s="61"/>
      <c r="Y12" s="62"/>
      <c r="Z12" s="62"/>
      <c r="AA12" s="63"/>
      <c r="AB12" s="63"/>
    </row>
    <row r="13" spans="2:30" ht="17" customHeight="1" x14ac:dyDescent="0.3">
      <c r="B13" s="53"/>
      <c r="C13" s="71" t="s">
        <v>45</v>
      </c>
      <c r="D13" s="10" t="s">
        <v>4</v>
      </c>
      <c r="E13" s="10" t="s">
        <v>54</v>
      </c>
      <c r="F13" s="10" t="s">
        <v>46</v>
      </c>
      <c r="G13" s="10">
        <v>1063.3900000000001</v>
      </c>
      <c r="H13" s="10">
        <v>1143.71</v>
      </c>
      <c r="I13" s="10">
        <v>1338.15</v>
      </c>
      <c r="J13" s="11">
        <v>967.88</v>
      </c>
      <c r="K13" s="7"/>
      <c r="L13" s="15"/>
      <c r="M13" s="18"/>
      <c r="N13" s="18"/>
      <c r="O13" s="18"/>
      <c r="P13" s="19"/>
      <c r="Q13" s="7"/>
      <c r="R13" s="104" t="s">
        <v>170</v>
      </c>
      <c r="S13" s="246" t="s">
        <v>200</v>
      </c>
      <c r="T13" s="247"/>
      <c r="U13" s="247"/>
      <c r="V13" s="248"/>
      <c r="W13" s="54"/>
      <c r="X13" s="61"/>
      <c r="Y13" s="64"/>
      <c r="Z13" s="64"/>
      <c r="AA13" s="63"/>
      <c r="AB13" s="63"/>
    </row>
    <row r="14" spans="2:30" ht="16" x14ac:dyDescent="0.4">
      <c r="B14" s="53"/>
      <c r="C14" s="71" t="s">
        <v>45</v>
      </c>
      <c r="D14" s="10" t="s">
        <v>4</v>
      </c>
      <c r="E14" s="10" t="s">
        <v>55</v>
      </c>
      <c r="F14" s="10" t="s">
        <v>46</v>
      </c>
      <c r="G14" s="10">
        <v>1096.67</v>
      </c>
      <c r="H14" s="10">
        <v>1177.79</v>
      </c>
      <c r="I14" s="10">
        <v>1386.6</v>
      </c>
      <c r="J14" s="11">
        <v>1009.78</v>
      </c>
      <c r="K14" s="7"/>
      <c r="L14" s="15" t="s">
        <v>163</v>
      </c>
      <c r="M14" s="16">
        <f>_xlfn.T.INV(M12+(1-M12)/2,M11-1)</f>
        <v>2.0117405137297641</v>
      </c>
      <c r="N14" s="16">
        <f t="shared" ref="N14:P14" si="0">_xlfn.T.INV(N12+(1-N12)/2,N11-1)</f>
        <v>2.0117405137297641</v>
      </c>
      <c r="O14" s="16">
        <f t="shared" si="0"/>
        <v>2.0117405137297641</v>
      </c>
      <c r="P14" s="17">
        <f t="shared" si="0"/>
        <v>2.0117405137297641</v>
      </c>
      <c r="Q14" s="7"/>
      <c r="R14" s="166" t="s">
        <v>151</v>
      </c>
      <c r="S14" s="284" t="s">
        <v>171</v>
      </c>
      <c r="T14" s="284"/>
      <c r="U14" s="284"/>
      <c r="V14" s="285"/>
      <c r="W14" s="54"/>
      <c r="X14" s="61"/>
      <c r="Y14" s="65"/>
      <c r="Z14" s="65"/>
      <c r="AA14" s="63"/>
      <c r="AB14" s="63"/>
    </row>
    <row r="15" spans="2:30" ht="14.5" customHeight="1" x14ac:dyDescent="0.3">
      <c r="B15" s="53"/>
      <c r="C15" s="71" t="s">
        <v>45</v>
      </c>
      <c r="D15" s="10" t="s">
        <v>4</v>
      </c>
      <c r="E15" s="10" t="s">
        <v>56</v>
      </c>
      <c r="F15" s="10" t="s">
        <v>46</v>
      </c>
      <c r="G15" s="10">
        <v>1094.26</v>
      </c>
      <c r="H15" s="10">
        <v>1179.32</v>
      </c>
      <c r="I15" s="10">
        <v>1348.6</v>
      </c>
      <c r="J15" s="11">
        <v>977.07</v>
      </c>
      <c r="K15" s="7"/>
      <c r="L15" s="21" t="s">
        <v>104</v>
      </c>
      <c r="M15" s="16">
        <f>M$8-(M$14*M$10/SQRT(M$11))</f>
        <v>1185.0447679187798</v>
      </c>
      <c r="N15" s="16">
        <f>N$8-(N$14*N$10/SQRT(N$11))</f>
        <v>1273.157638104728</v>
      </c>
      <c r="O15" s="16">
        <f>O$8-(O$14*O$10/SQRT(O$11))</f>
        <v>1459.411942146628</v>
      </c>
      <c r="P15" s="17">
        <f>P$8-(P$14*P$10/SQRT(P$11))</f>
        <v>1117.3930779904342</v>
      </c>
      <c r="Q15" s="7"/>
      <c r="R15" s="166"/>
      <c r="S15" s="284"/>
      <c r="T15" s="284"/>
      <c r="U15" s="284"/>
      <c r="V15" s="285"/>
      <c r="W15" s="54"/>
      <c r="X15" s="61"/>
      <c r="Y15" s="66"/>
      <c r="Z15" s="66"/>
      <c r="AA15" s="63"/>
      <c r="AB15" s="63"/>
    </row>
    <row r="16" spans="2:30" ht="14.5" thickBot="1" x14ac:dyDescent="0.35">
      <c r="B16" s="53"/>
      <c r="C16" s="71" t="s">
        <v>45</v>
      </c>
      <c r="D16" s="10" t="s">
        <v>4</v>
      </c>
      <c r="E16" s="10" t="s">
        <v>57</v>
      </c>
      <c r="F16" s="10" t="s">
        <v>46</v>
      </c>
      <c r="G16" s="10">
        <v>1137.7</v>
      </c>
      <c r="H16" s="10">
        <v>1221.42</v>
      </c>
      <c r="I16" s="10">
        <v>1404.71</v>
      </c>
      <c r="J16" s="11">
        <v>1050.1500000000001</v>
      </c>
      <c r="K16" s="7"/>
      <c r="L16" s="23" t="s">
        <v>105</v>
      </c>
      <c r="M16" s="24">
        <f>M$8+(M$14*M$10/SQRT(M$11))</f>
        <v>1240.4781487478865</v>
      </c>
      <c r="N16" s="24">
        <f>N$8+(N$14*N$10/SQRT(N$11))</f>
        <v>1332.9356952286057</v>
      </c>
      <c r="O16" s="24">
        <f>O$8+(O$14*O$10/SQRT(O$11))</f>
        <v>1512.6101411867053</v>
      </c>
      <c r="P16" s="25">
        <f>P$8+(P$14*P$10/SQRT(P$11))</f>
        <v>1176.1231720095655</v>
      </c>
      <c r="Q16" s="7"/>
      <c r="R16" s="166" t="s">
        <v>152</v>
      </c>
      <c r="S16" s="286" t="s">
        <v>168</v>
      </c>
      <c r="T16" s="286"/>
      <c r="U16" s="286"/>
      <c r="V16" s="287"/>
      <c r="W16" s="54"/>
      <c r="X16" s="61"/>
      <c r="Y16" s="66"/>
      <c r="Z16" s="66"/>
      <c r="AA16" s="63"/>
      <c r="AB16" s="63"/>
    </row>
    <row r="17" spans="2:28" ht="14.5" customHeight="1" thickBot="1" x14ac:dyDescent="0.35">
      <c r="B17" s="53"/>
      <c r="C17" s="71" t="s">
        <v>45</v>
      </c>
      <c r="D17" s="10" t="s">
        <v>4</v>
      </c>
      <c r="E17" s="10" t="s">
        <v>58</v>
      </c>
      <c r="F17" s="10" t="s">
        <v>46</v>
      </c>
      <c r="G17" s="10">
        <v>1124.8399999999999</v>
      </c>
      <c r="H17" s="10">
        <v>1208.1099999999999</v>
      </c>
      <c r="I17" s="10">
        <v>1430.55</v>
      </c>
      <c r="J17" s="11">
        <v>1034.71</v>
      </c>
      <c r="K17" s="7"/>
      <c r="L17" s="7"/>
      <c r="M17" s="7"/>
      <c r="N17" s="7"/>
      <c r="O17" s="7"/>
      <c r="P17" s="7"/>
      <c r="Q17" s="7"/>
      <c r="R17" s="166"/>
      <c r="S17" s="286"/>
      <c r="T17" s="286"/>
      <c r="U17" s="286"/>
      <c r="V17" s="287"/>
      <c r="W17" s="54"/>
      <c r="X17" s="61"/>
      <c r="Y17" s="67"/>
      <c r="Z17" s="67"/>
      <c r="AA17" s="63"/>
      <c r="AB17" s="63"/>
    </row>
    <row r="18" spans="2:28" ht="14.5" customHeight="1" x14ac:dyDescent="0.3">
      <c r="B18" s="53"/>
      <c r="C18" s="71" t="s">
        <v>45</v>
      </c>
      <c r="D18" s="10" t="s">
        <v>4</v>
      </c>
      <c r="E18" s="10" t="s">
        <v>59</v>
      </c>
      <c r="F18" s="10" t="s">
        <v>46</v>
      </c>
      <c r="G18" s="10">
        <v>1120.1199999999999</v>
      </c>
      <c r="H18" s="10">
        <v>1203.76</v>
      </c>
      <c r="I18" s="10">
        <v>1445.57</v>
      </c>
      <c r="J18" s="11">
        <v>1023.95</v>
      </c>
      <c r="K18" s="7"/>
      <c r="L18" s="181" t="s">
        <v>144</v>
      </c>
      <c r="M18" s="184" t="s">
        <v>182</v>
      </c>
      <c r="N18" s="184" t="s">
        <v>183</v>
      </c>
      <c r="O18" s="184" t="s">
        <v>184</v>
      </c>
      <c r="P18" s="185" t="s">
        <v>185</v>
      </c>
      <c r="Q18" s="7"/>
      <c r="R18" s="198" t="s">
        <v>169</v>
      </c>
      <c r="S18" s="284" t="s">
        <v>187</v>
      </c>
      <c r="T18" s="284"/>
      <c r="U18" s="284"/>
      <c r="V18" s="285"/>
      <c r="W18" s="54"/>
      <c r="X18" s="61"/>
      <c r="Y18" s="63"/>
      <c r="Z18" s="63"/>
      <c r="AA18" s="63"/>
      <c r="AB18" s="63"/>
    </row>
    <row r="19" spans="2:28" ht="15" customHeight="1" x14ac:dyDescent="0.3">
      <c r="B19" s="53"/>
      <c r="C19" s="71" t="s">
        <v>45</v>
      </c>
      <c r="D19" s="10" t="s">
        <v>4</v>
      </c>
      <c r="E19" s="10" t="s">
        <v>60</v>
      </c>
      <c r="F19" s="10" t="s">
        <v>46</v>
      </c>
      <c r="G19" s="10">
        <v>1114.97</v>
      </c>
      <c r="H19" s="10">
        <v>1197.5</v>
      </c>
      <c r="I19" s="10">
        <v>1391.65</v>
      </c>
      <c r="J19" s="11">
        <v>1022.11</v>
      </c>
      <c r="K19" s="7"/>
      <c r="L19" s="182"/>
      <c r="M19" s="186"/>
      <c r="N19" s="186"/>
      <c r="O19" s="186"/>
      <c r="P19" s="187"/>
      <c r="Q19" s="7"/>
      <c r="R19" s="198"/>
      <c r="S19" s="284"/>
      <c r="T19" s="284"/>
      <c r="U19" s="284"/>
      <c r="V19" s="285"/>
      <c r="W19" s="54"/>
      <c r="X19" s="61"/>
      <c r="Y19" s="67"/>
      <c r="Z19" s="63"/>
      <c r="AA19" s="63"/>
      <c r="AB19" s="63"/>
    </row>
    <row r="20" spans="2:28" ht="14.5" customHeight="1" thickBot="1" x14ac:dyDescent="0.35">
      <c r="B20" s="53"/>
      <c r="C20" s="71" t="s">
        <v>45</v>
      </c>
      <c r="D20" s="10" t="s">
        <v>4</v>
      </c>
      <c r="E20" s="10" t="s">
        <v>61</v>
      </c>
      <c r="F20" s="10" t="s">
        <v>46</v>
      </c>
      <c r="G20" s="10">
        <v>1134.81</v>
      </c>
      <c r="H20" s="10">
        <v>1210.67</v>
      </c>
      <c r="I20" s="10">
        <v>1362.15</v>
      </c>
      <c r="J20" s="11">
        <v>1108.68</v>
      </c>
      <c r="K20" s="7"/>
      <c r="L20" s="182"/>
      <c r="M20" s="186"/>
      <c r="N20" s="186"/>
      <c r="O20" s="186"/>
      <c r="P20" s="187"/>
      <c r="Q20" s="7"/>
      <c r="R20" s="199"/>
      <c r="S20" s="288"/>
      <c r="T20" s="288"/>
      <c r="U20" s="288"/>
      <c r="V20" s="289"/>
      <c r="W20" s="54"/>
      <c r="X20" s="61"/>
      <c r="Y20" s="67"/>
      <c r="Z20" s="63"/>
      <c r="AA20" s="63"/>
      <c r="AB20" s="63"/>
    </row>
    <row r="21" spans="2:28" ht="14.5" thickBot="1" x14ac:dyDescent="0.35">
      <c r="B21" s="53"/>
      <c r="C21" s="71" t="s">
        <v>45</v>
      </c>
      <c r="D21" s="10" t="s">
        <v>4</v>
      </c>
      <c r="E21" s="10" t="s">
        <v>62</v>
      </c>
      <c r="F21" s="10" t="s">
        <v>46</v>
      </c>
      <c r="G21" s="10">
        <v>1121.68</v>
      </c>
      <c r="H21" s="10">
        <v>1198.8599999999999</v>
      </c>
      <c r="I21" s="10">
        <v>1409.27</v>
      </c>
      <c r="J21" s="11">
        <v>1083.1400000000001</v>
      </c>
      <c r="K21" s="7"/>
      <c r="L21" s="182"/>
      <c r="M21" s="186"/>
      <c r="N21" s="186"/>
      <c r="O21" s="186"/>
      <c r="P21" s="187"/>
      <c r="Q21" s="7"/>
      <c r="R21" s="55"/>
      <c r="S21" s="7"/>
      <c r="T21" s="7"/>
      <c r="U21" s="7"/>
      <c r="V21" s="7"/>
      <c r="W21" s="54"/>
      <c r="X21" s="61"/>
      <c r="Y21" s="68"/>
      <c r="Z21" s="63"/>
      <c r="AA21" s="63"/>
      <c r="AB21" s="63"/>
    </row>
    <row r="22" spans="2:28" ht="14.5" customHeight="1" x14ac:dyDescent="0.3">
      <c r="B22" s="53"/>
      <c r="C22" s="71" t="s">
        <v>45</v>
      </c>
      <c r="D22" s="10" t="s">
        <v>4</v>
      </c>
      <c r="E22" s="10" t="s">
        <v>63</v>
      </c>
      <c r="F22" s="10" t="s">
        <v>46</v>
      </c>
      <c r="G22" s="10">
        <v>1149.49</v>
      </c>
      <c r="H22" s="10">
        <v>1237.49</v>
      </c>
      <c r="I22" s="10">
        <v>1455.61</v>
      </c>
      <c r="J22" s="11">
        <v>1060.23</v>
      </c>
      <c r="K22" s="7"/>
      <c r="L22" s="182"/>
      <c r="M22" s="186"/>
      <c r="N22" s="186"/>
      <c r="O22" s="186"/>
      <c r="P22" s="187"/>
      <c r="Q22" s="7"/>
      <c r="R22" s="26" t="s">
        <v>106</v>
      </c>
      <c r="S22" s="20" t="s">
        <v>107</v>
      </c>
      <c r="T22" s="20" t="s">
        <v>108</v>
      </c>
      <c r="U22" s="20" t="s">
        <v>109</v>
      </c>
      <c r="V22" s="27" t="s">
        <v>110</v>
      </c>
      <c r="W22" s="54"/>
      <c r="X22" s="61"/>
      <c r="Y22" s="68"/>
      <c r="Z22" s="63"/>
      <c r="AA22" s="62"/>
      <c r="AB22" s="69"/>
    </row>
    <row r="23" spans="2:28" ht="15" customHeight="1" x14ac:dyDescent="0.45">
      <c r="B23" s="53"/>
      <c r="C23" s="71" t="s">
        <v>45</v>
      </c>
      <c r="D23" s="10" t="s">
        <v>4</v>
      </c>
      <c r="E23" s="10" t="s">
        <v>64</v>
      </c>
      <c r="F23" s="10" t="s">
        <v>46</v>
      </c>
      <c r="G23" s="10">
        <v>1152.51</v>
      </c>
      <c r="H23" s="10">
        <v>1240.1400000000001</v>
      </c>
      <c r="I23" s="10">
        <v>1436.41</v>
      </c>
      <c r="J23" s="11">
        <v>1065.01</v>
      </c>
      <c r="K23" s="7"/>
      <c r="L23" s="182"/>
      <c r="M23" s="186"/>
      <c r="N23" s="186"/>
      <c r="O23" s="186"/>
      <c r="P23" s="187"/>
      <c r="Q23" s="7"/>
      <c r="R23" s="15" t="s">
        <v>164</v>
      </c>
      <c r="S23" s="22" t="s">
        <v>161</v>
      </c>
      <c r="T23" s="22" t="s">
        <v>162</v>
      </c>
      <c r="U23" s="22" t="s">
        <v>165</v>
      </c>
      <c r="V23" s="28" t="s">
        <v>166</v>
      </c>
      <c r="W23" s="54"/>
      <c r="X23" s="61"/>
      <c r="Y23" s="70"/>
      <c r="Z23" s="63"/>
      <c r="AA23" s="163"/>
      <c r="AB23" s="163"/>
    </row>
    <row r="24" spans="2:28" ht="14.5" customHeight="1" thickBot="1" x14ac:dyDescent="0.35">
      <c r="B24" s="53"/>
      <c r="C24" s="71" t="s">
        <v>45</v>
      </c>
      <c r="D24" s="10" t="s">
        <v>4</v>
      </c>
      <c r="E24" s="10" t="s">
        <v>65</v>
      </c>
      <c r="F24" s="10" t="s">
        <v>46</v>
      </c>
      <c r="G24" s="10">
        <v>1170.03</v>
      </c>
      <c r="H24" s="10">
        <v>1256.4100000000001</v>
      </c>
      <c r="I24" s="10">
        <v>1438.18</v>
      </c>
      <c r="J24" s="11">
        <v>1102.06</v>
      </c>
      <c r="K24" s="7"/>
      <c r="L24" s="183"/>
      <c r="M24" s="188"/>
      <c r="N24" s="188"/>
      <c r="O24" s="188"/>
      <c r="P24" s="189"/>
      <c r="Q24" s="7"/>
      <c r="R24" s="15" t="s">
        <v>111</v>
      </c>
      <c r="S24" s="18">
        <f>COUNT(G10:G57)</f>
        <v>48</v>
      </c>
      <c r="T24" s="18">
        <f>COUNT(H10:H57)</f>
        <v>48</v>
      </c>
      <c r="U24" s="18">
        <f>COUNT(I10:I57)</f>
        <v>48</v>
      </c>
      <c r="V24" s="19">
        <f>COUNT(J10:J57)</f>
        <v>48</v>
      </c>
      <c r="W24" s="54"/>
      <c r="X24" s="61"/>
      <c r="Y24" s="67"/>
      <c r="Z24" s="63"/>
      <c r="AA24" s="163"/>
      <c r="AB24" s="163"/>
    </row>
    <row r="25" spans="2:28" x14ac:dyDescent="0.3">
      <c r="B25" s="53"/>
      <c r="C25" s="71" t="s">
        <v>45</v>
      </c>
      <c r="D25" s="10" t="s">
        <v>4</v>
      </c>
      <c r="E25" s="10" t="s">
        <v>66</v>
      </c>
      <c r="F25" s="10" t="s">
        <v>46</v>
      </c>
      <c r="G25" s="10">
        <v>1145.3399999999999</v>
      </c>
      <c r="H25" s="10">
        <v>1229.6400000000001</v>
      </c>
      <c r="I25" s="10">
        <v>1458.28</v>
      </c>
      <c r="J25" s="11">
        <v>1085.92</v>
      </c>
      <c r="K25" s="7"/>
      <c r="L25" s="7"/>
      <c r="M25" s="7"/>
      <c r="N25" s="7"/>
      <c r="O25" s="7"/>
      <c r="P25" s="7"/>
      <c r="Q25" s="7"/>
      <c r="R25" s="29" t="s">
        <v>112</v>
      </c>
      <c r="S25" s="30">
        <f>AVERAGE(G10:G57)</f>
        <v>1212.7614583333332</v>
      </c>
      <c r="T25" s="30">
        <f>AVERAGE(H10:H57)</f>
        <v>1303.0466666666669</v>
      </c>
      <c r="U25" s="30">
        <f>AVERAGE(I10:I57)</f>
        <v>1486.0110416666666</v>
      </c>
      <c r="V25" s="31">
        <f>AVERAGE(J10:J57)</f>
        <v>1146.7581249999998</v>
      </c>
      <c r="W25" s="54"/>
      <c r="X25" s="61"/>
      <c r="Y25" s="67"/>
      <c r="Z25" s="63"/>
      <c r="AA25" s="163"/>
      <c r="AB25" s="163"/>
    </row>
    <row r="26" spans="2:28" x14ac:dyDescent="0.3">
      <c r="B26" s="53"/>
      <c r="C26" s="71" t="s">
        <v>45</v>
      </c>
      <c r="D26" s="10" t="s">
        <v>4</v>
      </c>
      <c r="E26" s="10" t="s">
        <v>67</v>
      </c>
      <c r="F26" s="10" t="s">
        <v>46</v>
      </c>
      <c r="G26" s="10">
        <v>1127.97</v>
      </c>
      <c r="H26" s="10">
        <v>1207.57</v>
      </c>
      <c r="I26" s="10">
        <v>1402.56</v>
      </c>
      <c r="J26" s="11">
        <v>1094.21</v>
      </c>
      <c r="K26" s="7"/>
      <c r="L26" s="7"/>
      <c r="M26" s="7"/>
      <c r="N26" s="7"/>
      <c r="O26" s="7"/>
      <c r="P26" s="7"/>
      <c r="Q26" s="7"/>
      <c r="R26" s="15" t="s">
        <v>113</v>
      </c>
      <c r="S26" s="16">
        <f>_xlfn.STDEV.S(G10:G57)</f>
        <v>95.4530978285255</v>
      </c>
      <c r="T26" s="16">
        <f>_xlfn.STDEV.S(H10:H57)</f>
        <v>102.93438086043248</v>
      </c>
      <c r="U26" s="16">
        <f>_xlfn.STDEV.S(I10:I57)</f>
        <v>91.604243171247006</v>
      </c>
      <c r="V26" s="17">
        <f>_xlfn.STDEV.S(J10:J57)</f>
        <v>101.12984858652254</v>
      </c>
      <c r="W26" s="54"/>
      <c r="X26" s="61"/>
      <c r="Y26" s="67"/>
      <c r="Z26" s="63"/>
      <c r="AA26" s="61"/>
      <c r="AB26" s="63"/>
    </row>
    <row r="27" spans="2:28" x14ac:dyDescent="0.3">
      <c r="B27" s="53"/>
      <c r="C27" s="71" t="s">
        <v>45</v>
      </c>
      <c r="D27" s="10" t="s">
        <v>4</v>
      </c>
      <c r="E27" s="10" t="s">
        <v>68</v>
      </c>
      <c r="F27" s="10" t="s">
        <v>46</v>
      </c>
      <c r="G27" s="10">
        <v>1134.44</v>
      </c>
      <c r="H27" s="10">
        <v>1216.31</v>
      </c>
      <c r="I27" s="10">
        <v>1376.53</v>
      </c>
      <c r="J27" s="11">
        <v>1087.3599999999999</v>
      </c>
      <c r="K27" s="7"/>
      <c r="L27" s="56"/>
      <c r="M27" s="56"/>
      <c r="N27" s="56"/>
      <c r="O27" s="56"/>
      <c r="P27" s="7"/>
      <c r="Q27" s="7"/>
      <c r="R27" s="21" t="s">
        <v>141</v>
      </c>
      <c r="S27" s="18">
        <v>0.05</v>
      </c>
      <c r="T27" s="18">
        <v>0.05</v>
      </c>
      <c r="U27" s="18">
        <v>0.05</v>
      </c>
      <c r="V27" s="19">
        <v>0.05</v>
      </c>
      <c r="W27" s="54"/>
    </row>
    <row r="28" spans="2:28" ht="14.5" customHeight="1" x14ac:dyDescent="0.3">
      <c r="B28" s="53"/>
      <c r="C28" s="71" t="s">
        <v>45</v>
      </c>
      <c r="D28" s="10" t="s">
        <v>4</v>
      </c>
      <c r="E28" s="10" t="s">
        <v>69</v>
      </c>
      <c r="F28" s="10" t="s">
        <v>46</v>
      </c>
      <c r="G28" s="10">
        <v>1173.25</v>
      </c>
      <c r="H28" s="10">
        <v>1259.83</v>
      </c>
      <c r="I28" s="10">
        <v>1454.07</v>
      </c>
      <c r="J28" s="11">
        <v>1153.6600000000001</v>
      </c>
      <c r="K28" s="7"/>
      <c r="L28" s="56"/>
      <c r="M28" s="56"/>
      <c r="N28" s="56"/>
      <c r="O28" s="56"/>
      <c r="P28" s="7"/>
      <c r="Q28" s="7"/>
      <c r="R28" s="15"/>
      <c r="S28" s="18"/>
      <c r="T28" s="18"/>
      <c r="U28" s="18"/>
      <c r="V28" s="19"/>
      <c r="W28" s="54"/>
      <c r="X28" s="161"/>
      <c r="Y28" s="162"/>
      <c r="Z28" s="162"/>
      <c r="AA28" s="162"/>
      <c r="AB28" s="162"/>
    </row>
    <row r="29" spans="2:28" x14ac:dyDescent="0.3">
      <c r="B29" s="53"/>
      <c r="C29" s="71" t="s">
        <v>45</v>
      </c>
      <c r="D29" s="10" t="s">
        <v>4</v>
      </c>
      <c r="E29" s="10" t="s">
        <v>70</v>
      </c>
      <c r="F29" s="10" t="s">
        <v>46</v>
      </c>
      <c r="G29" s="10">
        <v>1162.04</v>
      </c>
      <c r="H29" s="10">
        <v>1253.73</v>
      </c>
      <c r="I29" s="10">
        <v>1450.86</v>
      </c>
      <c r="J29" s="11">
        <v>1108.3599999999999</v>
      </c>
      <c r="K29" s="7"/>
      <c r="L29" s="7"/>
      <c r="M29" s="7"/>
      <c r="N29" s="7"/>
      <c r="O29" s="7"/>
      <c r="P29" s="7"/>
      <c r="Q29" s="7"/>
      <c r="R29" s="15" t="s">
        <v>114</v>
      </c>
      <c r="S29" s="18">
        <v>4</v>
      </c>
      <c r="T29" s="18">
        <v>4</v>
      </c>
      <c r="U29" s="18">
        <v>4</v>
      </c>
      <c r="V29" s="19">
        <v>4</v>
      </c>
      <c r="W29" s="54"/>
      <c r="X29" s="161"/>
      <c r="Y29" s="162"/>
      <c r="Z29" s="162"/>
      <c r="AA29" s="162"/>
      <c r="AB29" s="162"/>
    </row>
    <row r="30" spans="2:28" ht="14.5" customHeight="1" x14ac:dyDescent="0.3">
      <c r="B30" s="53"/>
      <c r="C30" s="71" t="s">
        <v>45</v>
      </c>
      <c r="D30" s="10" t="s">
        <v>4</v>
      </c>
      <c r="E30" s="10" t="s">
        <v>71</v>
      </c>
      <c r="F30" s="10" t="s">
        <v>46</v>
      </c>
      <c r="G30" s="10">
        <v>1155.0899999999999</v>
      </c>
      <c r="H30" s="10">
        <v>1248.48</v>
      </c>
      <c r="I30" s="10">
        <v>1432.61</v>
      </c>
      <c r="J30" s="11">
        <v>1087.72</v>
      </c>
      <c r="K30" s="7"/>
      <c r="L30" s="7"/>
      <c r="M30" s="7"/>
      <c r="N30" s="7"/>
      <c r="O30" s="7"/>
      <c r="P30" s="56"/>
      <c r="Q30" s="7"/>
      <c r="R30" s="15" t="s">
        <v>115</v>
      </c>
      <c r="S30" s="18">
        <f>COUNT($G$10:$J$57)</f>
        <v>192</v>
      </c>
      <c r="T30" s="18">
        <f t="shared" ref="T30:V30" si="1">COUNT($G$10:$J$57)</f>
        <v>192</v>
      </c>
      <c r="U30" s="18">
        <f t="shared" si="1"/>
        <v>192</v>
      </c>
      <c r="V30" s="19">
        <f t="shared" si="1"/>
        <v>192</v>
      </c>
      <c r="W30" s="54"/>
      <c r="X30" s="161"/>
      <c r="Y30" s="162"/>
      <c r="Z30" s="162"/>
      <c r="AA30" s="162"/>
      <c r="AB30" s="162"/>
    </row>
    <row r="31" spans="2:28" x14ac:dyDescent="0.3">
      <c r="B31" s="53"/>
      <c r="C31" s="71" t="s">
        <v>45</v>
      </c>
      <c r="D31" s="10" t="s">
        <v>4</v>
      </c>
      <c r="E31" s="10" t="s">
        <v>72</v>
      </c>
      <c r="F31" s="10" t="s">
        <v>46</v>
      </c>
      <c r="G31" s="10">
        <v>1184.03</v>
      </c>
      <c r="H31" s="10">
        <v>1281.9100000000001</v>
      </c>
      <c r="I31" s="10">
        <v>1448.62</v>
      </c>
      <c r="J31" s="11">
        <v>1097.9100000000001</v>
      </c>
      <c r="K31" s="7"/>
      <c r="L31" s="7"/>
      <c r="M31" s="7"/>
      <c r="N31" s="7"/>
      <c r="O31" s="56"/>
      <c r="P31" s="7"/>
      <c r="Q31" s="7"/>
      <c r="R31" s="15"/>
      <c r="S31" s="18"/>
      <c r="T31" s="18"/>
      <c r="U31" s="18"/>
      <c r="V31" s="19"/>
      <c r="W31" s="54"/>
      <c r="X31" s="161"/>
      <c r="Y31" s="162"/>
      <c r="Z31" s="162"/>
      <c r="AA31" s="162"/>
      <c r="AB31" s="162"/>
    </row>
    <row r="32" spans="2:28" x14ac:dyDescent="0.3">
      <c r="B32" s="53"/>
      <c r="C32" s="71" t="s">
        <v>45</v>
      </c>
      <c r="D32" s="10" t="s">
        <v>4</v>
      </c>
      <c r="E32" s="10" t="s">
        <v>73</v>
      </c>
      <c r="F32" s="10" t="s">
        <v>46</v>
      </c>
      <c r="G32" s="10">
        <v>1197.45</v>
      </c>
      <c r="H32" s="10">
        <v>1288.3699999999999</v>
      </c>
      <c r="I32" s="10">
        <v>1475.48</v>
      </c>
      <c r="J32" s="11">
        <v>1141.17</v>
      </c>
      <c r="K32" s="7"/>
      <c r="L32" s="7"/>
      <c r="M32" s="7"/>
      <c r="N32" s="7"/>
      <c r="O32" s="7"/>
      <c r="P32" s="7"/>
      <c r="Q32" s="7"/>
      <c r="R32" s="33" t="s">
        <v>116</v>
      </c>
      <c r="S32" s="13" t="s">
        <v>107</v>
      </c>
      <c r="T32" s="13" t="s">
        <v>108</v>
      </c>
      <c r="U32" s="13" t="s">
        <v>109</v>
      </c>
      <c r="V32" s="14" t="s">
        <v>110</v>
      </c>
      <c r="W32" s="54"/>
      <c r="X32" s="161"/>
      <c r="Y32" s="162"/>
      <c r="Z32" s="162"/>
      <c r="AA32" s="162"/>
      <c r="AB32" s="162"/>
    </row>
    <row r="33" spans="2:23" x14ac:dyDescent="0.3">
      <c r="B33" s="53"/>
      <c r="C33" s="71" t="s">
        <v>45</v>
      </c>
      <c r="D33" s="10" t="s">
        <v>4</v>
      </c>
      <c r="E33" s="10" t="s">
        <v>74</v>
      </c>
      <c r="F33" s="10" t="s">
        <v>46</v>
      </c>
      <c r="G33" s="10">
        <v>1199.6300000000001</v>
      </c>
      <c r="H33" s="10">
        <v>1288.4100000000001</v>
      </c>
      <c r="I33" s="10">
        <v>1499.29</v>
      </c>
      <c r="J33" s="11">
        <v>1140.8900000000001</v>
      </c>
      <c r="K33" s="7"/>
      <c r="L33" s="7"/>
      <c r="M33" s="7"/>
      <c r="N33" s="7"/>
      <c r="O33" s="7"/>
      <c r="P33" s="7"/>
      <c r="Q33" s="7"/>
      <c r="R33" s="15" t="s">
        <v>134</v>
      </c>
      <c r="S33" s="34">
        <f>AVERAGE($G$10:$J$57)</f>
        <v>1287.1443229166669</v>
      </c>
      <c r="T33" s="34">
        <f t="shared" ref="T33:V33" si="2">AVERAGE($G$10:$J$57)</f>
        <v>1287.1443229166669</v>
      </c>
      <c r="U33" s="34">
        <f t="shared" si="2"/>
        <v>1287.1443229166669</v>
      </c>
      <c r="V33" s="35">
        <f t="shared" si="2"/>
        <v>1287.1443229166669</v>
      </c>
      <c r="W33" s="54"/>
    </row>
    <row r="34" spans="2:23" x14ac:dyDescent="0.3">
      <c r="B34" s="53"/>
      <c r="C34" s="71" t="s">
        <v>45</v>
      </c>
      <c r="D34" s="10" t="s">
        <v>4</v>
      </c>
      <c r="E34" s="10" t="s">
        <v>75</v>
      </c>
      <c r="F34" s="10" t="s">
        <v>46</v>
      </c>
      <c r="G34" s="10">
        <v>1207.93</v>
      </c>
      <c r="H34" s="10">
        <v>1305.7</v>
      </c>
      <c r="I34" s="10">
        <v>1513.36</v>
      </c>
      <c r="J34" s="11">
        <v>1139.51</v>
      </c>
      <c r="K34" s="7"/>
      <c r="L34" s="7"/>
      <c r="M34" s="7"/>
      <c r="N34" s="7"/>
      <c r="O34" s="7"/>
      <c r="P34" s="7"/>
      <c r="Q34" s="7"/>
      <c r="R34" s="15" t="s">
        <v>111</v>
      </c>
      <c r="S34" s="36">
        <f>S24</f>
        <v>48</v>
      </c>
      <c r="T34" s="36">
        <f t="shared" ref="T34:V35" si="3">T24</f>
        <v>48</v>
      </c>
      <c r="U34" s="36">
        <f t="shared" si="3"/>
        <v>48</v>
      </c>
      <c r="V34" s="37">
        <f t="shared" si="3"/>
        <v>48</v>
      </c>
      <c r="W34" s="54"/>
    </row>
    <row r="35" spans="2:23" x14ac:dyDescent="0.3">
      <c r="B35" s="53"/>
      <c r="C35" s="71" t="s">
        <v>45</v>
      </c>
      <c r="D35" s="10" t="s">
        <v>4</v>
      </c>
      <c r="E35" s="10" t="s">
        <v>76</v>
      </c>
      <c r="F35" s="10" t="s">
        <v>46</v>
      </c>
      <c r="G35" s="10">
        <v>1213.26</v>
      </c>
      <c r="H35" s="10">
        <v>1298.46</v>
      </c>
      <c r="I35" s="10">
        <v>1494.94</v>
      </c>
      <c r="J35" s="11">
        <v>1155.75</v>
      </c>
      <c r="K35" s="7"/>
      <c r="L35" s="7"/>
      <c r="M35" s="7"/>
      <c r="N35" s="7"/>
      <c r="O35" s="7"/>
      <c r="P35" s="7"/>
      <c r="Q35" s="7"/>
      <c r="R35" s="15" t="s">
        <v>112</v>
      </c>
      <c r="S35" s="34">
        <f>S25</f>
        <v>1212.7614583333332</v>
      </c>
      <c r="T35" s="34">
        <f t="shared" si="3"/>
        <v>1303.0466666666669</v>
      </c>
      <c r="U35" s="34">
        <f t="shared" si="3"/>
        <v>1486.0110416666666</v>
      </c>
      <c r="V35" s="35">
        <f t="shared" si="3"/>
        <v>1146.7581249999998</v>
      </c>
      <c r="W35" s="54"/>
    </row>
    <row r="36" spans="2:23" x14ac:dyDescent="0.3">
      <c r="B36" s="53"/>
      <c r="C36" s="71" t="s">
        <v>45</v>
      </c>
      <c r="D36" s="10" t="s">
        <v>4</v>
      </c>
      <c r="E36" s="10" t="s">
        <v>77</v>
      </c>
      <c r="F36" s="10" t="s">
        <v>46</v>
      </c>
      <c r="G36" s="10">
        <v>1223.53</v>
      </c>
      <c r="H36" s="10">
        <v>1316.26</v>
      </c>
      <c r="I36" s="10">
        <v>1501.23</v>
      </c>
      <c r="J36" s="11">
        <v>1159.8800000000001</v>
      </c>
      <c r="K36" s="7"/>
      <c r="L36" s="7"/>
      <c r="M36" s="7"/>
      <c r="N36" s="7"/>
      <c r="O36" s="7"/>
      <c r="P36" s="7"/>
      <c r="Q36" s="7"/>
      <c r="R36" s="15" t="s">
        <v>117</v>
      </c>
      <c r="S36" s="34">
        <f>S35-S33</f>
        <v>-74.382864583333685</v>
      </c>
      <c r="T36" s="34">
        <f>T35-T33</f>
        <v>15.90234375</v>
      </c>
      <c r="U36" s="34">
        <f>U35-U33</f>
        <v>198.86671874999979</v>
      </c>
      <c r="V36" s="35">
        <f>V35-V33</f>
        <v>-140.38619791666702</v>
      </c>
      <c r="W36" s="54"/>
    </row>
    <row r="37" spans="2:23" x14ac:dyDescent="0.3">
      <c r="B37" s="53"/>
      <c r="C37" s="71" t="s">
        <v>45</v>
      </c>
      <c r="D37" s="10" t="s">
        <v>4</v>
      </c>
      <c r="E37" s="10" t="s">
        <v>78</v>
      </c>
      <c r="F37" s="10" t="s">
        <v>46</v>
      </c>
      <c r="G37" s="10">
        <v>1207.8</v>
      </c>
      <c r="H37" s="10">
        <v>1302.2</v>
      </c>
      <c r="I37" s="10">
        <v>1511.38</v>
      </c>
      <c r="J37" s="11">
        <v>1143.05</v>
      </c>
      <c r="K37" s="7"/>
      <c r="L37" s="7"/>
      <c r="M37" s="7"/>
      <c r="N37" s="7"/>
      <c r="O37" s="7"/>
      <c r="P37" s="7"/>
      <c r="Q37" s="7"/>
      <c r="R37" s="15" t="s">
        <v>118</v>
      </c>
      <c r="S37" s="34">
        <f>POWER(S36,2)</f>
        <v>5532.8105436225569</v>
      </c>
      <c r="T37" s="34">
        <f>POWER(T36,2)</f>
        <v>252.88453674316406</v>
      </c>
      <c r="U37" s="34">
        <f>POWER(U36,2)</f>
        <v>39547.97182639152</v>
      </c>
      <c r="V37" s="35">
        <f>POWER(V36,2)</f>
        <v>19708.284565497601</v>
      </c>
      <c r="W37" s="54"/>
    </row>
    <row r="38" spans="2:23" x14ac:dyDescent="0.3">
      <c r="B38" s="53"/>
      <c r="C38" s="71" t="s">
        <v>45</v>
      </c>
      <c r="D38" s="10" t="s">
        <v>4</v>
      </c>
      <c r="E38" s="10" t="s">
        <v>79</v>
      </c>
      <c r="F38" s="10" t="s">
        <v>46</v>
      </c>
      <c r="G38" s="10">
        <v>1229.4000000000001</v>
      </c>
      <c r="H38" s="10">
        <v>1324.8</v>
      </c>
      <c r="I38" s="10">
        <v>1515.81</v>
      </c>
      <c r="J38" s="11">
        <v>1164.51</v>
      </c>
      <c r="K38" s="7"/>
      <c r="L38" s="7"/>
      <c r="M38" s="7"/>
      <c r="N38" s="7"/>
      <c r="O38" s="7"/>
      <c r="P38" s="7"/>
      <c r="Q38" s="7"/>
      <c r="R38" s="15" t="s">
        <v>119</v>
      </c>
      <c r="S38" s="34">
        <f>S34*S37</f>
        <v>265574.90609388275</v>
      </c>
      <c r="T38" s="34">
        <f>T34*T37</f>
        <v>12138.457763671875</v>
      </c>
      <c r="U38" s="34">
        <f>U34*U37</f>
        <v>1898302.6476667929</v>
      </c>
      <c r="V38" s="35">
        <f>V34*V37</f>
        <v>945997.6591438849</v>
      </c>
      <c r="W38" s="54"/>
    </row>
    <row r="39" spans="2:23" x14ac:dyDescent="0.3">
      <c r="B39" s="53"/>
      <c r="C39" s="71" t="s">
        <v>45</v>
      </c>
      <c r="D39" s="10" t="s">
        <v>4</v>
      </c>
      <c r="E39" s="10" t="s">
        <v>80</v>
      </c>
      <c r="F39" s="10" t="s">
        <v>46</v>
      </c>
      <c r="G39" s="10">
        <v>1238.3599999999999</v>
      </c>
      <c r="H39" s="10">
        <v>1317.26</v>
      </c>
      <c r="I39" s="10">
        <v>1497.52</v>
      </c>
      <c r="J39" s="11">
        <v>1188.92</v>
      </c>
      <c r="K39" s="7"/>
      <c r="L39" s="7"/>
      <c r="M39" s="7"/>
      <c r="N39" s="7"/>
      <c r="O39" s="7"/>
      <c r="P39" s="7"/>
      <c r="Q39" s="7"/>
      <c r="R39" s="38" t="s">
        <v>120</v>
      </c>
      <c r="S39" s="34">
        <f>SUM(S38:V38)</f>
        <v>3122013.6706682323</v>
      </c>
      <c r="T39" s="18"/>
      <c r="U39" s="18"/>
      <c r="V39" s="19"/>
      <c r="W39" s="54"/>
    </row>
    <row r="40" spans="2:23" x14ac:dyDescent="0.3">
      <c r="B40" s="53"/>
      <c r="C40" s="71" t="s">
        <v>45</v>
      </c>
      <c r="D40" s="10" t="s">
        <v>4</v>
      </c>
      <c r="E40" s="10" t="s">
        <v>81</v>
      </c>
      <c r="F40" s="10" t="s">
        <v>46</v>
      </c>
      <c r="G40" s="10">
        <v>1253.79</v>
      </c>
      <c r="H40" s="10">
        <v>1344.51</v>
      </c>
      <c r="I40" s="10">
        <v>1525.03</v>
      </c>
      <c r="J40" s="11">
        <v>1195.03</v>
      </c>
      <c r="K40" s="7"/>
      <c r="L40" s="7"/>
      <c r="M40" s="7"/>
      <c r="N40" s="7"/>
      <c r="O40" s="7"/>
      <c r="P40" s="7"/>
      <c r="Q40" s="7"/>
      <c r="R40" s="15" t="s">
        <v>121</v>
      </c>
      <c r="S40" s="34">
        <f>S39/(S29-1)</f>
        <v>1040671.2235560775</v>
      </c>
      <c r="T40" s="18"/>
      <c r="U40" s="18"/>
      <c r="V40" s="19"/>
      <c r="W40" s="54"/>
    </row>
    <row r="41" spans="2:23" x14ac:dyDescent="0.3">
      <c r="B41" s="53"/>
      <c r="C41" s="71" t="s">
        <v>45</v>
      </c>
      <c r="D41" s="10" t="s">
        <v>4</v>
      </c>
      <c r="E41" s="10" t="s">
        <v>82</v>
      </c>
      <c r="F41" s="10" t="s">
        <v>46</v>
      </c>
      <c r="G41" s="10">
        <v>1257.8399999999999</v>
      </c>
      <c r="H41" s="10">
        <v>1346.83</v>
      </c>
      <c r="I41" s="10">
        <v>1519.48</v>
      </c>
      <c r="J41" s="11">
        <v>1200.8599999999999</v>
      </c>
      <c r="K41" s="7"/>
      <c r="L41" s="7"/>
      <c r="M41" s="7"/>
      <c r="N41" s="7"/>
      <c r="O41" s="7"/>
      <c r="P41" s="7"/>
      <c r="Q41" s="7"/>
      <c r="R41" s="15"/>
      <c r="S41" s="18"/>
      <c r="T41" s="18"/>
      <c r="U41" s="18"/>
      <c r="V41" s="19"/>
      <c r="W41" s="54"/>
    </row>
    <row r="42" spans="2:23" x14ac:dyDescent="0.3">
      <c r="B42" s="53"/>
      <c r="C42" s="71" t="s">
        <v>45</v>
      </c>
      <c r="D42" s="10" t="s">
        <v>4</v>
      </c>
      <c r="E42" s="10" t="s">
        <v>83</v>
      </c>
      <c r="F42" s="10" t="s">
        <v>46</v>
      </c>
      <c r="G42" s="10">
        <v>1263.8900000000001</v>
      </c>
      <c r="H42" s="10">
        <v>1354.01</v>
      </c>
      <c r="I42" s="10">
        <v>1545.87</v>
      </c>
      <c r="J42" s="11">
        <v>1205.98</v>
      </c>
      <c r="K42" s="7"/>
      <c r="L42" s="7"/>
      <c r="M42" s="7"/>
      <c r="N42" s="7"/>
      <c r="O42" s="7"/>
      <c r="P42" s="7"/>
      <c r="Q42" s="7"/>
      <c r="R42" s="15"/>
      <c r="S42" s="18"/>
      <c r="T42" s="18"/>
      <c r="U42" s="18"/>
      <c r="V42" s="19"/>
      <c r="W42" s="54"/>
    </row>
    <row r="43" spans="2:23" x14ac:dyDescent="0.3">
      <c r="B43" s="53"/>
      <c r="C43" s="71" t="s">
        <v>45</v>
      </c>
      <c r="D43" s="10" t="s">
        <v>4</v>
      </c>
      <c r="E43" s="10" t="s">
        <v>84</v>
      </c>
      <c r="F43" s="10" t="s">
        <v>46</v>
      </c>
      <c r="G43" s="10">
        <v>1274.3699999999999</v>
      </c>
      <c r="H43" s="10">
        <v>1361.33</v>
      </c>
      <c r="I43" s="10">
        <v>1524.97</v>
      </c>
      <c r="J43" s="11">
        <v>1218.18</v>
      </c>
      <c r="K43" s="7"/>
      <c r="L43" s="7"/>
      <c r="M43" s="7"/>
      <c r="N43" s="7"/>
      <c r="O43" s="7"/>
      <c r="P43" s="7"/>
      <c r="Q43" s="7"/>
      <c r="R43" s="33" t="s">
        <v>122</v>
      </c>
      <c r="S43" s="13" t="s">
        <v>107</v>
      </c>
      <c r="T43" s="13" t="s">
        <v>108</v>
      </c>
      <c r="U43" s="13" t="s">
        <v>109</v>
      </c>
      <c r="V43" s="14" t="s">
        <v>110</v>
      </c>
      <c r="W43" s="54"/>
    </row>
    <row r="44" spans="2:23" x14ac:dyDescent="0.3">
      <c r="B44" s="53"/>
      <c r="C44" s="71" t="s">
        <v>45</v>
      </c>
      <c r="D44" s="10" t="s">
        <v>4</v>
      </c>
      <c r="E44" s="10" t="s">
        <v>85</v>
      </c>
      <c r="F44" s="10" t="s">
        <v>46</v>
      </c>
      <c r="G44" s="10">
        <v>1288.54</v>
      </c>
      <c r="H44" s="10">
        <v>1395.35</v>
      </c>
      <c r="I44" s="10">
        <v>1557.89</v>
      </c>
      <c r="J44" s="11">
        <v>1217.5999999999999</v>
      </c>
      <c r="K44" s="7"/>
      <c r="L44" s="7"/>
      <c r="M44" s="7"/>
      <c r="N44" s="7"/>
      <c r="O44" s="7"/>
      <c r="P44" s="7"/>
      <c r="Q44" s="7"/>
      <c r="R44" s="15" t="s">
        <v>111</v>
      </c>
      <c r="S44" s="18">
        <f>S24</f>
        <v>48</v>
      </c>
      <c r="T44" s="18">
        <f t="shared" ref="T44:V44" si="4">T24</f>
        <v>48</v>
      </c>
      <c r="U44" s="18">
        <f t="shared" si="4"/>
        <v>48</v>
      </c>
      <c r="V44" s="19">
        <f t="shared" si="4"/>
        <v>48</v>
      </c>
      <c r="W44" s="54"/>
    </row>
    <row r="45" spans="2:23" x14ac:dyDescent="0.3">
      <c r="B45" s="53"/>
      <c r="C45" s="71" t="s">
        <v>45</v>
      </c>
      <c r="D45" s="10" t="s">
        <v>4</v>
      </c>
      <c r="E45" s="10" t="s">
        <v>86</v>
      </c>
      <c r="F45" s="10" t="s">
        <v>46</v>
      </c>
      <c r="G45" s="10">
        <v>1283.32</v>
      </c>
      <c r="H45" s="10">
        <v>1389.35</v>
      </c>
      <c r="I45" s="10">
        <v>1544.97</v>
      </c>
      <c r="J45" s="11">
        <v>1213.57</v>
      </c>
      <c r="K45" s="7"/>
      <c r="L45" s="7"/>
      <c r="M45" s="7"/>
      <c r="N45" s="7"/>
      <c r="O45" s="7"/>
      <c r="P45" s="7"/>
      <c r="Q45" s="7"/>
      <c r="R45" s="15" t="s">
        <v>113</v>
      </c>
      <c r="S45" s="34">
        <f>S26</f>
        <v>95.4530978285255</v>
      </c>
      <c r="T45" s="34">
        <f t="shared" ref="T45:V45" si="5">T26</f>
        <v>102.93438086043248</v>
      </c>
      <c r="U45" s="34">
        <f t="shared" si="5"/>
        <v>91.604243171247006</v>
      </c>
      <c r="V45" s="35">
        <f t="shared" si="5"/>
        <v>101.12984858652254</v>
      </c>
      <c r="W45" s="54"/>
    </row>
    <row r="46" spans="2:23" x14ac:dyDescent="0.3">
      <c r="B46" s="53"/>
      <c r="C46" s="71" t="s">
        <v>45</v>
      </c>
      <c r="D46" s="10" t="s">
        <v>4</v>
      </c>
      <c r="E46" s="10" t="s">
        <v>87</v>
      </c>
      <c r="F46" s="10" t="s">
        <v>46</v>
      </c>
      <c r="G46" s="10">
        <v>1297.8900000000001</v>
      </c>
      <c r="H46" s="10">
        <v>1403.84</v>
      </c>
      <c r="I46" s="10">
        <v>1590.14</v>
      </c>
      <c r="J46" s="11">
        <v>1228.5899999999999</v>
      </c>
      <c r="K46" s="7"/>
      <c r="L46" s="7"/>
      <c r="M46" s="7"/>
      <c r="N46" s="7"/>
      <c r="O46" s="7"/>
      <c r="P46" s="7"/>
      <c r="Q46" s="7"/>
      <c r="R46" s="15" t="s">
        <v>123</v>
      </c>
      <c r="S46" s="36">
        <f>S34-1</f>
        <v>47</v>
      </c>
      <c r="T46" s="36">
        <f>T34-1</f>
        <v>47</v>
      </c>
      <c r="U46" s="36">
        <f>U34-1</f>
        <v>47</v>
      </c>
      <c r="V46" s="37">
        <f>V34-1</f>
        <v>47</v>
      </c>
      <c r="W46" s="54"/>
    </row>
    <row r="47" spans="2:23" x14ac:dyDescent="0.3">
      <c r="B47" s="53"/>
      <c r="C47" s="71" t="s">
        <v>45</v>
      </c>
      <c r="D47" s="10" t="s">
        <v>4</v>
      </c>
      <c r="E47" s="10" t="s">
        <v>88</v>
      </c>
      <c r="F47" s="10" t="s">
        <v>46</v>
      </c>
      <c r="G47" s="10">
        <v>1297.3800000000001</v>
      </c>
      <c r="H47" s="10">
        <v>1400.39</v>
      </c>
      <c r="I47" s="10">
        <v>1555.27</v>
      </c>
      <c r="J47" s="11">
        <v>1230.8800000000001</v>
      </c>
      <c r="K47" s="7"/>
      <c r="L47" s="7"/>
      <c r="M47" s="7"/>
      <c r="N47" s="7"/>
      <c r="O47" s="7"/>
      <c r="P47" s="7"/>
      <c r="Q47" s="7"/>
      <c r="R47" s="15" t="s">
        <v>124</v>
      </c>
      <c r="S47" s="34">
        <f>S46*POWER(S45,2)</f>
        <v>428230.81259791681</v>
      </c>
      <c r="T47" s="34">
        <f>T46*POWER(T45,2)</f>
        <v>497987.87786666676</v>
      </c>
      <c r="U47" s="34">
        <f>U46*POWER(U45,2)</f>
        <v>394392.85624791682</v>
      </c>
      <c r="V47" s="35">
        <f>V46*POWER(V45,2)</f>
        <v>480680.57493124984</v>
      </c>
      <c r="W47" s="54"/>
    </row>
    <row r="48" spans="2:23" x14ac:dyDescent="0.3">
      <c r="B48" s="53"/>
      <c r="C48" s="71" t="s">
        <v>45</v>
      </c>
      <c r="D48" s="10" t="s">
        <v>4</v>
      </c>
      <c r="E48" s="10" t="s">
        <v>89</v>
      </c>
      <c r="F48" s="10" t="s">
        <v>46</v>
      </c>
      <c r="G48" s="10">
        <v>1320.68</v>
      </c>
      <c r="H48" s="10">
        <v>1424.98</v>
      </c>
      <c r="I48" s="10">
        <v>1588.74</v>
      </c>
      <c r="J48" s="11">
        <v>1255.28</v>
      </c>
      <c r="K48" s="7"/>
      <c r="L48" s="7"/>
      <c r="M48" s="7"/>
      <c r="N48" s="7"/>
      <c r="O48" s="7"/>
      <c r="P48" s="7"/>
      <c r="Q48" s="7"/>
      <c r="R48" s="38" t="s">
        <v>125</v>
      </c>
      <c r="S48" s="34">
        <f>SUM(S47:V47)</f>
        <v>1801292.1216437505</v>
      </c>
      <c r="T48" s="34"/>
      <c r="U48" s="34"/>
      <c r="V48" s="35"/>
      <c r="W48" s="54"/>
    </row>
    <row r="49" spans="2:23" ht="13.5" customHeight="1" x14ac:dyDescent="0.3">
      <c r="B49" s="53"/>
      <c r="C49" s="71" t="s">
        <v>45</v>
      </c>
      <c r="D49" s="10" t="s">
        <v>4</v>
      </c>
      <c r="E49" s="10" t="s">
        <v>90</v>
      </c>
      <c r="F49" s="10" t="s">
        <v>46</v>
      </c>
      <c r="G49" s="10">
        <v>1312.82</v>
      </c>
      <c r="H49" s="10">
        <v>1422.33</v>
      </c>
      <c r="I49" s="10">
        <v>1570.56</v>
      </c>
      <c r="J49" s="11">
        <v>1242.26</v>
      </c>
      <c r="K49" s="7"/>
      <c r="L49" s="7"/>
      <c r="M49" s="7"/>
      <c r="N49" s="7"/>
      <c r="O49" s="7"/>
      <c r="P49" s="7"/>
      <c r="Q49" s="7"/>
      <c r="R49" s="38" t="s">
        <v>126</v>
      </c>
      <c r="S49" s="34">
        <f>S48/(S30-S29)</f>
        <v>9581.341072573141</v>
      </c>
      <c r="T49" s="34"/>
      <c r="U49" s="34"/>
      <c r="V49" s="35"/>
      <c r="W49" s="54"/>
    </row>
    <row r="50" spans="2:23" x14ac:dyDescent="0.3">
      <c r="B50" s="53"/>
      <c r="C50" s="71" t="s">
        <v>45</v>
      </c>
      <c r="D50" s="10" t="s">
        <v>4</v>
      </c>
      <c r="E50" s="10" t="s">
        <v>91</v>
      </c>
      <c r="F50" s="10" t="s">
        <v>46</v>
      </c>
      <c r="G50" s="10">
        <v>1331.22</v>
      </c>
      <c r="H50" s="10">
        <v>1418.11</v>
      </c>
      <c r="I50" s="10">
        <v>1594.24</v>
      </c>
      <c r="J50" s="11">
        <v>1279.1199999999999</v>
      </c>
      <c r="K50" s="7"/>
      <c r="L50" s="7"/>
      <c r="M50" s="7"/>
      <c r="N50" s="7"/>
      <c r="O50" s="7"/>
      <c r="P50" s="7"/>
      <c r="Q50" s="7"/>
      <c r="R50" s="15"/>
      <c r="S50" s="34"/>
      <c r="T50" s="34"/>
      <c r="U50" s="39" t="s">
        <v>127</v>
      </c>
      <c r="V50" s="40">
        <f>_xlfn.F.DIST.RT(S51,S53,S54)</f>
        <v>7.868955987503163E-41</v>
      </c>
      <c r="W50" s="54"/>
    </row>
    <row r="51" spans="2:23" x14ac:dyDescent="0.3">
      <c r="B51" s="53"/>
      <c r="C51" s="71" t="s">
        <v>45</v>
      </c>
      <c r="D51" s="10" t="s">
        <v>4</v>
      </c>
      <c r="E51" s="10" t="s">
        <v>92</v>
      </c>
      <c r="F51" s="10" t="s">
        <v>46</v>
      </c>
      <c r="G51" s="10">
        <v>1318</v>
      </c>
      <c r="H51" s="10">
        <v>1401.95</v>
      </c>
      <c r="I51" s="10">
        <v>1558.76</v>
      </c>
      <c r="J51" s="11">
        <v>1267.0999999999999</v>
      </c>
      <c r="K51" s="7"/>
      <c r="L51" s="7"/>
      <c r="M51" s="7"/>
      <c r="N51" s="7"/>
      <c r="O51" s="7"/>
      <c r="P51" s="7"/>
      <c r="Q51" s="7"/>
      <c r="R51" s="15" t="s">
        <v>128</v>
      </c>
      <c r="S51" s="41">
        <f>S40/S49</f>
        <v>108.61435947990915</v>
      </c>
      <c r="T51" s="34"/>
      <c r="U51" s="191" t="s">
        <v>142</v>
      </c>
      <c r="V51" s="192"/>
      <c r="W51" s="54"/>
    </row>
    <row r="52" spans="2:23" x14ac:dyDescent="0.3">
      <c r="B52" s="53"/>
      <c r="C52" s="71" t="s">
        <v>45</v>
      </c>
      <c r="D52" s="10" t="s">
        <v>4</v>
      </c>
      <c r="E52" s="10" t="s">
        <v>93</v>
      </c>
      <c r="F52" s="10" t="s">
        <v>46</v>
      </c>
      <c r="G52" s="10">
        <v>1355.77</v>
      </c>
      <c r="H52" s="10">
        <v>1465.41</v>
      </c>
      <c r="I52" s="10">
        <v>1635.21</v>
      </c>
      <c r="J52" s="11">
        <v>1282.94</v>
      </c>
      <c r="K52" s="7"/>
      <c r="L52" s="7"/>
      <c r="M52" s="7"/>
      <c r="N52" s="7"/>
      <c r="O52" s="7"/>
      <c r="P52" s="7"/>
      <c r="Q52" s="7"/>
      <c r="R52" s="15" t="s">
        <v>129</v>
      </c>
      <c r="S52" s="41">
        <f>_xlfn.F.INV.RT(S27,S53,S54)</f>
        <v>2.6526456154330198</v>
      </c>
      <c r="T52" s="34"/>
      <c r="U52" s="191"/>
      <c r="V52" s="192"/>
      <c r="W52" s="54"/>
    </row>
    <row r="53" spans="2:23" x14ac:dyDescent="0.3">
      <c r="B53" s="53"/>
      <c r="C53" s="71" t="s">
        <v>45</v>
      </c>
      <c r="D53" s="10" t="s">
        <v>4</v>
      </c>
      <c r="E53" s="10" t="s">
        <v>94</v>
      </c>
      <c r="F53" s="10" t="s">
        <v>46</v>
      </c>
      <c r="G53" s="10">
        <v>1371.67</v>
      </c>
      <c r="H53" s="10">
        <v>1446.96</v>
      </c>
      <c r="I53" s="10">
        <v>1598.41</v>
      </c>
      <c r="J53" s="11">
        <v>1331.56</v>
      </c>
      <c r="K53" s="7"/>
      <c r="L53" s="7"/>
      <c r="M53" s="7"/>
      <c r="N53" s="7"/>
      <c r="O53" s="7"/>
      <c r="P53" s="7"/>
      <c r="Q53" s="7"/>
      <c r="R53" s="15" t="s">
        <v>131</v>
      </c>
      <c r="S53" s="36">
        <f>S29-1</f>
        <v>3</v>
      </c>
      <c r="T53" s="34"/>
      <c r="U53" s="42"/>
      <c r="V53" s="43"/>
      <c r="W53" s="54"/>
    </row>
    <row r="54" spans="2:23" x14ac:dyDescent="0.3">
      <c r="B54" s="53"/>
      <c r="C54" s="71" t="s">
        <v>45</v>
      </c>
      <c r="D54" s="10" t="s">
        <v>4</v>
      </c>
      <c r="E54" s="10" t="s">
        <v>95</v>
      </c>
      <c r="F54" s="10" t="s">
        <v>46</v>
      </c>
      <c r="G54" s="10">
        <v>1360.02</v>
      </c>
      <c r="H54" s="10">
        <v>1463.01</v>
      </c>
      <c r="I54" s="10">
        <v>1631.5</v>
      </c>
      <c r="J54" s="11">
        <v>1293.3</v>
      </c>
      <c r="K54" s="7"/>
      <c r="L54" s="7"/>
      <c r="M54" s="7"/>
      <c r="N54" s="7"/>
      <c r="O54" s="7"/>
      <c r="P54" s="7"/>
      <c r="Q54" s="7"/>
      <c r="R54" s="15" t="s">
        <v>132</v>
      </c>
      <c r="S54" s="36">
        <f>S30-S29</f>
        <v>188</v>
      </c>
      <c r="T54" s="34"/>
      <c r="U54" s="191" t="s">
        <v>130</v>
      </c>
      <c r="V54" s="193" t="s">
        <v>26</v>
      </c>
      <c r="W54" s="54"/>
    </row>
    <row r="55" spans="2:23" x14ac:dyDescent="0.3">
      <c r="B55" s="53"/>
      <c r="C55" s="71" t="s">
        <v>45</v>
      </c>
      <c r="D55" s="10" t="s">
        <v>4</v>
      </c>
      <c r="E55" s="10" t="s">
        <v>96</v>
      </c>
      <c r="F55" s="10" t="s">
        <v>46</v>
      </c>
      <c r="G55" s="10">
        <v>1380.65</v>
      </c>
      <c r="H55" s="10">
        <v>1466.82</v>
      </c>
      <c r="I55" s="10">
        <v>1630</v>
      </c>
      <c r="J55" s="11">
        <v>1329.86</v>
      </c>
      <c r="K55" s="7"/>
      <c r="L55" s="7"/>
      <c r="M55" s="7"/>
      <c r="N55" s="7"/>
      <c r="O55" s="7"/>
      <c r="P55" s="7"/>
      <c r="Q55" s="7"/>
      <c r="R55" s="15"/>
      <c r="S55" s="18"/>
      <c r="T55" s="18"/>
      <c r="U55" s="191"/>
      <c r="V55" s="193"/>
      <c r="W55" s="54"/>
    </row>
    <row r="56" spans="2:23" ht="17.5" thickBot="1" x14ac:dyDescent="0.5">
      <c r="B56" s="53"/>
      <c r="C56" s="71" t="s">
        <v>45</v>
      </c>
      <c r="D56" s="10" t="s">
        <v>4</v>
      </c>
      <c r="E56" s="10" t="s">
        <v>97</v>
      </c>
      <c r="F56" s="10" t="s">
        <v>46</v>
      </c>
      <c r="G56" s="10">
        <v>1375.32</v>
      </c>
      <c r="H56" s="10">
        <v>1490.67</v>
      </c>
      <c r="I56" s="10">
        <v>1648.83</v>
      </c>
      <c r="J56" s="11">
        <v>1294.8900000000001</v>
      </c>
      <c r="K56" s="7"/>
      <c r="L56" s="7"/>
      <c r="M56" s="7"/>
      <c r="N56" s="7"/>
      <c r="O56" s="7"/>
      <c r="P56" s="7"/>
      <c r="Q56" s="7"/>
      <c r="R56" s="23" t="s">
        <v>167</v>
      </c>
      <c r="S56" s="32" t="s">
        <v>26</v>
      </c>
      <c r="T56" s="48"/>
      <c r="U56" s="32" t="s">
        <v>167</v>
      </c>
      <c r="V56" s="49" t="s">
        <v>26</v>
      </c>
      <c r="W56" s="54"/>
    </row>
    <row r="57" spans="2:23" ht="14.5" thickBot="1" x14ac:dyDescent="0.35">
      <c r="B57" s="53"/>
      <c r="C57" s="72" t="s">
        <v>45</v>
      </c>
      <c r="D57" s="45" t="s">
        <v>4</v>
      </c>
      <c r="E57" s="45" t="s">
        <v>98</v>
      </c>
      <c r="F57" s="45" t="s">
        <v>46</v>
      </c>
      <c r="G57" s="45">
        <v>1381.16</v>
      </c>
      <c r="H57" s="45">
        <v>1495.39</v>
      </c>
      <c r="I57" s="45">
        <v>1639.42</v>
      </c>
      <c r="J57" s="46">
        <v>1300.6300000000001</v>
      </c>
      <c r="K57" s="7"/>
      <c r="L57" s="7"/>
      <c r="M57" s="7"/>
      <c r="N57" s="7"/>
      <c r="O57" s="7"/>
      <c r="P57" s="7"/>
      <c r="Q57" s="7"/>
      <c r="R57" s="7"/>
      <c r="S57" s="7"/>
      <c r="T57" s="7"/>
      <c r="U57" s="7"/>
      <c r="V57" s="7"/>
      <c r="W57" s="54"/>
    </row>
    <row r="58" spans="2:23" x14ac:dyDescent="0.3">
      <c r="B58" s="53"/>
      <c r="C58" s="7"/>
      <c r="D58" s="7"/>
      <c r="E58" s="7"/>
      <c r="F58" s="7"/>
      <c r="G58" s="47"/>
      <c r="H58" s="47"/>
      <c r="I58" s="47"/>
      <c r="J58" s="47"/>
      <c r="K58" s="7"/>
      <c r="L58" s="7"/>
      <c r="M58" s="7"/>
      <c r="N58" s="7"/>
      <c r="O58" s="7"/>
      <c r="P58" s="7"/>
      <c r="Q58" s="7"/>
      <c r="R58" s="181" t="s">
        <v>144</v>
      </c>
      <c r="S58" s="184" t="s">
        <v>188</v>
      </c>
      <c r="T58" s="184"/>
      <c r="U58" s="184"/>
      <c r="V58" s="185"/>
      <c r="W58" s="54"/>
    </row>
    <row r="59" spans="2:23" x14ac:dyDescent="0.3">
      <c r="B59" s="53"/>
      <c r="C59" s="7"/>
      <c r="D59" s="7"/>
      <c r="E59" s="7"/>
      <c r="F59" s="7"/>
      <c r="G59" s="47"/>
      <c r="H59" s="47"/>
      <c r="I59" s="47"/>
      <c r="J59" s="47"/>
      <c r="K59" s="7"/>
      <c r="L59" s="7"/>
      <c r="M59" s="7"/>
      <c r="N59" s="7"/>
      <c r="O59" s="7"/>
      <c r="P59" s="7"/>
      <c r="Q59" s="7"/>
      <c r="R59" s="182"/>
      <c r="S59" s="186"/>
      <c r="T59" s="186"/>
      <c r="U59" s="186"/>
      <c r="V59" s="187"/>
      <c r="W59" s="54"/>
    </row>
    <row r="60" spans="2:23" x14ac:dyDescent="0.3">
      <c r="B60" s="53"/>
      <c r="C60" s="7"/>
      <c r="D60" s="7"/>
      <c r="E60" s="7"/>
      <c r="F60" s="7"/>
      <c r="G60" s="47"/>
      <c r="H60" s="47"/>
      <c r="I60" s="47"/>
      <c r="J60" s="47"/>
      <c r="K60" s="7"/>
      <c r="L60" s="7"/>
      <c r="M60" s="7"/>
      <c r="N60" s="7"/>
      <c r="O60" s="7"/>
      <c r="P60" s="7"/>
      <c r="Q60" s="7"/>
      <c r="R60" s="182"/>
      <c r="S60" s="186"/>
      <c r="T60" s="186"/>
      <c r="U60" s="186"/>
      <c r="V60" s="187"/>
      <c r="W60" s="54"/>
    </row>
    <row r="61" spans="2:23" x14ac:dyDescent="0.3">
      <c r="B61" s="53"/>
      <c r="C61" s="7"/>
      <c r="D61" s="7"/>
      <c r="E61" s="7"/>
      <c r="F61" s="7"/>
      <c r="G61" s="47"/>
      <c r="H61" s="47"/>
      <c r="I61" s="47"/>
      <c r="J61" s="47"/>
      <c r="K61" s="7"/>
      <c r="L61" s="7"/>
      <c r="M61" s="7"/>
      <c r="N61" s="7"/>
      <c r="O61" s="7"/>
      <c r="P61" s="7"/>
      <c r="Q61" s="7"/>
      <c r="R61" s="182"/>
      <c r="S61" s="186"/>
      <c r="T61" s="186"/>
      <c r="U61" s="186"/>
      <c r="V61" s="187"/>
      <c r="W61" s="54"/>
    </row>
    <row r="62" spans="2:23" ht="14.5" thickBot="1" x14ac:dyDescent="0.35">
      <c r="B62" s="53"/>
      <c r="C62" s="7"/>
      <c r="D62" s="7"/>
      <c r="E62" s="7"/>
      <c r="F62" s="7"/>
      <c r="G62" s="47"/>
      <c r="H62" s="47"/>
      <c r="I62" s="47"/>
      <c r="J62" s="47"/>
      <c r="K62" s="7"/>
      <c r="L62" s="7"/>
      <c r="M62" s="7"/>
      <c r="N62" s="7"/>
      <c r="O62" s="7"/>
      <c r="P62" s="7"/>
      <c r="Q62" s="7"/>
      <c r="R62" s="183"/>
      <c r="S62" s="188"/>
      <c r="T62" s="188"/>
      <c r="U62" s="188"/>
      <c r="V62" s="189"/>
      <c r="W62" s="54"/>
    </row>
    <row r="63" spans="2:23" x14ac:dyDescent="0.3">
      <c r="B63" s="53"/>
      <c r="C63" s="7"/>
      <c r="D63" s="7"/>
      <c r="E63" s="7"/>
      <c r="F63" s="7"/>
      <c r="G63" s="47"/>
      <c r="H63" s="47"/>
      <c r="I63" s="47"/>
      <c r="J63" s="47"/>
      <c r="K63" s="7"/>
      <c r="L63" s="7"/>
      <c r="M63" s="7"/>
      <c r="N63" s="7"/>
      <c r="O63" s="7"/>
      <c r="P63" s="7"/>
      <c r="Q63" s="7"/>
      <c r="R63" s="7"/>
      <c r="S63" s="7"/>
      <c r="T63" s="7"/>
      <c r="U63" s="7"/>
      <c r="V63" s="7"/>
      <c r="W63" s="54"/>
    </row>
    <row r="64" spans="2:23" x14ac:dyDescent="0.3">
      <c r="B64" s="53"/>
      <c r="C64" s="7"/>
      <c r="D64" s="7"/>
      <c r="E64" s="7"/>
      <c r="F64" s="7"/>
      <c r="G64" s="47"/>
      <c r="H64" s="47"/>
      <c r="I64" s="47"/>
      <c r="J64" s="47"/>
      <c r="K64" s="7"/>
      <c r="L64" s="7"/>
      <c r="M64" s="7"/>
      <c r="N64" s="7"/>
      <c r="O64" s="7"/>
      <c r="P64" s="7"/>
      <c r="Q64" s="7"/>
      <c r="W64" s="54"/>
    </row>
    <row r="65" spans="2:23" ht="14.5" thickBot="1" x14ac:dyDescent="0.35">
      <c r="B65" s="57"/>
      <c r="C65" s="58"/>
      <c r="D65" s="58"/>
      <c r="E65" s="58"/>
      <c r="F65" s="58"/>
      <c r="G65" s="59"/>
      <c r="H65" s="59"/>
      <c r="I65" s="59"/>
      <c r="J65" s="59"/>
      <c r="K65" s="58"/>
      <c r="L65" s="58"/>
      <c r="M65" s="58"/>
      <c r="N65" s="58"/>
      <c r="O65" s="58"/>
      <c r="P65" s="58"/>
      <c r="Q65" s="58"/>
      <c r="R65" s="58"/>
      <c r="S65" s="58"/>
      <c r="T65" s="58"/>
      <c r="U65" s="58"/>
      <c r="V65" s="58"/>
      <c r="W65" s="60"/>
    </row>
    <row r="66" spans="2:23" x14ac:dyDescent="0.3">
      <c r="G66" s="47"/>
      <c r="H66" s="47"/>
      <c r="I66" s="47"/>
      <c r="J66" s="47"/>
    </row>
    <row r="67" spans="2:23" x14ac:dyDescent="0.3">
      <c r="G67" s="47"/>
      <c r="H67" s="47"/>
      <c r="I67" s="47"/>
      <c r="J67" s="47"/>
    </row>
  </sheetData>
  <mergeCells count="42">
    <mergeCell ref="R58:R62"/>
    <mergeCell ref="S58:V62"/>
    <mergeCell ref="S18:V20"/>
    <mergeCell ref="AA23:AB25"/>
    <mergeCell ref="X28:X32"/>
    <mergeCell ref="Y28:AB32"/>
    <mergeCell ref="U51:V52"/>
    <mergeCell ref="U54:U55"/>
    <mergeCell ref="V54:V55"/>
    <mergeCell ref="R18:R20"/>
    <mergeCell ref="L18:L24"/>
    <mergeCell ref="M18:M24"/>
    <mergeCell ref="N18:N24"/>
    <mergeCell ref="O18:O24"/>
    <mergeCell ref="P18:P24"/>
    <mergeCell ref="R14:R15"/>
    <mergeCell ref="S14:V15"/>
    <mergeCell ref="R16:R17"/>
    <mergeCell ref="S16:V17"/>
    <mergeCell ref="S13:V13"/>
    <mergeCell ref="R12:V12"/>
    <mergeCell ref="D8:D9"/>
    <mergeCell ref="E8:E9"/>
    <mergeCell ref="F8:F9"/>
    <mergeCell ref="G8:G9"/>
    <mergeCell ref="H8:H9"/>
    <mergeCell ref="I8:I9"/>
    <mergeCell ref="J8:J9"/>
    <mergeCell ref="R9:R10"/>
    <mergeCell ref="S9:V10"/>
    <mergeCell ref="C6:F7"/>
    <mergeCell ref="G6:J6"/>
    <mergeCell ref="L6:P6"/>
    <mergeCell ref="R6:V6"/>
    <mergeCell ref="X6:AB6"/>
    <mergeCell ref="R7:R8"/>
    <mergeCell ref="S7:V8"/>
    <mergeCell ref="X7:X8"/>
    <mergeCell ref="Y7:AB8"/>
    <mergeCell ref="C8:C9"/>
    <mergeCell ref="X9:X10"/>
    <mergeCell ref="Y9:AB10"/>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Unpivoted DataSet</vt:lpstr>
      <vt:lpstr>Manual Workers Descriptive</vt:lpstr>
      <vt:lpstr>Service Employees Descriptive</vt:lpstr>
      <vt:lpstr>Managers Descrpitive</vt:lpstr>
      <vt:lpstr>Manual Workers Inferential</vt:lpstr>
      <vt:lpstr>Service Employees Inferential</vt:lpstr>
      <vt:lpstr>Managers Inferential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2022-11-15T09:26:53Z</dcterms:created>
  <dcterms:modified xsi:type="dcterms:W3CDTF">2022-11-25T16:30:35Z</dcterms:modified>
</cp:coreProperties>
</file>