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activeTab="1"/>
  </bookViews>
  <sheets>
    <sheet name="Project Documentation" sheetId="1" r:id="rId1"/>
    <sheet name="Project Worksheets" sheetId="2" r:id="rId2"/>
  </sheets>
  <calcPr calcId="144525"/>
</workbook>
</file>

<file path=xl/sharedStrings.xml><?xml version="1.0" encoding="utf-8"?>
<sst xmlns="http://schemas.openxmlformats.org/spreadsheetml/2006/main" count="123" uniqueCount="47">
  <si>
    <t>Price</t>
  </si>
  <si>
    <t>Interest Rate</t>
  </si>
  <si>
    <t>No.of Payments</t>
  </si>
  <si>
    <t>Payment</t>
  </si>
  <si>
    <t>Payment at end of each year</t>
  </si>
  <si>
    <t>PV</t>
  </si>
  <si>
    <t>Payment at Beginning of each year</t>
  </si>
  <si>
    <t>Rate per Annum</t>
  </si>
  <si>
    <t>Rate per Month</t>
  </si>
  <si>
    <t>Term</t>
  </si>
  <si>
    <t>No.of Monthly Payments</t>
  </si>
  <si>
    <t>Loan Amount(PV)</t>
  </si>
  <si>
    <t>FV</t>
  </si>
  <si>
    <t>type</t>
  </si>
  <si>
    <t>EMI</t>
  </si>
  <si>
    <t>Month</t>
  </si>
  <si>
    <t>Beginning Balance</t>
  </si>
  <si>
    <t>Interest</t>
  </si>
  <si>
    <t>Principal</t>
  </si>
  <si>
    <t>Ending Balance</t>
  </si>
  <si>
    <t>Interest paid between 2nd and 3rd Months</t>
  </si>
  <si>
    <t>Principal paid between 2nd and 3rd Months</t>
  </si>
  <si>
    <t>Loan Amount</t>
  </si>
  <si>
    <t>Cash Flows</t>
  </si>
  <si>
    <t>Time</t>
  </si>
  <si>
    <t>Investment 1</t>
  </si>
  <si>
    <t>Investment 2</t>
  </si>
  <si>
    <t>Total</t>
  </si>
  <si>
    <t>NPV (End Year)</t>
  </si>
  <si>
    <t>NPV (Beg. Year)</t>
  </si>
  <si>
    <t>NPV (Middle Year)</t>
  </si>
  <si>
    <t>Date</t>
  </si>
  <si>
    <t>Cash Flow</t>
  </si>
  <si>
    <t>Net Present Value</t>
  </si>
  <si>
    <t>NPV</t>
  </si>
  <si>
    <t>IRR</t>
  </si>
  <si>
    <t>Guess</t>
  </si>
  <si>
    <t>Investment</t>
  </si>
  <si>
    <t>Project A</t>
  </si>
  <si>
    <t>Project B</t>
  </si>
  <si>
    <t>Year</t>
  </si>
  <si>
    <t>XIRR</t>
  </si>
  <si>
    <t>Finance Rate</t>
  </si>
  <si>
    <t>Reinvestment Rate</t>
  </si>
  <si>
    <t>Cash flows</t>
  </si>
  <si>
    <t>Discount rate</t>
  </si>
  <si>
    <t>MIRROR</t>
  </si>
</sst>
</file>

<file path=xl/styles.xml><?xml version="1.0" encoding="utf-8"?>
<styleSheet xmlns="http://schemas.openxmlformats.org/spreadsheetml/2006/main">
  <numFmts count="7">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quot;₹&quot;\ #,##0.00;[Red]&quot;₹&quot;\ \-#,##0.00"/>
    <numFmt numFmtId="179" formatCode="_-[$$-409]* #,##0.00_ ;_-[$$-409]* \-#,##0.00\ ;_-[$$-409]* &quot;-&quot;??_ ;_-@_ "/>
    <numFmt numFmtId="180" formatCode="_ * #,##0_ ;_ * \-#,##0_ ;_ * &quot;-&quot;??_ ;_ @_ "/>
  </numFmts>
  <fonts count="25">
    <font>
      <sz val="11"/>
      <color theme="1"/>
      <name val="Calibri"/>
      <charset val="134"/>
      <scheme val="minor"/>
    </font>
    <font>
      <sz val="14"/>
      <color theme="1"/>
      <name val="Calibri"/>
      <charset val="134"/>
      <scheme val="minor"/>
    </font>
    <font>
      <sz val="16"/>
      <color theme="1"/>
      <name val="Calibri"/>
      <charset val="134"/>
      <scheme val="minor"/>
    </font>
    <font>
      <b/>
      <sz val="14"/>
      <color theme="1"/>
      <name val="Calibri"/>
      <charset val="134"/>
      <scheme val="minor"/>
    </font>
    <font>
      <u/>
      <sz val="11"/>
      <color theme="1"/>
      <name val="Calibri"/>
      <charset val="134"/>
      <scheme val="minor"/>
    </font>
    <font>
      <sz val="11"/>
      <color theme="1"/>
      <name val="Calibri"/>
      <charset val="0"/>
      <scheme val="minor"/>
    </font>
    <font>
      <sz val="11"/>
      <color theme="1"/>
      <name val="Calibri"/>
      <charset val="134"/>
      <scheme val="minor"/>
    </font>
    <font>
      <b/>
      <sz val="13"/>
      <color theme="3"/>
      <name val="Calibri"/>
      <charset val="134"/>
      <scheme val="minor"/>
    </font>
    <font>
      <sz val="11"/>
      <color rgb="FF006100"/>
      <name val="Calibri"/>
      <charset val="0"/>
      <scheme val="minor"/>
    </font>
    <font>
      <u/>
      <sz val="11"/>
      <color rgb="FF0000FF"/>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sz val="11"/>
      <color theme="0"/>
      <name val="Calibri"/>
      <charset val="0"/>
      <scheme val="minor"/>
    </font>
    <font>
      <b/>
      <sz val="15"/>
      <color theme="3"/>
      <name val="Calibri"/>
      <charset val="134"/>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rgb="FFFA7D00"/>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9C0006"/>
      <name val="Calibri"/>
      <charset val="0"/>
      <scheme val="minor"/>
    </font>
  </fonts>
  <fills count="38">
    <fill>
      <patternFill patternType="none"/>
    </fill>
    <fill>
      <patternFill patternType="gray125"/>
    </fill>
    <fill>
      <patternFill patternType="solid">
        <fgColor theme="5" tint="0.399975585192419"/>
        <bgColor indexed="64"/>
      </patternFill>
    </fill>
    <fill>
      <patternFill patternType="solid">
        <fgColor rgb="FFFFC000"/>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9">
    <border>
      <left/>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7"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13" fillId="16" borderId="0" applyNumberFormat="0" applyBorder="0" applyAlignment="0" applyProtection="0">
      <alignment vertical="center"/>
    </xf>
    <xf numFmtId="0" fontId="15" fillId="0" borderId="0" applyNumberFormat="0" applyFill="0" applyBorder="0" applyAlignment="0" applyProtection="0">
      <alignment vertical="center"/>
    </xf>
    <xf numFmtId="0" fontId="16" fillId="17" borderId="14" applyNumberFormat="0" applyAlignment="0" applyProtection="0">
      <alignment vertical="center"/>
    </xf>
    <xf numFmtId="0" fontId="7" fillId="0" borderId="12" applyNumberFormat="0" applyFill="0" applyAlignment="0" applyProtection="0">
      <alignment vertical="center"/>
    </xf>
    <xf numFmtId="0" fontId="6" fillId="8" borderId="11" applyNumberFormat="0" applyFont="0" applyAlignment="0" applyProtection="0">
      <alignment vertical="center"/>
    </xf>
    <xf numFmtId="0" fontId="5" fillId="20" borderId="0" applyNumberFormat="0" applyBorder="0" applyAlignment="0" applyProtection="0">
      <alignment vertical="center"/>
    </xf>
    <xf numFmtId="0" fontId="17" fillId="0" borderId="0" applyNumberFormat="0" applyFill="0" applyBorder="0" applyAlignment="0" applyProtection="0">
      <alignment vertical="center"/>
    </xf>
    <xf numFmtId="0" fontId="5" fillId="22"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12" applyNumberFormat="0" applyFill="0" applyAlignment="0" applyProtection="0">
      <alignment vertical="center"/>
    </xf>
    <xf numFmtId="0" fontId="11" fillId="0" borderId="15" applyNumberFormat="0" applyFill="0" applyAlignment="0" applyProtection="0">
      <alignment vertical="center"/>
    </xf>
    <xf numFmtId="0" fontId="11" fillId="0" borderId="0" applyNumberFormat="0" applyFill="0" applyBorder="0" applyAlignment="0" applyProtection="0">
      <alignment vertical="center"/>
    </xf>
    <xf numFmtId="0" fontId="20" fillId="25" borderId="17" applyNumberFormat="0" applyAlignment="0" applyProtection="0">
      <alignment vertical="center"/>
    </xf>
    <xf numFmtId="0" fontId="13" fillId="19" borderId="0" applyNumberFormat="0" applyBorder="0" applyAlignment="0" applyProtection="0">
      <alignment vertical="center"/>
    </xf>
    <xf numFmtId="0" fontId="8" fillId="11" borderId="0" applyNumberFormat="0" applyBorder="0" applyAlignment="0" applyProtection="0">
      <alignment vertical="center"/>
    </xf>
    <xf numFmtId="0" fontId="21" fillId="26" borderId="18" applyNumberFormat="0" applyAlignment="0" applyProtection="0">
      <alignment vertical="center"/>
    </xf>
    <xf numFmtId="0" fontId="5" fillId="29" borderId="0" applyNumberFormat="0" applyBorder="0" applyAlignment="0" applyProtection="0">
      <alignment vertical="center"/>
    </xf>
    <xf numFmtId="0" fontId="23" fillId="26" borderId="17" applyNumberFormat="0" applyAlignment="0" applyProtection="0">
      <alignment vertical="center"/>
    </xf>
    <xf numFmtId="0" fontId="19" fillId="0" borderId="16" applyNumberFormat="0" applyFill="0" applyAlignment="0" applyProtection="0">
      <alignment vertical="center"/>
    </xf>
    <xf numFmtId="0" fontId="10" fillId="0" borderId="13" applyNumberFormat="0" applyFill="0" applyAlignment="0" applyProtection="0">
      <alignment vertical="center"/>
    </xf>
    <xf numFmtId="0" fontId="24" fillId="31" borderId="0" applyNumberFormat="0" applyBorder="0" applyAlignment="0" applyProtection="0">
      <alignment vertical="center"/>
    </xf>
    <xf numFmtId="0" fontId="22" fillId="30" borderId="0" applyNumberFormat="0" applyBorder="0" applyAlignment="0" applyProtection="0">
      <alignment vertical="center"/>
    </xf>
    <xf numFmtId="0" fontId="13" fillId="24" borderId="0" applyNumberFormat="0" applyBorder="0" applyAlignment="0" applyProtection="0">
      <alignment vertical="center"/>
    </xf>
    <xf numFmtId="0" fontId="5" fillId="28"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5" fillId="10" borderId="0" applyNumberFormat="0" applyBorder="0" applyAlignment="0" applyProtection="0">
      <alignment vertical="center"/>
    </xf>
    <xf numFmtId="0" fontId="5" fillId="32" borderId="0" applyNumberFormat="0" applyBorder="0" applyAlignment="0" applyProtection="0">
      <alignment vertical="center"/>
    </xf>
    <xf numFmtId="0" fontId="13" fillId="23" borderId="0" applyNumberFormat="0" applyBorder="0" applyAlignment="0" applyProtection="0">
      <alignment vertical="center"/>
    </xf>
    <xf numFmtId="0" fontId="13" fillId="21" borderId="0" applyNumberFormat="0" applyBorder="0" applyAlignment="0" applyProtection="0">
      <alignment vertical="center"/>
    </xf>
    <xf numFmtId="0" fontId="5" fillId="9" borderId="0" applyNumberFormat="0" applyBorder="0" applyAlignment="0" applyProtection="0">
      <alignment vertical="center"/>
    </xf>
    <xf numFmtId="0" fontId="13" fillId="13"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13" fillId="33" borderId="0" applyNumberFormat="0" applyBorder="0" applyAlignment="0" applyProtection="0">
      <alignment vertical="center"/>
    </xf>
    <xf numFmtId="0" fontId="5" fillId="12"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5" fillId="37" borderId="0" applyNumberFormat="0" applyBorder="0" applyAlignment="0" applyProtection="0">
      <alignment vertical="center"/>
    </xf>
    <xf numFmtId="0" fontId="13" fillId="34" borderId="0" applyNumberFormat="0" applyBorder="0" applyAlignment="0" applyProtection="0">
      <alignment vertical="center"/>
    </xf>
  </cellStyleXfs>
  <cellXfs count="58">
    <xf numFmtId="0" fontId="0" fillId="0" borderId="0" xfId="0"/>
    <xf numFmtId="0" fontId="1" fillId="2" borderId="1" xfId="0" applyFont="1" applyFill="1" applyBorder="1"/>
    <xf numFmtId="0" fontId="2" fillId="3" borderId="1" xfId="0" applyFont="1" applyFill="1" applyBorder="1" applyAlignment="1">
      <alignment horizontal="center"/>
    </xf>
    <xf numFmtId="0" fontId="1" fillId="3" borderId="1" xfId="0" applyFont="1" applyFill="1" applyBorder="1"/>
    <xf numFmtId="178" fontId="1" fillId="4" borderId="1" xfId="0" applyNumberFormat="1" applyFont="1" applyFill="1" applyBorder="1"/>
    <xf numFmtId="0" fontId="1" fillId="2" borderId="1" xfId="0" applyFont="1" applyFill="1" applyBorder="1" applyAlignment="1"/>
    <xf numFmtId="0" fontId="2" fillId="3" borderId="1" xfId="0" applyFont="1" applyFill="1" applyBorder="1"/>
    <xf numFmtId="2" fontId="3" fillId="4" borderId="1" xfId="0" applyNumberFormat="1" applyFont="1" applyFill="1" applyBorder="1"/>
    <xf numFmtId="179" fontId="3" fillId="4" borderId="1" xfId="2" applyNumberFormat="1" applyFont="1" applyFill="1" applyBorder="1"/>
    <xf numFmtId="0" fontId="1" fillId="5" borderId="1" xfId="0" applyFont="1" applyFill="1" applyBorder="1" applyAlignment="1">
      <alignment horizontal="center"/>
    </xf>
    <xf numFmtId="0" fontId="2" fillId="3" borderId="1" xfId="0" applyFont="1" applyFill="1" applyBorder="1" applyAlignment="1">
      <alignment wrapText="1"/>
    </xf>
    <xf numFmtId="44" fontId="1" fillId="2" borderId="1" xfId="2" applyNumberFormat="1" applyFont="1" applyFill="1" applyBorder="1"/>
    <xf numFmtId="178" fontId="1" fillId="2" borderId="1" xfId="2" applyNumberFormat="1" applyFont="1" applyFill="1" applyBorder="1"/>
    <xf numFmtId="2" fontId="1" fillId="2" borderId="1" xfId="2" applyNumberFormat="1" applyFont="1" applyFill="1" applyBorder="1"/>
    <xf numFmtId="178" fontId="0" fillId="0" borderId="0" xfId="0" applyNumberFormat="1"/>
    <xf numFmtId="2" fontId="1" fillId="2" borderId="1" xfId="0" applyNumberFormat="1" applyFont="1" applyFill="1" applyBorder="1"/>
    <xf numFmtId="44" fontId="0" fillId="0" borderId="0" xfId="0" applyNumberFormat="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2" fontId="3" fillId="4" borderId="1" xfId="0" applyNumberFormat="1" applyFont="1" applyFill="1" applyBorder="1" applyAlignment="1">
      <alignment horizontal="center"/>
    </xf>
    <xf numFmtId="0" fontId="1" fillId="2" borderId="1" xfId="0" applyFont="1" applyFill="1" applyBorder="1" applyAlignment="1">
      <alignment horizontal="center"/>
    </xf>
    <xf numFmtId="1" fontId="1" fillId="2" borderId="1" xfId="2" applyNumberFormat="1" applyFont="1" applyFill="1" applyBorder="1" applyAlignment="1">
      <alignment horizontal="right" vertical="center"/>
    </xf>
    <xf numFmtId="9" fontId="3" fillId="4" borderId="1" xfId="6" applyNumberFormat="1" applyFont="1" applyFill="1" applyBorder="1"/>
    <xf numFmtId="180" fontId="3" fillId="4" borderId="1" xfId="2" applyNumberFormat="1" applyFont="1" applyFill="1" applyBorder="1"/>
    <xf numFmtId="0" fontId="3" fillId="2" borderId="8" xfId="0" applyFont="1" applyFill="1" applyBorder="1" applyAlignment="1">
      <alignment horizontal="center"/>
    </xf>
    <xf numFmtId="0" fontId="3" fillId="2" borderId="10" xfId="0" applyFont="1" applyFill="1" applyBorder="1" applyAlignment="1">
      <alignment horizontal="center"/>
    </xf>
    <xf numFmtId="0" fontId="0" fillId="2" borderId="1" xfId="0" applyFill="1" applyBorder="1"/>
    <xf numFmtId="0" fontId="2" fillId="3" borderId="8" xfId="0" applyFont="1" applyFill="1" applyBorder="1" applyAlignment="1">
      <alignment horizontal="center"/>
    </xf>
    <xf numFmtId="0" fontId="2" fillId="3" borderId="10" xfId="0" applyFont="1" applyFill="1" applyBorder="1" applyAlignment="1">
      <alignment horizontal="center"/>
    </xf>
    <xf numFmtId="0" fontId="4" fillId="5" borderId="1" xfId="0" applyFont="1" applyFill="1" applyBorder="1" applyAlignment="1">
      <alignment horizontal="center"/>
    </xf>
    <xf numFmtId="176" fontId="3" fillId="4" borderId="1" xfId="2" applyNumberFormat="1" applyFont="1" applyFill="1" applyBorder="1"/>
    <xf numFmtId="0" fontId="3" fillId="4" borderId="1" xfId="0" applyFont="1" applyFill="1" applyBorder="1"/>
    <xf numFmtId="176" fontId="3" fillId="4" borderId="1" xfId="2" applyFont="1" applyFill="1" applyBorder="1"/>
    <xf numFmtId="0" fontId="0" fillId="5" borderId="1" xfId="0" applyFill="1" applyBorder="1" applyAlignment="1">
      <alignment horizontal="center"/>
    </xf>
    <xf numFmtId="0" fontId="3" fillId="2" borderId="1" xfId="0" applyFont="1" applyFill="1" applyBorder="1"/>
    <xf numFmtId="58" fontId="1" fillId="2" borderId="1" xfId="0" applyNumberFormat="1" applyFont="1" applyFill="1" applyBorder="1"/>
    <xf numFmtId="0" fontId="2" fillId="3" borderId="8" xfId="0" applyFont="1" applyFill="1" applyBorder="1"/>
    <xf numFmtId="0" fontId="1" fillId="2" borderId="8" xfId="0" applyFont="1" applyFill="1" applyBorder="1"/>
    <xf numFmtId="2" fontId="1" fillId="2" borderId="1" xfId="6" applyNumberFormat="1" applyFont="1" applyFill="1" applyBorder="1"/>
    <xf numFmtId="0" fontId="0" fillId="6" borderId="0" xfId="0" applyFill="1"/>
    <xf numFmtId="10" fontId="3" fillId="4" borderId="1" xfId="6" applyNumberFormat="1" applyFont="1" applyFill="1" applyBorder="1"/>
    <xf numFmtId="9" fontId="1" fillId="2" borderId="1" xfId="0" applyNumberFormat="1" applyFont="1" applyFill="1" applyBorder="1"/>
    <xf numFmtId="10" fontId="1" fillId="2" borderId="1" xfId="0" applyNumberFormat="1" applyFont="1" applyFill="1" applyBorder="1"/>
    <xf numFmtId="9" fontId="1" fillId="2" borderId="1" xfId="6" applyFont="1" applyFill="1" applyBorder="1"/>
    <xf numFmtId="58" fontId="0" fillId="2" borderId="1" xfId="0" applyNumberFormat="1" applyFill="1" applyBorder="1"/>
    <xf numFmtId="1" fontId="0" fillId="2" borderId="1" xfId="0" applyNumberFormat="1" applyFill="1" applyBorder="1"/>
    <xf numFmtId="178" fontId="3" fillId="2" borderId="1" xfId="0" applyNumberFormat="1" applyFont="1" applyFill="1" applyBorder="1"/>
    <xf numFmtId="0" fontId="0" fillId="3" borderId="8" xfId="0" applyFill="1" applyBorder="1" applyAlignment="1">
      <alignment horizontal="center"/>
    </xf>
    <xf numFmtId="0" fontId="0" fillId="3" borderId="10" xfId="0" applyFill="1" applyBorder="1" applyAlignment="1">
      <alignment horizontal="center"/>
    </xf>
    <xf numFmtId="0" fontId="0" fillId="3" borderId="0" xfId="0" applyFill="1"/>
    <xf numFmtId="9" fontId="0" fillId="3" borderId="0" xfId="0" applyNumberForma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190500</xdr:colOff>
      <xdr:row>0</xdr:row>
      <xdr:rowOff>0</xdr:rowOff>
    </xdr:from>
    <xdr:to>
      <xdr:col>28</xdr:col>
      <xdr:colOff>504825</xdr:colOff>
      <xdr:row>3</xdr:row>
      <xdr:rowOff>161925</xdr:rowOff>
    </xdr:to>
    <xdr:sp>
      <xdr:nvSpPr>
        <xdr:cNvPr id="2" name="TextBox 1"/>
        <xdr:cNvSpPr txBox="1"/>
      </xdr:nvSpPr>
      <xdr:spPr>
        <a:xfrm>
          <a:off x="190500" y="0"/>
          <a:ext cx="171164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xdr:nvSpPr>
        <xdr:cNvPr id="3" name="TextBox 2"/>
        <xdr:cNvSpPr txBox="1"/>
      </xdr:nvSpPr>
      <xdr:spPr>
        <a:xfrm>
          <a:off x="266700" y="2475865"/>
          <a:ext cx="17078325" cy="21804693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endParaRPr lang="en-US" sz="1600" b="0" i="0">
            <a:solidFill>
              <a:schemeClr val="dk1"/>
            </a:solidFill>
            <a:effectLst/>
            <a:latin typeface="+mn-lt"/>
            <a:ea typeface="+mn-ea"/>
            <a:cs typeface="+mn-cs"/>
          </a:endParaRPr>
        </a:p>
        <a:p>
          <a:r>
            <a:rPr lang="en-US" sz="2000" b="1" i="0">
              <a:solidFill>
                <a:schemeClr val="dk1"/>
              </a:solidFill>
              <a:effectLst/>
              <a:latin typeface="+mn-lt"/>
              <a:ea typeface="+mn-ea"/>
              <a:cs typeface="+mn-cs"/>
            </a:rPr>
            <a:t>What is Annuity?</a:t>
          </a:r>
          <a:endParaRPr lang="en-US" sz="2000" b="1" i="0">
            <a:solidFill>
              <a:schemeClr val="dk1"/>
            </a:solidFill>
            <a:effectLst/>
            <a:latin typeface="+mn-lt"/>
            <a:ea typeface="+mn-ea"/>
            <a:cs typeface="+mn-cs"/>
          </a:endParaRP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positive number represents cash received.</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negative number represents cash paid out.</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Present Value of a series of Future Payments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PV cash flows must be constant whereas NPV cash flows can be variable.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NPV cash flows must be periodic whereas XNPV cash flows need not be periodic.</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In this section, you will understand how to work with PV. You will learn about NPV in a later section.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Example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want to know which of these options is beneficial for you.</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can use Excel function PV −</a:t>
          </a:r>
          <a:endParaRPr lang="en-US" sz="1600" b="0" i="0">
            <a:solidFill>
              <a:schemeClr val="dk1"/>
            </a:solidFill>
            <a:effectLst/>
            <a:latin typeface="+mn-lt"/>
            <a:ea typeface="+mn-ea"/>
            <a:cs typeface="+mn-cs"/>
          </a:endParaRPr>
        </a:p>
        <a:p>
          <a:r>
            <a:rPr lang="en-US" sz="1600" b="1"/>
            <a:t>PV (rate, nper, pmt, [fv ], [type]) </a:t>
          </a:r>
          <a:endParaRPr lang="en-US" sz="1600" b="1"/>
        </a:p>
        <a:p>
          <a:r>
            <a:rPr lang="en-US" sz="1600" b="0" i="0">
              <a:solidFill>
                <a:schemeClr val="dk1"/>
              </a:solidFill>
              <a:effectLst/>
              <a:latin typeface="+mn-lt"/>
              <a:ea typeface="+mn-ea"/>
              <a:cs typeface="+mn-cs"/>
            </a:rPr>
            <a:t>To calculate present value with payments at the end of each year, omit type or specify 0 for type.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To calculate present value with payments at the end of each year, specify 1 for type.</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you make the payment now, you need to pay 32,000 of present value.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you opt for yearly payments with payment at the end of the year, you need to pay 28, 793 of present value.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you opt for yearly payments with payment at the end of the year, you need to pay 32,536 of present value.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can clearly see that option 2 is beneficial for you.</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endParaRPr lang="en-US" sz="2800" b="1" i="0">
            <a:solidFill>
              <a:schemeClr val="dk1"/>
            </a:solidFill>
            <a:effectLst/>
            <a:latin typeface="+mn-lt"/>
            <a:ea typeface="+mn-ea"/>
            <a:cs typeface="+mn-cs"/>
          </a:endParaRP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endParaRPr lang="en-US" sz="1400" b="0" i="0">
            <a:solidFill>
              <a:schemeClr val="dk1"/>
            </a:solidFill>
            <a:effectLst/>
            <a:latin typeface="+mn-lt"/>
            <a:ea typeface="+mn-ea"/>
            <a:cs typeface="+mn-cs"/>
          </a:endParaRPr>
        </a:p>
        <a:p>
          <a:r>
            <a:rPr lang="en-US" sz="1600" b="0" i="0">
              <a:solidFill>
                <a:schemeClr val="dk1"/>
              </a:solidFill>
              <a:effectLst/>
              <a:latin typeface="+mn-lt"/>
              <a:ea typeface="+mn-ea"/>
              <a:cs typeface="+mn-cs"/>
            </a:rPr>
            <a:t>EMI on a Loan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In Excel, you can calculate the EMI on a loan with the PMT function.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Calculate interest rate per month (Interest Rate per Annum/12)</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Calculate number of monthly payments (No. of years * 12)</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Use PMT function to calculate EMI</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Present Value (PV) is the loan amount.</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Future Value (FV) is 0 as at the end of the term the loan amount should be 0.</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Type is 1 as the EMIs are paid at the beginning of each month.</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will get the following results −</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To get</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interest part of your monthly payments, you can use the Excel IPMT function.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payment of principal part of your monthly payments, you can use the Excel PPMT function.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Follow the procedure given below.</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endParaRPr lang="en-US" sz="1100" b="0" i="0">
            <a:solidFill>
              <a:schemeClr val="dk1"/>
            </a:solidFill>
            <a:effectLst/>
            <a:latin typeface="+mn-lt"/>
            <a:ea typeface="+mn-ea"/>
            <a:cs typeface="+mn-cs"/>
          </a:endParaRP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can compute the interest and principal paid between two periods, inclusive.</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Find the interest rate with the Excel RATE function −</a:t>
          </a:r>
          <a:endParaRPr lang="en-US" sz="18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Find the number of payments with Excel NPER function</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endParaRPr lang="en-US" sz="1800" b="1" i="0">
            <a:solidFill>
              <a:schemeClr val="dk1"/>
            </a:solidFill>
            <a:effectLst/>
            <a:latin typeface="+mn-lt"/>
            <a:ea typeface="+mn-ea"/>
            <a:cs typeface="+mn-cs"/>
          </a:endParaRP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Consider the following two investments over a period of 3 years.</a:t>
          </a:r>
          <a:endParaRPr lang="en-US" sz="18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The cash flows can occur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At the end of every year.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At the beginning of every year.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In the middle of every year.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Suppose the cash flows occur at the end of the year. Then you can straight away use the NPV function.</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endParaRPr lang="en-US" sz="1600" b="0" i="0">
            <a:solidFill>
              <a:srgbClr val="000000"/>
            </a:solidFill>
            <a:effectLst/>
            <a:latin typeface="Nunito" pitchFamily="2" charset="0"/>
          </a:endParaRPr>
        </a:p>
        <a:p>
          <a:r>
            <a:rPr lang="en-US" sz="1600" b="0" i="0">
              <a:solidFill>
                <a:srgbClr val="000000"/>
              </a:solidFill>
              <a:effectLst/>
              <a:latin typeface="Nunito" pitchFamily="2" charset="0"/>
            </a:rPr>
            <a:t>You got this result as cash out flows for Investment 2 are at later periods as compared to that of Investment 1.</a:t>
          </a:r>
          <a:endParaRPr lang="en-US" sz="1600" b="0" i="0">
            <a:solidFill>
              <a:srgbClr val="000000"/>
            </a:solidFill>
            <a:effectLst/>
            <a:latin typeface="Nunito" pitchFamily="2" charset="0"/>
          </a:endParaRPr>
        </a:p>
        <a:p>
          <a:endParaRPr lang="en-US" sz="2400"/>
        </a:p>
        <a:p>
          <a:r>
            <a:rPr lang="en-US" sz="1600" b="1" i="0">
              <a:solidFill>
                <a:schemeClr val="dk1"/>
              </a:solidFill>
              <a:effectLst/>
              <a:latin typeface="+mn-lt"/>
              <a:ea typeface="+mn-ea"/>
              <a:cs typeface="+mn-cs"/>
            </a:rPr>
            <a:t>Cash Flows at the Beginning of the Year</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need to add the first cash flow to the NPV obtained from rest of the cash flows to get the net present value.</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However, in Excel, you can easily do such a calculation with XNPV function.</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Arrange your data with the dates and the cash flows.</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Use the XNPV function to calculate the net present value.</a:t>
          </a:r>
          <a:endParaRPr lang="en-US" sz="16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you want to find the net present value as of today, include it in the data at the top and specify 0 for the cash flow.</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Consider the following cash flows, different interest rates and the corresponding NPV values.</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When you fine-tune the interest rate to 10.53%, NPV is nearly 0. Hence, IRR is 10.53%.</a:t>
          </a:r>
          <a:endParaRPr lang="en-US" sz="1600" b="0" i="0">
            <a:solidFill>
              <a:schemeClr val="dk1"/>
            </a:solidFill>
            <a:effectLst/>
            <a:latin typeface="+mn-lt"/>
            <a:ea typeface="+mn-ea"/>
            <a:cs typeface="+mn-cs"/>
          </a:endParaRPr>
        </a:p>
        <a:p>
          <a:br>
            <a:rPr lang="en-US" sz="1600"/>
          </a:br>
          <a:endParaRPr lang="en-US" sz="1600"/>
        </a:p>
        <a:p>
          <a:r>
            <a:rPr lang="en-US" sz="1600" b="1" i="0">
              <a:solidFill>
                <a:schemeClr val="dk1"/>
              </a:solidFill>
              <a:effectLst/>
              <a:latin typeface="+mn-lt"/>
              <a:ea typeface="+mn-ea"/>
              <a:cs typeface="+mn-cs"/>
            </a:rPr>
            <a:t>Determining IRR of Cash Flows for a Project</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You can calculate IRR of cash flows with Excel function IRR.</a:t>
          </a:r>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For the given cash flows, IRR may −</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exist and unique</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exist and multiple</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not exist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endParaRPr lang="en-US" sz="1800" b="1" i="0">
            <a:solidFill>
              <a:schemeClr val="dk1"/>
            </a:solidFill>
            <a:effectLst/>
            <a:latin typeface="+mn-lt"/>
            <a:ea typeface="+mn-ea"/>
            <a:cs typeface="+mn-cs"/>
          </a:endParaRPr>
        </a:p>
        <a:p>
          <a:r>
            <a:rPr lang="en-US" sz="1600" b="0" i="0">
              <a:solidFill>
                <a:schemeClr val="dk1"/>
              </a:solidFill>
              <a:effectLst/>
              <a:latin typeface="+mn-lt"/>
              <a:ea typeface="+mn-ea"/>
              <a:cs typeface="+mn-cs"/>
            </a:rPr>
            <a:t>If IRR exists and is unique, it can be used to choose the best investment among several possibilities.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To find if an IRR is unique or not, vary the guess value and calculate IRR. If IRR remains constant then it is unique.</a:t>
          </a:r>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endParaRPr lang="en-US" sz="2000" b="1" i="0">
            <a:solidFill>
              <a:schemeClr val="dk1"/>
            </a:solidFill>
            <a:effectLst/>
            <a:latin typeface="+mn-lt"/>
            <a:ea typeface="+mn-ea"/>
            <a:cs typeface="+mn-cs"/>
          </a:endParaRPr>
        </a:p>
        <a:p>
          <a:r>
            <a:rPr lang="en-US" sz="1600" b="0" i="0">
              <a:solidFill>
                <a:schemeClr val="dk1"/>
              </a:solidFill>
              <a:effectLst/>
              <a:latin typeface="+mn-lt"/>
              <a:ea typeface="+mn-ea"/>
              <a:cs typeface="+mn-cs"/>
            </a:rPr>
            <a:t>In certain cases, you may have multiple IRRs. Consider the following cash flows. Calculate IRR with different guess values.</a:t>
          </a:r>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In certain cases, you may not have IRR. Consider the following cash flows. Calculate IRR with different guess values.</a:t>
          </a:r>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there is more than one sign change in the cash flows, IRR may not exist. Even if it exists, it may not be unique.</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Decisions based on IRRs</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This type of conflict between NPV and IRR may arise because of one of the following reasons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The projects are of greatly different sizes, or</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The timing of the cash flows are different.</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Projects of significant size difference</a:t>
          </a:r>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Consider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You have 1000 to invest.</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you invest entire 1000 on project A, you get a return of 100.</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Thus, NPV is a better way for decision making in such cases.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Projects with different cash flows timings</a:t>
          </a:r>
          <a:endParaRPr lang="en-US" sz="1600" b="0" i="0">
            <a:solidFill>
              <a:schemeClr val="dk1"/>
            </a:solidFill>
            <a:effectLst/>
            <a:latin typeface="+mn-lt"/>
            <a:ea typeface="+mn-ea"/>
            <a:cs typeface="+mn-cs"/>
          </a:endParaRP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endParaRPr lang="en-US" sz="1600" b="0" i="0">
            <a:solidFill>
              <a:schemeClr val="dk1"/>
            </a:solidFill>
            <a:effectLst/>
            <a:latin typeface="+mn-lt"/>
            <a:ea typeface="+mn-ea"/>
            <a:cs typeface="+mn-cs"/>
          </a:endParaRPr>
        </a:p>
        <a:p>
          <a:endParaRPr lang="en-US" sz="1600" b="1"/>
        </a:p>
        <a:p>
          <a:r>
            <a:rPr lang="en-US" sz="1600" b="1" i="0">
              <a:solidFill>
                <a:schemeClr val="dk1"/>
              </a:solidFill>
              <a:effectLst/>
              <a:latin typeface="+mn-lt"/>
              <a:ea typeface="+mn-ea"/>
              <a:cs typeface="+mn-cs"/>
            </a:rPr>
            <a:t>IRR of Irregularly Spaced Cash Flows (XIRR)</a:t>
          </a:r>
          <a:endParaRPr lang="en-US" sz="1600" b="1" i="0">
            <a:solidFill>
              <a:schemeClr val="dk1"/>
            </a:solidFill>
            <a:effectLst/>
            <a:latin typeface="+mn-lt"/>
            <a:ea typeface="+mn-ea"/>
            <a:cs typeface="+mn-cs"/>
          </a:endParaRP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endParaRPr lang="en-US" sz="3600"/>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endParaRPr lang="en-US" sz="2000" b="1" i="0">
            <a:solidFill>
              <a:schemeClr val="dk1"/>
            </a:solidFill>
            <a:effectLst/>
            <a:latin typeface="+mn-lt"/>
            <a:ea typeface="+mn-ea"/>
            <a:cs typeface="+mn-cs"/>
          </a:endParaRP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For example, consider the cash flows given below −</a:t>
          </a:r>
          <a:endParaRPr lang="en-US" sz="1600" b="0" i="0">
            <a:solidFill>
              <a:schemeClr val="dk1"/>
            </a:solidFill>
            <a:effectLst/>
            <a:latin typeface="+mn-lt"/>
            <a:ea typeface="+mn-ea"/>
            <a:cs typeface="+mn-cs"/>
          </a:endParaRP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endParaRPr lang="en-US" sz="3600"/>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1</xdr:col>
      <xdr:colOff>57150</xdr:colOff>
      <xdr:row>51</xdr:row>
      <xdr:rowOff>76200</xdr:rowOff>
    </xdr:from>
    <xdr:to>
      <xdr:col>7</xdr:col>
      <xdr:colOff>419100</xdr:colOff>
      <xdr:row>72</xdr:row>
      <xdr:rowOff>161925</xdr:rowOff>
    </xdr:to>
    <xdr:pic>
      <xdr:nvPicPr>
        <xdr:cNvPr id="4" name="Picture 3" descr="Payments"/>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57225" y="9791700"/>
          <a:ext cx="3962400"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400050</xdr:colOff>
      <xdr:row>76</xdr:row>
      <xdr:rowOff>0</xdr:rowOff>
    </xdr:from>
    <xdr:to>
      <xdr:col>6</xdr:col>
      <xdr:colOff>542925</xdr:colOff>
      <xdr:row>96</xdr:row>
      <xdr:rowOff>47625</xdr:rowOff>
    </xdr:to>
    <xdr:pic>
      <xdr:nvPicPr>
        <xdr:cNvPr id="5" name="Picture 4" descr="Payments Result"/>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400050" y="14478000"/>
          <a:ext cx="3743325"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125</xdr:row>
      <xdr:rowOff>95250</xdr:rowOff>
    </xdr:from>
    <xdr:to>
      <xdr:col>9</xdr:col>
      <xdr:colOff>581025</xdr:colOff>
      <xdr:row>142</xdr:row>
      <xdr:rowOff>76200</xdr:rowOff>
    </xdr:to>
    <xdr:pic>
      <xdr:nvPicPr>
        <xdr:cNvPr id="6" name="Picture 5" descr="Use PMT Function"/>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361950" y="23907750"/>
          <a:ext cx="561975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158</xdr:row>
      <xdr:rowOff>95250</xdr:rowOff>
    </xdr:from>
    <xdr:to>
      <xdr:col>8</xdr:col>
      <xdr:colOff>552450</xdr:colOff>
      <xdr:row>175</xdr:row>
      <xdr:rowOff>123825</xdr:rowOff>
    </xdr:to>
    <xdr:pic>
      <xdr:nvPicPr>
        <xdr:cNvPr id="7" name="Picture 6" descr="Present and Future Value"/>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495300" y="30194250"/>
          <a:ext cx="48577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190</xdr:row>
      <xdr:rowOff>114300</xdr:rowOff>
    </xdr:from>
    <xdr:to>
      <xdr:col>7</xdr:col>
      <xdr:colOff>409575</xdr:colOff>
      <xdr:row>202</xdr:row>
      <xdr:rowOff>123825</xdr:rowOff>
    </xdr:to>
    <xdr:pic>
      <xdr:nvPicPr>
        <xdr:cNvPr id="8" name="Picture 7" descr="Calculate EMI"/>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381000" y="36309300"/>
          <a:ext cx="4229100"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206</xdr:row>
      <xdr:rowOff>38100</xdr:rowOff>
    </xdr:from>
    <xdr:to>
      <xdr:col>8</xdr:col>
      <xdr:colOff>276225</xdr:colOff>
      <xdr:row>219</xdr:row>
      <xdr:rowOff>142875</xdr:rowOff>
    </xdr:to>
    <xdr:pic>
      <xdr:nvPicPr>
        <xdr:cNvPr id="16" name="Picture 15" descr="EMI Result"/>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800100" y="39281100"/>
          <a:ext cx="427672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227</xdr:row>
      <xdr:rowOff>132715</xdr:rowOff>
    </xdr:from>
    <xdr:to>
      <xdr:col>14</xdr:col>
      <xdr:colOff>67270</xdr:colOff>
      <xdr:row>245</xdr:row>
      <xdr:rowOff>113665</xdr:rowOff>
    </xdr:to>
    <xdr:pic>
      <xdr:nvPicPr>
        <xdr:cNvPr id="17" name="Picture 16" descr="Calculate Interest and Principal"/>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609600" y="43376215"/>
          <a:ext cx="7858125"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254</xdr:row>
      <xdr:rowOff>8890</xdr:rowOff>
    </xdr:from>
    <xdr:to>
      <xdr:col>14</xdr:col>
      <xdr:colOff>155424</xdr:colOff>
      <xdr:row>267</xdr:row>
      <xdr:rowOff>113665</xdr:rowOff>
    </xdr:to>
    <xdr:pic>
      <xdr:nvPicPr>
        <xdr:cNvPr id="18" name="Picture 17" descr="Calculate Interest and Principal Result"/>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495300" y="48395890"/>
          <a:ext cx="806069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281</xdr:row>
      <xdr:rowOff>180975</xdr:rowOff>
    </xdr:from>
    <xdr:to>
      <xdr:col>10</xdr:col>
      <xdr:colOff>409575</xdr:colOff>
      <xdr:row>302</xdr:row>
      <xdr:rowOff>85725</xdr:rowOff>
    </xdr:to>
    <xdr:pic>
      <xdr:nvPicPr>
        <xdr:cNvPr id="19" name="Picture 18" descr="Summing Up"/>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790575" y="53711475"/>
          <a:ext cx="5619750"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304800</xdr:colOff>
      <xdr:row>303</xdr:row>
      <xdr:rowOff>76200</xdr:rowOff>
    </xdr:from>
    <xdr:to>
      <xdr:col>15</xdr:col>
      <xdr:colOff>523875</xdr:colOff>
      <xdr:row>324</xdr:row>
      <xdr:rowOff>142875</xdr:rowOff>
    </xdr:to>
    <xdr:pic>
      <xdr:nvPicPr>
        <xdr:cNvPr id="21" name="Picture 20" descr="Summing Up Result"/>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3905250" y="57797700"/>
          <a:ext cx="561975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161925</xdr:colOff>
      <xdr:row>325</xdr:row>
      <xdr:rowOff>114300</xdr:rowOff>
    </xdr:from>
    <xdr:to>
      <xdr:col>19</xdr:col>
      <xdr:colOff>152400</xdr:colOff>
      <xdr:row>334</xdr:row>
      <xdr:rowOff>47625</xdr:rowOff>
    </xdr:to>
    <xdr:pic>
      <xdr:nvPicPr>
        <xdr:cNvPr id="24" name="Picture 23" descr="Calculating Interest Rate"/>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6762750" y="62026800"/>
          <a:ext cx="47910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152400</xdr:colOff>
      <xdr:row>344</xdr:row>
      <xdr:rowOff>142875</xdr:rowOff>
    </xdr:from>
    <xdr:to>
      <xdr:col>16</xdr:col>
      <xdr:colOff>533400</xdr:colOff>
      <xdr:row>356</xdr:row>
      <xdr:rowOff>133350</xdr:rowOff>
    </xdr:to>
    <xdr:pic>
      <xdr:nvPicPr>
        <xdr:cNvPr id="25" name="Picture 24" descr="Calculating Interest Rate Result"/>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4953000" y="65674875"/>
          <a:ext cx="5181600"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228600</xdr:colOff>
      <xdr:row>364</xdr:row>
      <xdr:rowOff>95250</xdr:rowOff>
    </xdr:from>
    <xdr:to>
      <xdr:col>13</xdr:col>
      <xdr:colOff>219075</xdr:colOff>
      <xdr:row>373</xdr:row>
      <xdr:rowOff>95250</xdr:rowOff>
    </xdr:to>
    <xdr:pic>
      <xdr:nvPicPr>
        <xdr:cNvPr id="26" name="Picture 25" descr="Excel Nper Function"/>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3228975" y="69437250"/>
          <a:ext cx="47910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384</xdr:row>
      <xdr:rowOff>152400</xdr:rowOff>
    </xdr:from>
    <xdr:to>
      <xdr:col>9</xdr:col>
      <xdr:colOff>66675</xdr:colOff>
      <xdr:row>395</xdr:row>
      <xdr:rowOff>85725</xdr:rowOff>
    </xdr:to>
    <xdr:pic>
      <xdr:nvPicPr>
        <xdr:cNvPr id="27" name="Picture 26" descr="Excel Nper Function result"/>
        <xdr:cNvPicPr>
          <a:picLocks noChangeAspect="1" noChangeArrowheads="1"/>
        </xdr:cNvPicPr>
      </xdr:nvPicPr>
      <xdr:blipFill>
        <a:blip r:embed="rId14">
          <a:extLst>
            <a:ext uri="{28A0092B-C50C-407E-A947-70E740481C1C}">
              <a14:useLocalDpi xmlns:a14="http://schemas.microsoft.com/office/drawing/2010/main" val="0"/>
            </a:ext>
          </a:extLst>
        </a:blip>
        <a:srcRect/>
        <a:stretch>
          <a:fillRect/>
        </a:stretch>
      </xdr:blipFill>
      <xdr:spPr>
        <a:xfrm>
          <a:off x="533400" y="73304400"/>
          <a:ext cx="49339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142875</xdr:colOff>
      <xdr:row>422</xdr:row>
      <xdr:rowOff>19050</xdr:rowOff>
    </xdr:from>
    <xdr:to>
      <xdr:col>19</xdr:col>
      <xdr:colOff>171450</xdr:colOff>
      <xdr:row>435</xdr:row>
      <xdr:rowOff>152400</xdr:rowOff>
    </xdr:to>
    <xdr:pic>
      <xdr:nvPicPr>
        <xdr:cNvPr id="28" name="Picture 27" descr="Decisions on Investments"/>
        <xdr:cNvPicPr>
          <a:picLocks noChangeAspect="1" noChangeArrowheads="1"/>
        </xdr:cNvPicPr>
      </xdr:nvPicPr>
      <xdr:blipFill>
        <a:blip r:embed="rId15">
          <a:extLst>
            <a:ext uri="{28A0092B-C50C-407E-A947-70E740481C1C}">
              <a14:useLocalDpi xmlns:a14="http://schemas.microsoft.com/office/drawing/2010/main" val="0"/>
            </a:ext>
          </a:extLst>
        </a:blip>
        <a:srcRect/>
        <a:stretch>
          <a:fillRect/>
        </a:stretch>
      </xdr:blipFill>
      <xdr:spPr>
        <a:xfrm>
          <a:off x="6743700" y="80410050"/>
          <a:ext cx="482917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495300</xdr:colOff>
      <xdr:row>421</xdr:row>
      <xdr:rowOff>76200</xdr:rowOff>
    </xdr:from>
    <xdr:to>
      <xdr:col>11</xdr:col>
      <xdr:colOff>114300</xdr:colOff>
      <xdr:row>436</xdr:row>
      <xdr:rowOff>171450</xdr:rowOff>
    </xdr:to>
    <xdr:pic>
      <xdr:nvPicPr>
        <xdr:cNvPr id="29" name="Picture 28" descr="NPV Function"/>
        <xdr:cNvPicPr>
          <a:picLocks noChangeAspect="1" noChangeArrowheads="1"/>
        </xdr:cNvPicPr>
      </xdr:nvPicPr>
      <xdr:blipFill>
        <a:blip r:embed="rId16">
          <a:extLst>
            <a:ext uri="{28A0092B-C50C-407E-A947-70E740481C1C}">
              <a14:useLocalDpi xmlns:a14="http://schemas.microsoft.com/office/drawing/2010/main" val="0"/>
            </a:ext>
          </a:extLst>
        </a:blip>
        <a:srcRect/>
        <a:stretch>
          <a:fillRect/>
        </a:stretch>
      </xdr:blipFill>
      <xdr:spPr>
        <a:xfrm>
          <a:off x="1095375" y="80276700"/>
          <a:ext cx="561975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445</xdr:row>
      <xdr:rowOff>95250</xdr:rowOff>
    </xdr:from>
    <xdr:to>
      <xdr:col>8</xdr:col>
      <xdr:colOff>561975</xdr:colOff>
      <xdr:row>460</xdr:row>
      <xdr:rowOff>180975</xdr:rowOff>
    </xdr:to>
    <xdr:pic>
      <xdr:nvPicPr>
        <xdr:cNvPr id="31" name="Picture 30" descr="NPV Function Result"/>
        <xdr:cNvPicPr>
          <a:picLocks noChangeAspect="1" noChangeArrowheads="1"/>
        </xdr:cNvPicPr>
      </xdr:nvPicPr>
      <xdr:blipFill>
        <a:blip r:embed="rId17">
          <a:extLst>
            <a:ext uri="{28A0092B-C50C-407E-A947-70E740481C1C}">
              <a14:useLocalDpi xmlns:a14="http://schemas.microsoft.com/office/drawing/2010/main" val="0"/>
            </a:ext>
          </a:extLst>
        </a:blip>
        <a:srcRect/>
        <a:stretch>
          <a:fillRect/>
        </a:stretch>
      </xdr:blipFill>
      <xdr:spPr>
        <a:xfrm>
          <a:off x="409575" y="84867750"/>
          <a:ext cx="49530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473</xdr:row>
      <xdr:rowOff>123825</xdr:rowOff>
    </xdr:from>
    <xdr:to>
      <xdr:col>9</xdr:col>
      <xdr:colOff>390525</xdr:colOff>
      <xdr:row>490</xdr:row>
      <xdr:rowOff>180975</xdr:rowOff>
    </xdr:to>
    <xdr:pic>
      <xdr:nvPicPr>
        <xdr:cNvPr id="32" name="Picture 31" descr="Cash Flows at Beginning Year"/>
        <xdr:cNvPicPr>
          <a:picLocks noChangeAspect="1" noChangeArrowheads="1"/>
        </xdr:cNvPicPr>
      </xdr:nvPicPr>
      <xdr:blipFill>
        <a:blip r:embed="rId18">
          <a:extLst>
            <a:ext uri="{28A0092B-C50C-407E-A947-70E740481C1C}">
              <a14:useLocalDpi xmlns:a14="http://schemas.microsoft.com/office/drawing/2010/main" val="0"/>
            </a:ext>
          </a:extLst>
        </a:blip>
        <a:srcRect/>
        <a:stretch>
          <a:fillRect/>
        </a:stretch>
      </xdr:blipFill>
      <xdr:spPr>
        <a:xfrm>
          <a:off x="438150" y="90230325"/>
          <a:ext cx="5353050"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419100</xdr:colOff>
      <xdr:row>501</xdr:row>
      <xdr:rowOff>180975</xdr:rowOff>
    </xdr:from>
    <xdr:to>
      <xdr:col>9</xdr:col>
      <xdr:colOff>38100</xdr:colOff>
      <xdr:row>520</xdr:row>
      <xdr:rowOff>57150</xdr:rowOff>
    </xdr:to>
    <xdr:pic>
      <xdr:nvPicPr>
        <xdr:cNvPr id="33" name="Picture 32" descr="Cash Flows at Beginning Year Result"/>
        <xdr:cNvPicPr>
          <a:picLocks noChangeAspect="1" noChangeArrowheads="1"/>
        </xdr:cNvPicPr>
      </xdr:nvPicPr>
      <xdr:blipFill>
        <a:blip r:embed="rId19">
          <a:extLst>
            <a:ext uri="{28A0092B-C50C-407E-A947-70E740481C1C}">
              <a14:useLocalDpi xmlns:a14="http://schemas.microsoft.com/office/drawing/2010/main" val="0"/>
            </a:ext>
          </a:extLst>
        </a:blip>
        <a:srcRect/>
        <a:stretch>
          <a:fillRect/>
        </a:stretch>
      </xdr:blipFill>
      <xdr:spPr>
        <a:xfrm>
          <a:off x="419100" y="95621475"/>
          <a:ext cx="5019675"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526</xdr:row>
      <xdr:rowOff>142875</xdr:rowOff>
    </xdr:from>
    <xdr:to>
      <xdr:col>9</xdr:col>
      <xdr:colOff>76200</xdr:colOff>
      <xdr:row>545</xdr:row>
      <xdr:rowOff>142875</xdr:rowOff>
    </xdr:to>
    <xdr:pic>
      <xdr:nvPicPr>
        <xdr:cNvPr id="34" name="Picture 33" descr="Cash Flows in Middle Year"/>
        <xdr:cNvPicPr>
          <a:picLocks noChangeAspect="1" noChangeArrowheads="1"/>
        </xdr:cNvPicPr>
      </xdr:nvPicPr>
      <xdr:blipFill>
        <a:blip r:embed="rId20">
          <a:extLst>
            <a:ext uri="{28A0092B-C50C-407E-A947-70E740481C1C}">
              <a14:useLocalDpi xmlns:a14="http://schemas.microsoft.com/office/drawing/2010/main" val="0"/>
            </a:ext>
          </a:extLst>
        </a:blip>
        <a:srcRect/>
        <a:stretch>
          <a:fillRect/>
        </a:stretch>
      </xdr:blipFill>
      <xdr:spPr>
        <a:xfrm>
          <a:off x="381000" y="100345875"/>
          <a:ext cx="5095875"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553</xdr:row>
      <xdr:rowOff>19050</xdr:rowOff>
    </xdr:from>
    <xdr:to>
      <xdr:col>8</xdr:col>
      <xdr:colOff>495300</xdr:colOff>
      <xdr:row>573</xdr:row>
      <xdr:rowOff>142875</xdr:rowOff>
    </xdr:to>
    <xdr:pic>
      <xdr:nvPicPr>
        <xdr:cNvPr id="35" name="Picture 34" descr="Cash Flows in Middle Year Result"/>
        <xdr:cNvPicPr>
          <a:picLocks noChangeAspect="1" noChangeArrowheads="1"/>
        </xdr:cNvPicPr>
      </xdr:nvPicPr>
      <xdr:blipFill>
        <a:blip r:embed="rId21">
          <a:extLst>
            <a:ext uri="{28A0092B-C50C-407E-A947-70E740481C1C}">
              <a14:useLocalDpi xmlns:a14="http://schemas.microsoft.com/office/drawing/2010/main" val="0"/>
            </a:ext>
          </a:extLst>
        </a:blip>
        <a:srcRect/>
        <a:stretch>
          <a:fillRect/>
        </a:stretch>
      </xdr:blipFill>
      <xdr:spPr>
        <a:xfrm>
          <a:off x="428625" y="105365550"/>
          <a:ext cx="48672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579</xdr:row>
      <xdr:rowOff>142875</xdr:rowOff>
    </xdr:from>
    <xdr:to>
      <xdr:col>8</xdr:col>
      <xdr:colOff>0</xdr:colOff>
      <xdr:row>598</xdr:row>
      <xdr:rowOff>0</xdr:rowOff>
    </xdr:to>
    <xdr:pic>
      <xdr:nvPicPr>
        <xdr:cNvPr id="36" name="Picture 35" descr="Cash Flows at Irregular Intervals"/>
        <xdr:cNvPicPr>
          <a:picLocks noChangeAspect="1" noChangeArrowheads="1"/>
        </xdr:cNvPicPr>
      </xdr:nvPicPr>
      <xdr:blipFill>
        <a:blip r:embed="rId22">
          <a:extLst>
            <a:ext uri="{28A0092B-C50C-407E-A947-70E740481C1C}">
              <a14:useLocalDpi xmlns:a14="http://schemas.microsoft.com/office/drawing/2010/main" val="0"/>
            </a:ext>
          </a:extLst>
        </a:blip>
        <a:srcRect/>
        <a:stretch>
          <a:fillRect/>
        </a:stretch>
      </xdr:blipFill>
      <xdr:spPr>
        <a:xfrm>
          <a:off x="514350" y="110442375"/>
          <a:ext cx="42862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638</xdr:row>
      <xdr:rowOff>133350</xdr:rowOff>
    </xdr:from>
    <xdr:to>
      <xdr:col>6</xdr:col>
      <xdr:colOff>485775</xdr:colOff>
      <xdr:row>659</xdr:row>
      <xdr:rowOff>47625</xdr:rowOff>
    </xdr:to>
    <xdr:pic>
      <xdr:nvPicPr>
        <xdr:cNvPr id="37" name="Picture 36" descr="Cash Flows at Irregular Intervals Result"/>
        <xdr:cNvPicPr>
          <a:picLocks noChangeAspect="1" noChangeArrowheads="1"/>
        </xdr:cNvPicPr>
      </xdr:nvPicPr>
      <xdr:blipFill>
        <a:blip r:embed="rId23">
          <a:extLst>
            <a:ext uri="{28A0092B-C50C-407E-A947-70E740481C1C}">
              <a14:useLocalDpi xmlns:a14="http://schemas.microsoft.com/office/drawing/2010/main" val="0"/>
            </a:ext>
          </a:extLst>
        </a:blip>
        <a:srcRect/>
        <a:stretch>
          <a:fillRect/>
        </a:stretch>
      </xdr:blipFill>
      <xdr:spPr>
        <a:xfrm>
          <a:off x="438150" y="121672350"/>
          <a:ext cx="3648075"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613</xdr:row>
      <xdr:rowOff>28575</xdr:rowOff>
    </xdr:from>
    <xdr:to>
      <xdr:col>7</xdr:col>
      <xdr:colOff>447675</xdr:colOff>
      <xdr:row>633</xdr:row>
      <xdr:rowOff>57150</xdr:rowOff>
    </xdr:to>
    <xdr:pic>
      <xdr:nvPicPr>
        <xdr:cNvPr id="39" name="Picture 38" descr="Include Date"/>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219075" y="116805075"/>
          <a:ext cx="44291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238125</xdr:colOff>
      <xdr:row>667</xdr:row>
      <xdr:rowOff>66675</xdr:rowOff>
    </xdr:from>
    <xdr:to>
      <xdr:col>15</xdr:col>
      <xdr:colOff>104775</xdr:colOff>
      <xdr:row>687</xdr:row>
      <xdr:rowOff>133350</xdr:rowOff>
    </xdr:to>
    <xdr:pic>
      <xdr:nvPicPr>
        <xdr:cNvPr id="40" name="Picture 39" descr="Include Date Result"/>
        <xdr:cNvPicPr>
          <a:picLocks noChangeAspect="1" noChangeArrowheads="1"/>
        </xdr:cNvPicPr>
      </xdr:nvPicPr>
      <xdr:blipFill>
        <a:blip r:embed="rId25">
          <a:extLst>
            <a:ext uri="{28A0092B-C50C-407E-A947-70E740481C1C}">
              <a14:useLocalDpi xmlns:a14="http://schemas.microsoft.com/office/drawing/2010/main" val="0"/>
            </a:ext>
          </a:extLst>
        </a:blip>
        <a:srcRect/>
        <a:stretch>
          <a:fillRect/>
        </a:stretch>
      </xdr:blipFill>
      <xdr:spPr>
        <a:xfrm>
          <a:off x="5638800" y="127130175"/>
          <a:ext cx="346710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667</xdr:row>
      <xdr:rowOff>9525</xdr:rowOff>
    </xdr:from>
    <xdr:to>
      <xdr:col>8</xdr:col>
      <xdr:colOff>28575</xdr:colOff>
      <xdr:row>685</xdr:row>
      <xdr:rowOff>133350</xdr:rowOff>
    </xdr:to>
    <xdr:pic>
      <xdr:nvPicPr>
        <xdr:cNvPr id="41" name="Picture 40" descr="Internal Rate of Return"/>
        <xdr:cNvPicPr>
          <a:picLocks noChangeAspect="1" noChangeArrowheads="1"/>
        </xdr:cNvPicPr>
      </xdr:nvPicPr>
      <xdr:blipFill>
        <a:blip r:embed="rId26">
          <a:extLst>
            <a:ext uri="{28A0092B-C50C-407E-A947-70E740481C1C}">
              <a14:useLocalDpi xmlns:a14="http://schemas.microsoft.com/office/drawing/2010/main" val="0"/>
            </a:ext>
          </a:extLst>
        </a:blip>
        <a:srcRect/>
        <a:stretch>
          <a:fillRect/>
        </a:stretch>
      </xdr:blipFill>
      <xdr:spPr>
        <a:xfrm>
          <a:off x="485775" y="127073025"/>
          <a:ext cx="4343400"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533400</xdr:colOff>
      <xdr:row>722</xdr:row>
      <xdr:rowOff>57150</xdr:rowOff>
    </xdr:from>
    <xdr:to>
      <xdr:col>18</xdr:col>
      <xdr:colOff>438150</xdr:colOff>
      <xdr:row>737</xdr:row>
      <xdr:rowOff>47625</xdr:rowOff>
    </xdr:to>
    <xdr:pic>
      <xdr:nvPicPr>
        <xdr:cNvPr id="42" name="Picture 41" descr="Calculate IRR"/>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5934075" y="137598150"/>
          <a:ext cx="530542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731</xdr:row>
      <xdr:rowOff>114300</xdr:rowOff>
    </xdr:from>
    <xdr:to>
      <xdr:col>9</xdr:col>
      <xdr:colOff>352425</xdr:colOff>
      <xdr:row>746</xdr:row>
      <xdr:rowOff>104775</xdr:rowOff>
    </xdr:to>
    <xdr:pic>
      <xdr:nvPicPr>
        <xdr:cNvPr id="43" name="Picture 42" descr="Calculate IRR"/>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447675" y="139369800"/>
          <a:ext cx="530542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581025</xdr:colOff>
      <xdr:row>763</xdr:row>
      <xdr:rowOff>123825</xdr:rowOff>
    </xdr:from>
    <xdr:to>
      <xdr:col>9</xdr:col>
      <xdr:colOff>428625</xdr:colOff>
      <xdr:row>783</xdr:row>
      <xdr:rowOff>9525</xdr:rowOff>
    </xdr:to>
    <xdr:pic>
      <xdr:nvPicPr>
        <xdr:cNvPr id="44" name="Picture 43" descr="Unique IRR"/>
        <xdr:cNvPicPr>
          <a:picLocks noChangeAspect="1" noChangeArrowheads="1"/>
        </xdr:cNvPicPr>
      </xdr:nvPicPr>
      <xdr:blipFill>
        <a:blip r:embed="rId28">
          <a:extLst>
            <a:ext uri="{28A0092B-C50C-407E-A947-70E740481C1C}">
              <a14:useLocalDpi xmlns:a14="http://schemas.microsoft.com/office/drawing/2010/main" val="0"/>
            </a:ext>
          </a:extLst>
        </a:blip>
        <a:srcRect/>
        <a:stretch>
          <a:fillRect/>
        </a:stretch>
      </xdr:blipFill>
      <xdr:spPr>
        <a:xfrm>
          <a:off x="581025" y="145475325"/>
          <a:ext cx="5248275"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447675</xdr:colOff>
      <xdr:row>782</xdr:row>
      <xdr:rowOff>133350</xdr:rowOff>
    </xdr:from>
    <xdr:to>
      <xdr:col>17</xdr:col>
      <xdr:colOff>466725</xdr:colOff>
      <xdr:row>802</xdr:row>
      <xdr:rowOff>171450</xdr:rowOff>
    </xdr:to>
    <xdr:pic>
      <xdr:nvPicPr>
        <xdr:cNvPr id="46" name="Picture 45" descr="Unique Value"/>
        <xdr:cNvPicPr>
          <a:picLocks noChangeAspect="1" noChangeArrowheads="1"/>
        </xdr:cNvPicPr>
      </xdr:nvPicPr>
      <xdr:blipFill>
        <a:blip r:embed="rId29">
          <a:extLst>
            <a:ext uri="{28A0092B-C50C-407E-A947-70E740481C1C}">
              <a14:useLocalDpi xmlns:a14="http://schemas.microsoft.com/office/drawing/2010/main" val="0"/>
            </a:ext>
          </a:extLst>
        </a:blip>
        <a:srcRect/>
        <a:stretch>
          <a:fillRect/>
        </a:stretch>
      </xdr:blipFill>
      <xdr:spPr>
        <a:xfrm>
          <a:off x="7048500" y="149104350"/>
          <a:ext cx="361950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815</xdr:row>
      <xdr:rowOff>38100</xdr:rowOff>
    </xdr:from>
    <xdr:to>
      <xdr:col>10</xdr:col>
      <xdr:colOff>85725</xdr:colOff>
      <xdr:row>832</xdr:row>
      <xdr:rowOff>38100</xdr:rowOff>
    </xdr:to>
    <xdr:pic>
      <xdr:nvPicPr>
        <xdr:cNvPr id="48" name="Picture 47" descr="Multiple IRRs"/>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a:off x="466725" y="155295600"/>
          <a:ext cx="561975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836</xdr:row>
      <xdr:rowOff>95250</xdr:rowOff>
    </xdr:from>
    <xdr:to>
      <xdr:col>6</xdr:col>
      <xdr:colOff>542925</xdr:colOff>
      <xdr:row>855</xdr:row>
      <xdr:rowOff>142875</xdr:rowOff>
    </xdr:to>
    <xdr:pic>
      <xdr:nvPicPr>
        <xdr:cNvPr id="49" name="Picture 48" descr="Multiple IRRs result"/>
        <xdr:cNvPicPr>
          <a:picLocks noChangeAspect="1" noChangeArrowheads="1"/>
        </xdr:cNvPicPr>
      </xdr:nvPicPr>
      <xdr:blipFill>
        <a:blip r:embed="rId31">
          <a:extLst>
            <a:ext uri="{28A0092B-C50C-407E-A947-70E740481C1C}">
              <a14:useLocalDpi xmlns:a14="http://schemas.microsoft.com/office/drawing/2010/main" val="0"/>
            </a:ext>
          </a:extLst>
        </a:blip>
        <a:srcRect/>
        <a:stretch>
          <a:fillRect/>
        </a:stretch>
      </xdr:blipFill>
      <xdr:spPr>
        <a:xfrm>
          <a:off x="485775" y="159353250"/>
          <a:ext cx="3657600"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276225</xdr:colOff>
      <xdr:row>865</xdr:row>
      <xdr:rowOff>171450</xdr:rowOff>
    </xdr:from>
    <xdr:to>
      <xdr:col>15</xdr:col>
      <xdr:colOff>409575</xdr:colOff>
      <xdr:row>885</xdr:row>
      <xdr:rowOff>171450</xdr:rowOff>
    </xdr:to>
    <xdr:pic>
      <xdr:nvPicPr>
        <xdr:cNvPr id="51" name="Picture 50" descr="Calculating NPV"/>
        <xdr:cNvPicPr>
          <a:picLocks noChangeAspect="1" noChangeArrowheads="1"/>
        </xdr:cNvPicPr>
      </xdr:nvPicPr>
      <xdr:blipFill>
        <a:blip r:embed="rId32">
          <a:extLst>
            <a:ext uri="{28A0092B-C50C-407E-A947-70E740481C1C}">
              <a14:useLocalDpi xmlns:a14="http://schemas.microsoft.com/office/drawing/2010/main" val="0"/>
            </a:ext>
          </a:extLst>
        </a:blip>
        <a:srcRect/>
        <a:stretch>
          <a:fillRect/>
        </a:stretch>
      </xdr:blipFill>
      <xdr:spPr>
        <a:xfrm>
          <a:off x="6276975" y="164953950"/>
          <a:ext cx="313372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895</xdr:row>
      <xdr:rowOff>104775</xdr:rowOff>
    </xdr:from>
    <xdr:to>
      <xdr:col>8</xdr:col>
      <xdr:colOff>295275</xdr:colOff>
      <xdr:row>914</xdr:row>
      <xdr:rowOff>133350</xdr:rowOff>
    </xdr:to>
    <xdr:pic>
      <xdr:nvPicPr>
        <xdr:cNvPr id="52" name="Picture 51" descr="No IRRs"/>
        <xdr:cNvPicPr>
          <a:picLocks noChangeAspect="1" noChangeArrowheads="1"/>
        </xdr:cNvPicPr>
      </xdr:nvPicPr>
      <xdr:blipFill>
        <a:blip r:embed="rId33">
          <a:extLst>
            <a:ext uri="{28A0092B-C50C-407E-A947-70E740481C1C}">
              <a14:useLocalDpi xmlns:a14="http://schemas.microsoft.com/office/drawing/2010/main" val="0"/>
            </a:ext>
          </a:extLst>
        </a:blip>
        <a:srcRect/>
        <a:stretch>
          <a:fillRect/>
        </a:stretch>
      </xdr:blipFill>
      <xdr:spPr>
        <a:xfrm>
          <a:off x="561975" y="170602275"/>
          <a:ext cx="45339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922</xdr:row>
      <xdr:rowOff>66675</xdr:rowOff>
    </xdr:from>
    <xdr:to>
      <xdr:col>7</xdr:col>
      <xdr:colOff>9525</xdr:colOff>
      <xdr:row>941</xdr:row>
      <xdr:rowOff>133350</xdr:rowOff>
    </xdr:to>
    <xdr:pic>
      <xdr:nvPicPr>
        <xdr:cNvPr id="53" name="Picture 52" descr="No IRRs result"/>
        <xdr:cNvPicPr>
          <a:picLocks noChangeAspect="1" noChangeArrowheads="1"/>
        </xdr:cNvPicPr>
      </xdr:nvPicPr>
      <xdr:blipFill>
        <a:blip r:embed="rId34">
          <a:extLst>
            <a:ext uri="{28A0092B-C50C-407E-A947-70E740481C1C}">
              <a14:useLocalDpi xmlns:a14="http://schemas.microsoft.com/office/drawing/2010/main" val="0"/>
            </a:ext>
          </a:extLst>
        </a:blip>
        <a:srcRect/>
        <a:stretch>
          <a:fillRect/>
        </a:stretch>
      </xdr:blipFill>
      <xdr:spPr>
        <a:xfrm>
          <a:off x="542925" y="175707675"/>
          <a:ext cx="3667125"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945</xdr:row>
      <xdr:rowOff>28575</xdr:rowOff>
    </xdr:from>
    <xdr:to>
      <xdr:col>7</xdr:col>
      <xdr:colOff>0</xdr:colOff>
      <xdr:row>964</xdr:row>
      <xdr:rowOff>95250</xdr:rowOff>
    </xdr:to>
    <xdr:pic>
      <xdr:nvPicPr>
        <xdr:cNvPr id="55" name="Picture 54" descr="No IRRs result"/>
        <xdr:cNvPicPr>
          <a:picLocks noChangeAspect="1" noChangeArrowheads="1"/>
        </xdr:cNvPicPr>
      </xdr:nvPicPr>
      <xdr:blipFill>
        <a:blip r:embed="rId34">
          <a:extLst>
            <a:ext uri="{28A0092B-C50C-407E-A947-70E740481C1C}">
              <a14:useLocalDpi xmlns:a14="http://schemas.microsoft.com/office/drawing/2010/main" val="0"/>
            </a:ext>
          </a:extLst>
        </a:blip>
        <a:srcRect/>
        <a:stretch>
          <a:fillRect/>
        </a:stretch>
      </xdr:blipFill>
      <xdr:spPr>
        <a:xfrm>
          <a:off x="523875" y="180051075"/>
          <a:ext cx="367665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523875" y="188233050"/>
          <a:ext cx="3914775"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1001</xdr:row>
      <xdr:rowOff>104775</xdr:rowOff>
    </xdr:from>
    <xdr:to>
      <xdr:col>8</xdr:col>
      <xdr:colOff>104775</xdr:colOff>
      <xdr:row>1019</xdr:row>
      <xdr:rowOff>142875</xdr:rowOff>
    </xdr:to>
    <xdr:pic>
      <xdr:nvPicPr>
        <xdr:cNvPr id="57" name="Picture 56" descr="Different Cash Flows"/>
        <xdr:cNvPicPr>
          <a:picLocks noChangeAspect="1" noChangeArrowheads="1"/>
        </xdr:cNvPicPr>
      </xdr:nvPicPr>
      <xdr:blipFill>
        <a:blip r:embed="rId36">
          <a:extLst>
            <a:ext uri="{28A0092B-C50C-407E-A947-70E740481C1C}">
              <a14:useLocalDpi xmlns:a14="http://schemas.microsoft.com/office/drawing/2010/main" val="0"/>
            </a:ext>
          </a:extLst>
        </a:blip>
        <a:srcRect/>
        <a:stretch>
          <a:fillRect/>
        </a:stretch>
      </xdr:blipFill>
      <xdr:spPr>
        <a:xfrm>
          <a:off x="485775" y="190795275"/>
          <a:ext cx="441960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1045</xdr:row>
      <xdr:rowOff>104775</xdr:rowOff>
    </xdr:from>
    <xdr:to>
      <xdr:col>17</xdr:col>
      <xdr:colOff>438150</xdr:colOff>
      <xdr:row>1058</xdr:row>
      <xdr:rowOff>171450</xdr:rowOff>
    </xdr:to>
    <xdr:pic>
      <xdr:nvPicPr>
        <xdr:cNvPr id="58" name="Picture 57" descr="XIRR"/>
        <xdr:cNvPicPr>
          <a:picLocks noChangeAspect="1" noChangeArrowheads="1"/>
        </xdr:cNvPicPr>
      </xdr:nvPicPr>
      <xdr:blipFill>
        <a:blip r:embed="rId37">
          <a:extLst>
            <a:ext uri="{28A0092B-C50C-407E-A947-70E740481C1C}">
              <a14:useLocalDpi xmlns:a14="http://schemas.microsoft.com/office/drawing/2010/main" val="0"/>
            </a:ext>
          </a:extLst>
        </a:blip>
        <a:srcRect/>
        <a:stretch>
          <a:fillRect/>
        </a:stretch>
      </xdr:blipFill>
      <xdr:spPr>
        <a:xfrm>
          <a:off x="6896100" y="199177275"/>
          <a:ext cx="3743325"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276225</xdr:colOff>
      <xdr:row>1055</xdr:row>
      <xdr:rowOff>85725</xdr:rowOff>
    </xdr:from>
    <xdr:to>
      <xdr:col>5</xdr:col>
      <xdr:colOff>381000</xdr:colOff>
      <xdr:row>1057</xdr:row>
      <xdr:rowOff>57150</xdr:rowOff>
    </xdr:to>
    <xdr:pic>
      <xdr:nvPicPr>
        <xdr:cNvPr id="60" name="Picture 59" descr="Internal Rate"/>
        <xdr:cNvPicPr>
          <a:picLocks noChangeAspect="1" noChangeArrowheads="1"/>
        </xdr:cNvPicPr>
      </xdr:nvPicPr>
      <xdr:blipFill>
        <a:blip r:embed="rId38">
          <a:extLst>
            <a:ext uri="{28A0092B-C50C-407E-A947-70E740481C1C}">
              <a14:useLocalDpi xmlns:a14="http://schemas.microsoft.com/office/drawing/2010/main" val="0"/>
            </a:ext>
          </a:extLst>
        </a:blip>
        <a:srcRect/>
        <a:stretch>
          <a:fillRect/>
        </a:stretch>
      </xdr:blipFill>
      <xdr:spPr>
        <a:xfrm>
          <a:off x="876300" y="201063225"/>
          <a:ext cx="25050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1071</xdr:row>
      <xdr:rowOff>152400</xdr:rowOff>
    </xdr:from>
    <xdr:to>
      <xdr:col>6</xdr:col>
      <xdr:colOff>123825</xdr:colOff>
      <xdr:row>1090</xdr:row>
      <xdr:rowOff>9525</xdr:rowOff>
    </xdr:to>
    <xdr:pic>
      <xdr:nvPicPr>
        <xdr:cNvPr id="61" name="Picture 60" descr="MIRR"/>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409575" y="204177900"/>
          <a:ext cx="331470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1096</xdr:row>
      <xdr:rowOff>47625</xdr:rowOff>
    </xdr:from>
    <xdr:to>
      <xdr:col>8</xdr:col>
      <xdr:colOff>66675</xdr:colOff>
      <xdr:row>1116</xdr:row>
      <xdr:rowOff>47625</xdr:rowOff>
    </xdr:to>
    <xdr:pic>
      <xdr:nvPicPr>
        <xdr:cNvPr id="62" name="Picture 61" descr="Modified IRR"/>
        <xdr:cNvPicPr>
          <a:picLocks noChangeAspect="1" noChangeArrowheads="1"/>
        </xdr:cNvPicPr>
      </xdr:nvPicPr>
      <xdr:blipFill>
        <a:blip r:embed="rId40">
          <a:extLst>
            <a:ext uri="{28A0092B-C50C-407E-A947-70E740481C1C}">
              <a14:useLocalDpi xmlns:a14="http://schemas.microsoft.com/office/drawing/2010/main" val="0"/>
            </a:ext>
          </a:extLst>
        </a:blip>
        <a:srcRect/>
        <a:stretch>
          <a:fillRect/>
        </a:stretch>
      </xdr:blipFill>
      <xdr:spPr>
        <a:xfrm>
          <a:off x="457200" y="208835625"/>
          <a:ext cx="44100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1125</xdr:row>
      <xdr:rowOff>95250</xdr:rowOff>
    </xdr:from>
    <xdr:to>
      <xdr:col>6</xdr:col>
      <xdr:colOff>123825</xdr:colOff>
      <xdr:row>1146</xdr:row>
      <xdr:rowOff>19050</xdr:rowOff>
    </xdr:to>
    <xdr:pic>
      <xdr:nvPicPr>
        <xdr:cNvPr id="63" name="Picture 62" descr="Modified IRR Result"/>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600075" y="214407750"/>
          <a:ext cx="312420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xdr:nvSpPr>
        <xdr:cNvPr id="64" name="TextBox 63"/>
        <xdr:cNvSpPr txBox="1"/>
      </xdr:nvSpPr>
      <xdr:spPr>
        <a:xfrm>
          <a:off x="323850" y="942975"/>
          <a:ext cx="10382250" cy="13906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117" workbookViewId="0">
      <selection activeCell="A12" sqref="$A12:$XFD12"/>
    </sheetView>
  </sheetViews>
  <sheetFormatPr defaultColWidth="9" defaultRowHeight="15"/>
  <sheetData/>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4"/>
  <sheetViews>
    <sheetView tabSelected="1" topLeftCell="A244" workbookViewId="0">
      <selection activeCell="B258" sqref="B258"/>
    </sheetView>
  </sheetViews>
  <sheetFormatPr defaultColWidth="9" defaultRowHeight="15" outlineLevelCol="6"/>
  <cols>
    <col min="1" max="1" width="45.1428571428571" customWidth="1"/>
    <col min="2" max="2" width="43.4285714285714" customWidth="1"/>
    <col min="3" max="3" width="20"/>
    <col min="4" max="4" width="16.5714285714286" customWidth="1"/>
    <col min="5" max="5" width="14.1428571428571" customWidth="1"/>
    <col min="6" max="6" width="14.5714285714286" customWidth="1"/>
    <col min="7" max="7" width="11.4285714285714"/>
  </cols>
  <sheetData>
    <row r="1" ht="15.75"/>
    <row r="2" ht="20.25" spans="1:2">
      <c r="A2" s="1" t="s">
        <v>0</v>
      </c>
      <c r="B2" s="1">
        <v>3200</v>
      </c>
    </row>
    <row r="3" ht="20.25" spans="1:2">
      <c r="A3" s="1" t="s">
        <v>1</v>
      </c>
      <c r="B3" s="1">
        <v>0.13</v>
      </c>
    </row>
    <row r="4" ht="20.25" spans="1:2">
      <c r="A4" s="1" t="s">
        <v>2</v>
      </c>
      <c r="B4" s="1">
        <v>8</v>
      </c>
    </row>
    <row r="5" ht="20.25" spans="1:2">
      <c r="A5" s="1" t="s">
        <v>3</v>
      </c>
      <c r="B5" s="1">
        <v>-6000</v>
      </c>
    </row>
    <row r="6" ht="22.5" spans="1:2">
      <c r="A6" s="2" t="s">
        <v>4</v>
      </c>
      <c r="B6" s="2"/>
    </row>
    <row r="7" ht="20.25" spans="1:2">
      <c r="A7" s="3" t="s">
        <v>5</v>
      </c>
      <c r="B7" s="4">
        <f>PV(B3,B4,B5)</f>
        <v>28792.6217666654</v>
      </c>
    </row>
    <row r="8" ht="20.25" spans="1:2">
      <c r="A8" s="5"/>
      <c r="B8" s="5"/>
    </row>
    <row r="9" ht="20.25" spans="1:2">
      <c r="A9" s="1" t="s">
        <v>0</v>
      </c>
      <c r="B9" s="1">
        <v>3200</v>
      </c>
    </row>
    <row r="10" ht="20.25" spans="1:2">
      <c r="A10" s="1" t="s">
        <v>1</v>
      </c>
      <c r="B10" s="1">
        <v>0.13</v>
      </c>
    </row>
    <row r="11" ht="20.25" spans="1:2">
      <c r="A11" s="1" t="s">
        <v>2</v>
      </c>
      <c r="B11" s="1">
        <v>8</v>
      </c>
    </row>
    <row r="12" ht="20.25" spans="1:2">
      <c r="A12" s="1" t="s">
        <v>3</v>
      </c>
      <c r="B12" s="1">
        <v>-6000</v>
      </c>
    </row>
    <row r="13" ht="22.5" spans="1:2">
      <c r="A13" s="2" t="s">
        <v>6</v>
      </c>
      <c r="B13" s="2"/>
    </row>
    <row r="14" ht="20.25" spans="1:2">
      <c r="A14" s="3" t="s">
        <v>5</v>
      </c>
      <c r="B14" s="4">
        <f>PV(B10,B11,B12,,1)</f>
        <v>32535.6625963319</v>
      </c>
    </row>
    <row r="17" ht="15.75"/>
    <row r="18" ht="21" spans="1:2">
      <c r="A18" s="6" t="s">
        <v>7</v>
      </c>
      <c r="B18" s="1">
        <v>0.12</v>
      </c>
    </row>
    <row r="19" ht="21" spans="1:2">
      <c r="A19" s="6" t="s">
        <v>8</v>
      </c>
      <c r="B19" s="7">
        <f>B18/12</f>
        <v>0.01</v>
      </c>
    </row>
    <row r="20" ht="21" spans="1:2">
      <c r="A20" s="6" t="s">
        <v>9</v>
      </c>
      <c r="B20" s="1">
        <v>25</v>
      </c>
    </row>
    <row r="21" ht="21" spans="1:2">
      <c r="A21" s="6" t="s">
        <v>10</v>
      </c>
      <c r="B21" s="1">
        <f>B20*12</f>
        <v>300</v>
      </c>
    </row>
    <row r="22" ht="21" spans="1:2">
      <c r="A22" s="6" t="s">
        <v>11</v>
      </c>
      <c r="B22" s="1">
        <v>5000000</v>
      </c>
    </row>
    <row r="23" ht="22.5" spans="1:2">
      <c r="A23" s="6" t="s">
        <v>12</v>
      </c>
      <c r="B23" s="1">
        <v>0</v>
      </c>
    </row>
    <row r="24" ht="21" spans="1:2">
      <c r="A24" s="6" t="s">
        <v>13</v>
      </c>
      <c r="B24" s="1">
        <v>1</v>
      </c>
    </row>
    <row r="25" ht="21" spans="1:2">
      <c r="A25" s="6" t="s">
        <v>14</v>
      </c>
      <c r="B25" s="8">
        <f>PMT(B19,B21,B22,B23,B24)</f>
        <v>-52139.8090196845</v>
      </c>
    </row>
    <row r="26" ht="20.25" spans="1:2">
      <c r="A26" s="1"/>
      <c r="B26" s="8">
        <f>ABS(B25)</f>
        <v>52139.8090196845</v>
      </c>
    </row>
    <row r="27" ht="16.5"/>
    <row r="28" ht="21" spans="1:2">
      <c r="A28" s="6" t="s">
        <v>7</v>
      </c>
      <c r="B28" s="1">
        <v>0.16</v>
      </c>
    </row>
    <row r="29" ht="21" spans="1:2">
      <c r="A29" s="6" t="s">
        <v>8</v>
      </c>
      <c r="B29" s="7">
        <f>B28/12</f>
        <v>0.0133333333333333</v>
      </c>
    </row>
    <row r="30" ht="20.25" spans="1:2">
      <c r="A30" s="9"/>
      <c r="B30" s="9"/>
    </row>
    <row r="31" ht="22.5" spans="1:2">
      <c r="A31" s="6" t="s">
        <v>10</v>
      </c>
      <c r="B31" s="1">
        <v>8</v>
      </c>
    </row>
    <row r="32" ht="22.5" spans="1:2">
      <c r="A32" s="6" t="s">
        <v>11</v>
      </c>
      <c r="B32" s="1">
        <v>100000</v>
      </c>
    </row>
    <row r="33" ht="22.5" spans="1:2">
      <c r="A33" s="6" t="s">
        <v>12</v>
      </c>
      <c r="B33" s="1">
        <v>0</v>
      </c>
    </row>
    <row r="34" ht="21" spans="1:2">
      <c r="A34" s="6" t="s">
        <v>13</v>
      </c>
      <c r="B34" s="1">
        <v>0</v>
      </c>
    </row>
    <row r="35" ht="21" spans="1:2">
      <c r="A35" s="6" t="s">
        <v>14</v>
      </c>
      <c r="B35" s="8">
        <f>PMT(B29,B31,B32,B33,B34)</f>
        <v>-13261.5873713305</v>
      </c>
    </row>
    <row r="36" ht="20.25" spans="1:2">
      <c r="A36" s="1"/>
      <c r="B36" s="8">
        <f>ABS(B35)</f>
        <v>13261.5873713305</v>
      </c>
    </row>
    <row r="37" ht="16.5"/>
    <row r="38" ht="21" spans="1:2">
      <c r="A38" s="6" t="s">
        <v>7</v>
      </c>
      <c r="B38" s="1">
        <v>0.013</v>
      </c>
    </row>
    <row r="39" ht="21" spans="1:2">
      <c r="A39" s="6" t="s">
        <v>8</v>
      </c>
      <c r="B39" s="7">
        <f>B38/12</f>
        <v>0.00108333333333333</v>
      </c>
    </row>
    <row r="40" ht="21" spans="1:2">
      <c r="A40" s="10" t="s">
        <v>10</v>
      </c>
      <c r="B40" s="1">
        <v>8</v>
      </c>
    </row>
    <row r="41" ht="22.5" spans="1:2">
      <c r="A41" s="6" t="s">
        <v>11</v>
      </c>
      <c r="B41" s="1">
        <v>100000</v>
      </c>
    </row>
    <row r="42" ht="22.5" spans="1:2">
      <c r="A42" s="6" t="s">
        <v>12</v>
      </c>
      <c r="B42" s="1">
        <v>0</v>
      </c>
    </row>
    <row r="43" ht="22.5" spans="1:2">
      <c r="A43" s="6" t="s">
        <v>13</v>
      </c>
      <c r="B43" s="1">
        <v>0</v>
      </c>
    </row>
    <row r="44" ht="22.5" spans="1:2">
      <c r="A44" s="6" t="s">
        <v>14</v>
      </c>
      <c r="B44" s="8">
        <f>PMT(B38,B40,B41,B42,B43)</f>
        <v>-13242.2671636809</v>
      </c>
    </row>
    <row r="45" ht="15.75"/>
    <row r="46" ht="15.75"/>
    <row r="47" ht="22.5" spans="1:6">
      <c r="A47" s="6" t="s">
        <v>15</v>
      </c>
      <c r="B47" s="6" t="s">
        <v>16</v>
      </c>
      <c r="C47" s="6" t="s">
        <v>14</v>
      </c>
      <c r="D47" s="6" t="s">
        <v>17</v>
      </c>
      <c r="E47" s="6" t="s">
        <v>18</v>
      </c>
      <c r="F47" s="6" t="s">
        <v>19</v>
      </c>
    </row>
    <row r="48" ht="20.25" spans="1:7">
      <c r="A48" s="1">
        <v>1</v>
      </c>
      <c r="B48" s="1">
        <f>B41</f>
        <v>100000</v>
      </c>
      <c r="C48" s="11">
        <f>-$B$44</f>
        <v>13242.2671636809</v>
      </c>
      <c r="D48" s="12">
        <f>-IPMT($B$38,A48,$B$40,$B$41,$B$43)</f>
        <v>1300</v>
      </c>
      <c r="E48" s="12">
        <f>-PPMT($B$38,A48,$B$40,$B$41,$B$43)</f>
        <v>11942.2671636809</v>
      </c>
      <c r="F48" s="13">
        <f t="shared" ref="F48:F55" si="0">B48-E48</f>
        <v>88057.7328363191</v>
      </c>
      <c r="G48" s="14"/>
    </row>
    <row r="49" ht="20.25" spans="1:7">
      <c r="A49" s="1">
        <v>2</v>
      </c>
      <c r="B49" s="15">
        <f t="shared" ref="B49:B55" si="1">F48</f>
        <v>88057.7328363191</v>
      </c>
      <c r="C49" s="11">
        <f t="shared" ref="C49:C55" si="2">-$B$44</f>
        <v>13242.2671636809</v>
      </c>
      <c r="D49" s="12">
        <f t="shared" ref="D49:D55" si="3">-IPMT($B$38,A49,$B$40,$B$41,$B$43)</f>
        <v>1144.75052687217</v>
      </c>
      <c r="E49" s="12">
        <f t="shared" ref="E49:E55" si="4">-PPMT($B$38,A49,$B$40,$B$41,$B$43)</f>
        <v>12097.5166368088</v>
      </c>
      <c r="F49" s="13">
        <f t="shared" si="0"/>
        <v>75960.2161995103</v>
      </c>
      <c r="G49" s="14"/>
    </row>
    <row r="50" ht="20.25" spans="1:7">
      <c r="A50" s="1">
        <v>3</v>
      </c>
      <c r="B50" s="15">
        <f t="shared" si="1"/>
        <v>75960.2161995103</v>
      </c>
      <c r="C50" s="11">
        <f t="shared" si="2"/>
        <v>13242.2671636809</v>
      </c>
      <c r="D50" s="12">
        <f t="shared" si="3"/>
        <v>987.482810593658</v>
      </c>
      <c r="E50" s="12">
        <f t="shared" si="4"/>
        <v>12254.7843530873</v>
      </c>
      <c r="F50" s="13">
        <f t="shared" si="0"/>
        <v>63705.431846423</v>
      </c>
      <c r="G50" s="14"/>
    </row>
    <row r="51" ht="20.25" spans="1:7">
      <c r="A51" s="1">
        <v>4</v>
      </c>
      <c r="B51" s="15">
        <f t="shared" si="1"/>
        <v>63705.431846423</v>
      </c>
      <c r="C51" s="11">
        <f t="shared" si="2"/>
        <v>13242.2671636809</v>
      </c>
      <c r="D51" s="12">
        <f t="shared" si="3"/>
        <v>828.170614003515</v>
      </c>
      <c r="E51" s="12">
        <f t="shared" si="4"/>
        <v>12414.0965496774</v>
      </c>
      <c r="F51" s="13">
        <f t="shared" si="0"/>
        <v>51291.3352967456</v>
      </c>
      <c r="G51" s="14"/>
    </row>
    <row r="52" ht="20.25" spans="1:7">
      <c r="A52" s="1">
        <v>5</v>
      </c>
      <c r="B52" s="15">
        <f t="shared" si="1"/>
        <v>51291.3352967456</v>
      </c>
      <c r="C52" s="11">
        <f t="shared" si="2"/>
        <v>13242.2671636809</v>
      </c>
      <c r="D52" s="12">
        <f t="shared" si="3"/>
        <v>666.787358857709</v>
      </c>
      <c r="E52" s="12">
        <f t="shared" si="4"/>
        <v>12575.4798048232</v>
      </c>
      <c r="F52" s="13">
        <f t="shared" si="0"/>
        <v>38715.8554919224</v>
      </c>
      <c r="G52" s="14"/>
    </row>
    <row r="53" ht="20.25" spans="1:7">
      <c r="A53" s="1">
        <v>6</v>
      </c>
      <c r="B53" s="15">
        <f t="shared" si="1"/>
        <v>38715.8554919224</v>
      </c>
      <c r="C53" s="11">
        <f t="shared" si="2"/>
        <v>13242.2671636809</v>
      </c>
      <c r="D53" s="12">
        <f t="shared" si="3"/>
        <v>503.306121394999</v>
      </c>
      <c r="E53" s="12">
        <f t="shared" si="4"/>
        <v>12738.9610422859</v>
      </c>
      <c r="F53" s="13">
        <f t="shared" si="0"/>
        <v>25976.8944496364</v>
      </c>
      <c r="G53" s="14"/>
    </row>
    <row r="54" ht="20.25" spans="1:7">
      <c r="A54" s="1">
        <v>7</v>
      </c>
      <c r="B54" s="15">
        <f t="shared" si="1"/>
        <v>25976.8944496364</v>
      </c>
      <c r="C54" s="11">
        <f t="shared" si="2"/>
        <v>13242.2671636809</v>
      </c>
      <c r="D54" s="12">
        <f t="shared" si="3"/>
        <v>337.699627845292</v>
      </c>
      <c r="E54" s="12">
        <f t="shared" si="4"/>
        <v>12904.5675358356</v>
      </c>
      <c r="F54" s="13">
        <f t="shared" si="0"/>
        <v>13072.3269138008</v>
      </c>
      <c r="G54" s="14"/>
    </row>
    <row r="55" ht="20.25" spans="1:7">
      <c r="A55" s="1">
        <v>8</v>
      </c>
      <c r="B55" s="15">
        <f t="shared" si="1"/>
        <v>13072.3269138008</v>
      </c>
      <c r="C55" s="11">
        <f t="shared" si="2"/>
        <v>13242.2671636809</v>
      </c>
      <c r="D55" s="12">
        <f t="shared" si="3"/>
        <v>169.940249879428</v>
      </c>
      <c r="E55" s="12">
        <f t="shared" si="4"/>
        <v>13072.3269138015</v>
      </c>
      <c r="F55" s="13">
        <f t="shared" si="0"/>
        <v>-7.27595761418343e-10</v>
      </c>
      <c r="G55" s="14"/>
    </row>
    <row r="56" ht="15.75"/>
    <row r="57" ht="15.75" spans="3:3">
      <c r="C57" s="16"/>
    </row>
    <row r="58" ht="15.75" spans="1:3">
      <c r="A58" s="17" t="s">
        <v>20</v>
      </c>
      <c r="B58" s="18"/>
      <c r="C58" s="19"/>
    </row>
    <row r="59" spans="1:3">
      <c r="A59" s="20"/>
      <c r="B59" s="21"/>
      <c r="C59" s="22"/>
    </row>
    <row r="60" ht="20.25" spans="1:3">
      <c r="A60" s="23">
        <f>-CUMIPMT(B38,B40,B41,2,3,B43)</f>
        <v>2132.23333746578</v>
      </c>
      <c r="B60" s="24"/>
      <c r="C60" s="25"/>
    </row>
    <row r="61" ht="20.25" spans="1:3">
      <c r="A61" s="26">
        <f>D49+D50</f>
        <v>2132.23333746582</v>
      </c>
      <c r="B61" s="26"/>
      <c r="C61" s="26"/>
    </row>
    <row r="62" spans="1:3">
      <c r="A62" s="17" t="s">
        <v>21</v>
      </c>
      <c r="B62" s="18"/>
      <c r="C62" s="19"/>
    </row>
    <row r="63" spans="1:3">
      <c r="A63" s="20"/>
      <c r="B63" s="21"/>
      <c r="C63" s="22"/>
    </row>
    <row r="64" ht="20.25" spans="1:3">
      <c r="A64" s="27">
        <f>-CUMPRINC(B38,B40,B41,2,3,B43)</f>
        <v>24352.3009898961</v>
      </c>
      <c r="B64" s="27"/>
      <c r="C64" s="27"/>
    </row>
    <row r="65" ht="20.25" spans="1:3">
      <c r="A65" s="26">
        <f>E49+E50</f>
        <v>24352.3009898961</v>
      </c>
      <c r="B65" s="26"/>
      <c r="C65" s="26"/>
    </row>
    <row r="66" ht="16.5"/>
    <row r="67" ht="22.5" spans="1:2">
      <c r="A67" s="6" t="s">
        <v>22</v>
      </c>
      <c r="B67" s="28">
        <v>100000</v>
      </c>
    </row>
    <row r="68" ht="22.5" spans="1:2">
      <c r="A68" s="6" t="s">
        <v>10</v>
      </c>
      <c r="B68" s="28">
        <v>15</v>
      </c>
    </row>
    <row r="69" ht="21" spans="1:2">
      <c r="A69" s="6" t="s">
        <v>14</v>
      </c>
      <c r="B69" s="28">
        <v>-12000</v>
      </c>
    </row>
    <row r="70" ht="21" spans="1:2">
      <c r="A70" s="6" t="s">
        <v>17</v>
      </c>
      <c r="B70" s="29">
        <f>RATE(B68,B69,B67,,0,)</f>
        <v>0.0844179798493226</v>
      </c>
    </row>
    <row r="71" ht="16.5"/>
    <row r="72" ht="22.5" spans="1:2">
      <c r="A72" s="6" t="s">
        <v>22</v>
      </c>
      <c r="B72" s="1">
        <v>100000</v>
      </c>
    </row>
    <row r="73" ht="22.5" spans="1:2">
      <c r="A73" s="6" t="s">
        <v>17</v>
      </c>
      <c r="B73" s="1">
        <v>0.1</v>
      </c>
    </row>
    <row r="74" ht="21" spans="1:2">
      <c r="A74" s="6" t="s">
        <v>14</v>
      </c>
      <c r="B74" s="1">
        <v>-15000</v>
      </c>
    </row>
    <row r="75" ht="21" spans="1:2">
      <c r="A75" s="6" t="s">
        <v>10</v>
      </c>
      <c r="B75" s="30">
        <f>NPER(B73,B74,B72,,0)</f>
        <v>11.5267046072476</v>
      </c>
    </row>
    <row r="76" ht="16.5"/>
    <row r="77" ht="22.5" spans="1:3">
      <c r="A77" s="6" t="s">
        <v>1</v>
      </c>
      <c r="B77" s="31">
        <v>0.2</v>
      </c>
      <c r="C77" s="32"/>
    </row>
    <row r="78" ht="22.5" spans="1:3">
      <c r="A78" s="33"/>
      <c r="B78" s="34" t="s">
        <v>23</v>
      </c>
      <c r="C78" s="35"/>
    </row>
    <row r="79" ht="22.5" spans="1:3">
      <c r="A79" s="6" t="s">
        <v>24</v>
      </c>
      <c r="B79" s="6" t="s">
        <v>25</v>
      </c>
      <c r="C79" s="6" t="s">
        <v>26</v>
      </c>
    </row>
    <row r="80" ht="20.25" spans="1:3">
      <c r="A80" s="1">
        <v>1</v>
      </c>
      <c r="B80" s="1">
        <v>-10000</v>
      </c>
      <c r="C80" s="1">
        <v>-5000</v>
      </c>
    </row>
    <row r="81" ht="20.25" spans="1:3">
      <c r="A81" s="1">
        <v>2</v>
      </c>
      <c r="B81" s="1">
        <v>25000</v>
      </c>
      <c r="C81" s="1">
        <v>20000</v>
      </c>
    </row>
    <row r="82" ht="20.25" spans="1:3">
      <c r="A82" s="1">
        <v>3</v>
      </c>
      <c r="B82" s="1">
        <v>-7000</v>
      </c>
      <c r="C82" s="1">
        <v>-8000</v>
      </c>
    </row>
    <row r="83" ht="21" spans="1:3">
      <c r="A83" s="6" t="s">
        <v>27</v>
      </c>
      <c r="B83" s="30">
        <f>SUM(B80:B82)</f>
        <v>8000</v>
      </c>
      <c r="C83" s="30">
        <f>SUM(C80:C82)</f>
        <v>7000</v>
      </c>
    </row>
    <row r="84" ht="15.75"/>
    <row r="85" ht="15.75"/>
    <row r="86" ht="22.5" spans="1:3">
      <c r="A86" s="6" t="s">
        <v>1</v>
      </c>
      <c r="B86" s="31">
        <v>0.2</v>
      </c>
      <c r="C86" s="32"/>
    </row>
    <row r="87" ht="22.5" spans="1:3">
      <c r="A87" s="33"/>
      <c r="B87" s="34" t="s">
        <v>23</v>
      </c>
      <c r="C87" s="35"/>
    </row>
    <row r="88" ht="22.5" spans="1:3">
      <c r="A88" s="6" t="s">
        <v>24</v>
      </c>
      <c r="B88" s="6" t="s">
        <v>25</v>
      </c>
      <c r="C88" s="6" t="s">
        <v>26</v>
      </c>
    </row>
    <row r="89" ht="20.25" spans="1:3">
      <c r="A89" s="1">
        <v>1</v>
      </c>
      <c r="B89" s="1">
        <v>-10000</v>
      </c>
      <c r="C89" s="1">
        <v>-5000</v>
      </c>
    </row>
    <row r="90" ht="20.25" spans="1:3">
      <c r="A90" s="1">
        <v>2</v>
      </c>
      <c r="B90" s="1">
        <v>25000</v>
      </c>
      <c r="C90" s="1">
        <v>20000</v>
      </c>
    </row>
    <row r="91" ht="20.25" spans="1:3">
      <c r="A91" s="1">
        <v>3</v>
      </c>
      <c r="B91" s="1">
        <v>-7000</v>
      </c>
      <c r="C91" s="1">
        <v>-8000</v>
      </c>
    </row>
    <row r="92" ht="22.5" spans="1:3">
      <c r="A92" s="6" t="s">
        <v>27</v>
      </c>
      <c r="B92" s="30">
        <f>SUM(B89:B91)</f>
        <v>8000</v>
      </c>
      <c r="C92" s="30">
        <f>SUM(C89:C91)</f>
        <v>7000</v>
      </c>
    </row>
    <row r="93" ht="16.5" spans="1:3">
      <c r="A93" s="36"/>
      <c r="B93" s="36"/>
      <c r="C93" s="36"/>
    </row>
    <row r="94" ht="21" spans="1:3">
      <c r="A94" s="6" t="s">
        <v>28</v>
      </c>
      <c r="B94" s="37">
        <f>NPV(B86,B89:B91)</f>
        <v>4976.85185185185</v>
      </c>
      <c r="C94" s="37">
        <f>NPV(B86,C89:C91)</f>
        <v>5092.59259259259</v>
      </c>
    </row>
    <row r="95" ht="15.75"/>
    <row r="96" ht="15.75"/>
    <row r="97" ht="22.5" spans="1:3">
      <c r="A97" s="6" t="s">
        <v>1</v>
      </c>
      <c r="B97" s="31">
        <v>0.2</v>
      </c>
      <c r="C97" s="32"/>
    </row>
    <row r="98" ht="22.5" spans="1:3">
      <c r="A98" s="33"/>
      <c r="B98" s="34" t="s">
        <v>23</v>
      </c>
      <c r="C98" s="35"/>
    </row>
    <row r="99" ht="22.5" spans="1:3">
      <c r="A99" s="6" t="s">
        <v>24</v>
      </c>
      <c r="B99" s="6" t="s">
        <v>25</v>
      </c>
      <c r="C99" s="6" t="s">
        <v>26</v>
      </c>
    </row>
    <row r="100" ht="20.25" spans="1:3">
      <c r="A100" s="1">
        <v>1</v>
      </c>
      <c r="B100" s="1">
        <v>-10000</v>
      </c>
      <c r="C100" s="1">
        <v>-5000</v>
      </c>
    </row>
    <row r="101" ht="20.25" spans="1:3">
      <c r="A101" s="1">
        <v>2</v>
      </c>
      <c r="B101" s="1">
        <v>25000</v>
      </c>
      <c r="C101" s="1">
        <v>20000</v>
      </c>
    </row>
    <row r="102" ht="20.25" spans="1:3">
      <c r="A102" s="1">
        <v>3</v>
      </c>
      <c r="B102" s="1">
        <v>-7000</v>
      </c>
      <c r="C102" s="1">
        <v>-8000</v>
      </c>
    </row>
    <row r="103" ht="22.5" spans="1:3">
      <c r="A103" s="6" t="s">
        <v>27</v>
      </c>
      <c r="B103" s="38">
        <f>SUM(B100:B102)</f>
        <v>8000</v>
      </c>
      <c r="C103" s="38">
        <f>SUM(C100:C102)</f>
        <v>7000</v>
      </c>
    </row>
    <row r="104" ht="16.5" spans="1:3">
      <c r="A104" s="36"/>
      <c r="B104" s="36"/>
      <c r="C104" s="36"/>
    </row>
    <row r="105" ht="22.5" spans="1:3">
      <c r="A105" s="6" t="s">
        <v>28</v>
      </c>
      <c r="B105" s="39">
        <f>NPV(B97,B100:B102)</f>
        <v>4976.85185185185</v>
      </c>
      <c r="C105" s="39">
        <f>NPV(B97,C100:C102)</f>
        <v>5092.59259259259</v>
      </c>
    </row>
    <row r="106" ht="16.5" spans="1:3">
      <c r="A106" s="40"/>
      <c r="B106" s="40"/>
      <c r="C106" s="40"/>
    </row>
    <row r="107" ht="21" spans="1:3">
      <c r="A107" s="6" t="s">
        <v>29</v>
      </c>
      <c r="B107" s="37">
        <f>B100+NPV(B97,B101:B102)</f>
        <v>5972.22222222222</v>
      </c>
      <c r="C107" s="39">
        <f>C100+NPV(B97,C101:C102)</f>
        <v>6111.11111111111</v>
      </c>
    </row>
    <row r="108" ht="16.5"/>
    <row r="109" ht="22.5" spans="1:3">
      <c r="A109" s="6" t="s">
        <v>1</v>
      </c>
      <c r="B109" s="31">
        <v>0.2</v>
      </c>
      <c r="C109" s="32"/>
    </row>
    <row r="110" ht="22.5" spans="1:3">
      <c r="A110" s="33"/>
      <c r="B110" s="34" t="s">
        <v>23</v>
      </c>
      <c r="C110" s="35"/>
    </row>
    <row r="111" ht="22.5" spans="1:3">
      <c r="A111" s="6" t="s">
        <v>24</v>
      </c>
      <c r="B111" s="6" t="s">
        <v>25</v>
      </c>
      <c r="C111" s="6" t="s">
        <v>26</v>
      </c>
    </row>
    <row r="112" ht="20.25" spans="1:3">
      <c r="A112" s="1">
        <v>1</v>
      </c>
      <c r="B112" s="1">
        <v>-10000</v>
      </c>
      <c r="C112" s="1">
        <v>-5000</v>
      </c>
    </row>
    <row r="113" ht="20.25" spans="1:3">
      <c r="A113" s="1">
        <v>2</v>
      </c>
      <c r="B113" s="1">
        <v>25000</v>
      </c>
      <c r="C113" s="1">
        <v>20000</v>
      </c>
    </row>
    <row r="114" ht="20.25" spans="1:3">
      <c r="A114" s="1">
        <v>3</v>
      </c>
      <c r="B114" s="1">
        <v>-7000</v>
      </c>
      <c r="C114" s="1">
        <v>-8000</v>
      </c>
    </row>
    <row r="115" ht="22.5" spans="1:3">
      <c r="A115" s="6" t="s">
        <v>27</v>
      </c>
      <c r="B115" s="38">
        <f>SUM(B112:B114)</f>
        <v>8000</v>
      </c>
      <c r="C115" s="38">
        <f>SUM(C112:C114)</f>
        <v>7000</v>
      </c>
    </row>
    <row r="116" ht="16.5" spans="1:3">
      <c r="A116" s="36"/>
      <c r="B116" s="36"/>
      <c r="C116" s="36"/>
    </row>
    <row r="117" ht="22.5" spans="1:3">
      <c r="A117" s="6" t="s">
        <v>28</v>
      </c>
      <c r="B117" s="39">
        <f>NPV(B109,B112:B114)</f>
        <v>4976.85185185185</v>
      </c>
      <c r="C117" s="39">
        <f>NPV(B109,C112:C114)</f>
        <v>5092.59259259259</v>
      </c>
    </row>
    <row r="118" ht="16.5" spans="1:3">
      <c r="A118" s="40"/>
      <c r="B118" s="40"/>
      <c r="C118" s="40"/>
    </row>
    <row r="119" ht="22.5" spans="1:3">
      <c r="A119" s="6" t="s">
        <v>29</v>
      </c>
      <c r="B119" s="39">
        <f>B112+NPV(B109,B113:B114)</f>
        <v>5972.22222222222</v>
      </c>
      <c r="C119" s="39">
        <f>C112+NPV(B109,C113:C114)</f>
        <v>6111.11111111111</v>
      </c>
    </row>
    <row r="120" ht="16.5" spans="1:3">
      <c r="A120" s="40"/>
      <c r="B120" s="40"/>
      <c r="C120" s="40"/>
    </row>
    <row r="121" ht="21" spans="1:3">
      <c r="A121" s="6" t="s">
        <v>30</v>
      </c>
      <c r="B121" s="39">
        <f>SQRT(1+D109)*B117</f>
        <v>4976.85185185185</v>
      </c>
      <c r="C121" s="39">
        <f>SQRT(1+B109)*C117</f>
        <v>5578.65567829336</v>
      </c>
    </row>
    <row r="123" ht="15.75"/>
    <row r="124" ht="22.5" spans="1:2">
      <c r="A124" s="6" t="s">
        <v>1</v>
      </c>
      <c r="B124" s="41">
        <v>0.2</v>
      </c>
    </row>
    <row r="125" ht="22.5" spans="1:2">
      <c r="A125" s="6" t="s">
        <v>31</v>
      </c>
      <c r="B125" s="6" t="s">
        <v>32</v>
      </c>
    </row>
    <row r="126" ht="20.25" spans="1:2">
      <c r="A126" s="42">
        <v>42536</v>
      </c>
      <c r="B126" s="1">
        <v>5000</v>
      </c>
    </row>
    <row r="127" ht="20.25" spans="1:2">
      <c r="A127" s="42">
        <v>42657</v>
      </c>
      <c r="B127" s="1">
        <v>5143</v>
      </c>
    </row>
    <row r="128" ht="20.25" spans="1:2">
      <c r="A128" s="42">
        <v>42855</v>
      </c>
      <c r="B128" s="1">
        <v>8838</v>
      </c>
    </row>
    <row r="129" ht="20.25" spans="1:2">
      <c r="A129" s="42">
        <v>42684</v>
      </c>
      <c r="B129" s="1">
        <v>-4893</v>
      </c>
    </row>
    <row r="130" ht="20.25" spans="1:2">
      <c r="A130" s="42">
        <v>42629</v>
      </c>
      <c r="B130" s="1">
        <v>-2134</v>
      </c>
    </row>
    <row r="131" ht="20.25" spans="1:2">
      <c r="A131" s="42">
        <v>42843</v>
      </c>
      <c r="B131" s="1">
        <v>8047</v>
      </c>
    </row>
    <row r="132" ht="20.25" spans="1:2">
      <c r="A132" s="42">
        <v>42609</v>
      </c>
      <c r="B132" s="1">
        <v>3908</v>
      </c>
    </row>
    <row r="133" ht="20.25" spans="1:2">
      <c r="A133" s="42">
        <v>42568</v>
      </c>
      <c r="B133" s="1">
        <v>-4007</v>
      </c>
    </row>
    <row r="134" ht="16.5" spans="1:2">
      <c r="A134" s="40"/>
      <c r="B134" s="40"/>
    </row>
    <row r="135" ht="21" spans="1:2">
      <c r="A135" s="6" t="s">
        <v>33</v>
      </c>
      <c r="B135" s="7">
        <f>XNPV(B124,B126:B133,A126:A133)</f>
        <v>17523.6545008948</v>
      </c>
    </row>
    <row r="136" ht="16.5"/>
    <row r="137" ht="22.5" spans="1:2">
      <c r="A137" s="6" t="s">
        <v>1</v>
      </c>
      <c r="B137" s="41">
        <v>0.2</v>
      </c>
    </row>
    <row r="138" ht="22.5" spans="1:2">
      <c r="A138" s="6" t="s">
        <v>31</v>
      </c>
      <c r="B138" s="6" t="s">
        <v>32</v>
      </c>
    </row>
    <row r="139" ht="20.25" spans="1:2">
      <c r="A139" s="42">
        <v>42078</v>
      </c>
      <c r="B139" s="1">
        <v>0</v>
      </c>
    </row>
    <row r="140" ht="20.25" spans="1:2">
      <c r="A140" s="42">
        <v>42536</v>
      </c>
      <c r="B140" s="1">
        <v>5000</v>
      </c>
    </row>
    <row r="141" ht="20.25" spans="1:2">
      <c r="A141" s="42">
        <v>42657</v>
      </c>
      <c r="B141" s="1">
        <v>5143</v>
      </c>
    </row>
    <row r="142" ht="20.25" spans="1:2">
      <c r="A142" s="42">
        <v>42855</v>
      </c>
      <c r="B142" s="1">
        <v>8838</v>
      </c>
    </row>
    <row r="143" ht="20.25" spans="1:2">
      <c r="A143" s="42">
        <v>42684</v>
      </c>
      <c r="B143" s="1">
        <v>-4893</v>
      </c>
    </row>
    <row r="144" ht="20.25" spans="1:2">
      <c r="A144" s="42">
        <v>42629</v>
      </c>
      <c r="B144" s="1">
        <v>-2134</v>
      </c>
    </row>
    <row r="145" ht="20.25" spans="1:2">
      <c r="A145" s="42">
        <v>42843</v>
      </c>
      <c r="B145" s="1">
        <v>8047</v>
      </c>
    </row>
    <row r="146" ht="20.25" spans="1:2">
      <c r="A146" s="42">
        <v>42609</v>
      </c>
      <c r="B146" s="1">
        <v>3908</v>
      </c>
    </row>
    <row r="147" ht="20.25" spans="1:2">
      <c r="A147" s="42">
        <v>42568</v>
      </c>
      <c r="B147" s="1">
        <v>-4007</v>
      </c>
    </row>
    <row r="148" ht="16.5" spans="1:2">
      <c r="A148" s="40"/>
      <c r="B148" s="40"/>
    </row>
    <row r="149" ht="21" spans="1:2">
      <c r="A149" s="6" t="s">
        <v>33</v>
      </c>
      <c r="B149" s="7">
        <f>XNPV(B137,B139:B147,A139:A147)</f>
        <v>13940.1834267218</v>
      </c>
    </row>
    <row r="151" ht="15.75"/>
    <row r="152" ht="22.5" spans="1:3">
      <c r="A152" s="43" t="s">
        <v>32</v>
      </c>
      <c r="B152" s="43" t="s">
        <v>1</v>
      </c>
      <c r="C152" s="43" t="s">
        <v>34</v>
      </c>
    </row>
    <row r="153" ht="20.25" spans="1:3">
      <c r="A153" s="44">
        <v>10000</v>
      </c>
      <c r="B153" s="45">
        <v>8</v>
      </c>
      <c r="C153" s="1">
        <v>-304.95</v>
      </c>
    </row>
    <row r="154" ht="20.25" spans="1:3">
      <c r="A154" s="44">
        <v>-5000</v>
      </c>
      <c r="B154" s="45">
        <v>8.5</v>
      </c>
      <c r="C154" s="1">
        <v>-242.26</v>
      </c>
    </row>
    <row r="155" ht="20.25" spans="1:3">
      <c r="A155" s="44">
        <v>-8500</v>
      </c>
      <c r="B155" s="45">
        <v>9</v>
      </c>
      <c r="C155" s="1">
        <v>-180.8</v>
      </c>
    </row>
    <row r="156" ht="20.25" spans="1:3">
      <c r="A156" s="44">
        <v>2000</v>
      </c>
      <c r="B156" s="45">
        <v>9.5</v>
      </c>
      <c r="C156" s="1">
        <v>-120.54</v>
      </c>
    </row>
    <row r="157" ht="20.25" spans="1:3">
      <c r="A157" s="46"/>
      <c r="B157" s="45">
        <v>10</v>
      </c>
      <c r="C157" s="1">
        <v>-61.47</v>
      </c>
    </row>
    <row r="158" ht="20.25" spans="1:3">
      <c r="A158" s="46"/>
      <c r="B158" s="45">
        <v>10.53</v>
      </c>
      <c r="C158" s="1">
        <v>-0.12</v>
      </c>
    </row>
    <row r="159" ht="20.25" spans="1:3">
      <c r="A159" s="46"/>
      <c r="B159" s="45">
        <v>11</v>
      </c>
      <c r="C159" s="1">
        <v>53.23</v>
      </c>
    </row>
    <row r="160" ht="20.25" spans="1:3">
      <c r="A160" s="46"/>
      <c r="B160" s="45">
        <v>11.5</v>
      </c>
      <c r="C160" s="1">
        <v>108.91</v>
      </c>
    </row>
    <row r="161" ht="20.25" spans="1:3">
      <c r="A161" s="46"/>
      <c r="B161" s="45">
        <v>12</v>
      </c>
      <c r="C161" s="1">
        <v>163.51</v>
      </c>
    </row>
    <row r="162" ht="16.5"/>
    <row r="163" ht="22.5" spans="1:1">
      <c r="A163" s="6" t="s">
        <v>32</v>
      </c>
    </row>
    <row r="164" ht="20.25" spans="1:1">
      <c r="A164" s="1">
        <v>10000</v>
      </c>
    </row>
    <row r="165" ht="20.25" spans="1:1">
      <c r="A165" s="1">
        <v>-5000</v>
      </c>
    </row>
    <row r="166" ht="20.25" spans="1:1">
      <c r="A166" s="1">
        <v>-8500</v>
      </c>
    </row>
    <row r="167" ht="20.25" spans="1:1">
      <c r="A167" s="1">
        <v>2000</v>
      </c>
    </row>
    <row r="168" ht="22.5" spans="1:1">
      <c r="A168" s="6" t="s">
        <v>35</v>
      </c>
    </row>
    <row r="169" ht="20.25" spans="1:1">
      <c r="A169" s="47">
        <f>IRR(A164:A167)</f>
        <v>0.105310059186736</v>
      </c>
    </row>
    <row r="170" ht="16.5"/>
    <row r="171" ht="22.5" spans="1:3">
      <c r="A171" s="43" t="s">
        <v>32</v>
      </c>
      <c r="B171" s="43" t="s">
        <v>36</v>
      </c>
      <c r="C171" s="43" t="s">
        <v>35</v>
      </c>
    </row>
    <row r="172" ht="20.25" spans="1:3">
      <c r="A172" s="44">
        <v>10000</v>
      </c>
      <c r="B172" s="1"/>
      <c r="C172" s="48">
        <f>IRR(A172:A175)</f>
        <v>0.105310059186736</v>
      </c>
    </row>
    <row r="173" ht="20.25" spans="1:3">
      <c r="A173" s="44">
        <v>-5000</v>
      </c>
      <c r="B173" s="1">
        <v>0.05</v>
      </c>
      <c r="C173" s="49">
        <f>IRR($A$172:$A$175,B173)</f>
        <v>0.105310059186736</v>
      </c>
    </row>
    <row r="174" ht="20.25" spans="1:3">
      <c r="A174" s="44">
        <v>-8500</v>
      </c>
      <c r="B174" s="1">
        <v>0.15</v>
      </c>
      <c r="C174" s="49">
        <f t="shared" ref="C174:C182" si="5">IRR($A$172:$A$175,B174)</f>
        <v>0.105310059186736</v>
      </c>
    </row>
    <row r="175" ht="20.25" spans="1:3">
      <c r="A175" s="44">
        <v>2000</v>
      </c>
      <c r="B175" s="1">
        <v>0.2</v>
      </c>
      <c r="C175" s="49">
        <f t="shared" si="5"/>
        <v>0.105310059186736</v>
      </c>
    </row>
    <row r="176" ht="20.25" spans="1:3">
      <c r="A176" s="46"/>
      <c r="B176" s="1">
        <v>0.25</v>
      </c>
      <c r="C176" s="49">
        <f t="shared" si="5"/>
        <v>0.105310059186736</v>
      </c>
    </row>
    <row r="177" ht="20.25" spans="1:3">
      <c r="A177" s="46"/>
      <c r="B177" s="1">
        <v>0.3</v>
      </c>
      <c r="C177" s="49">
        <f t="shared" si="5"/>
        <v>0.105310059186736</v>
      </c>
    </row>
    <row r="178" ht="20.25" spans="1:3">
      <c r="A178" s="46"/>
      <c r="B178" s="1">
        <v>0.35</v>
      </c>
      <c r="C178" s="49">
        <f t="shared" si="5"/>
        <v>0.105310059186736</v>
      </c>
    </row>
    <row r="179" ht="20.25" spans="1:3">
      <c r="A179" s="46"/>
      <c r="B179" s="1">
        <v>0.4</v>
      </c>
      <c r="C179" s="49">
        <f t="shared" si="5"/>
        <v>0.105310059186736</v>
      </c>
    </row>
    <row r="180" ht="20.25" spans="1:3">
      <c r="A180" s="46"/>
      <c r="B180" s="1">
        <v>0.45</v>
      </c>
      <c r="C180" s="49">
        <f t="shared" si="5"/>
        <v>0.105310059186736</v>
      </c>
    </row>
    <row r="181" ht="20.25" spans="1:3">
      <c r="A181" s="46"/>
      <c r="B181" s="1">
        <v>0.5</v>
      </c>
      <c r="C181" s="49">
        <f t="shared" si="5"/>
        <v>0.105310059186736</v>
      </c>
    </row>
    <row r="182" ht="20.25" spans="1:3">
      <c r="A182" s="46"/>
      <c r="B182" s="1">
        <v>0.55</v>
      </c>
      <c r="C182" s="49">
        <f t="shared" si="5"/>
        <v>0.105310059186736</v>
      </c>
    </row>
    <row r="183" ht="16.5"/>
    <row r="184" ht="22.5" spans="1:3">
      <c r="A184" s="43" t="s">
        <v>32</v>
      </c>
      <c r="B184" s="43" t="s">
        <v>36</v>
      </c>
      <c r="C184" s="43" t="s">
        <v>35</v>
      </c>
    </row>
    <row r="185" ht="20.25" spans="1:3">
      <c r="A185" s="44">
        <v>-20000</v>
      </c>
      <c r="B185" s="1"/>
      <c r="C185" s="49">
        <f>IRR(A185:A188)</f>
        <v>-0.095909414154997</v>
      </c>
    </row>
    <row r="186" ht="20.25" spans="1:3">
      <c r="A186" s="44">
        <v>82000</v>
      </c>
      <c r="B186" s="1">
        <v>0.05</v>
      </c>
      <c r="C186" s="49">
        <f>IRR($A$185:$A$188,B186)</f>
        <v>-0.0959094141549968</v>
      </c>
    </row>
    <row r="187" ht="20.25" spans="1:3">
      <c r="A187" s="44">
        <v>-60000</v>
      </c>
      <c r="B187" s="1">
        <v>0.15</v>
      </c>
      <c r="C187" s="49">
        <f t="shared" ref="C187:C196" si="6">IRR($A$185:$A$188,B187)</f>
        <v>-0.095909414154997</v>
      </c>
    </row>
    <row r="188" ht="20.25" spans="1:3">
      <c r="A188" s="44">
        <v>2000</v>
      </c>
      <c r="B188" s="1">
        <v>0.2</v>
      </c>
      <c r="C188" s="49">
        <f t="shared" si="6"/>
        <v>-0.095909414154997</v>
      </c>
    </row>
    <row r="189" ht="20.25" spans="1:3">
      <c r="A189" s="46"/>
      <c r="B189" s="1">
        <v>0.25</v>
      </c>
      <c r="C189" s="49">
        <f t="shared" si="6"/>
        <v>-0.095909414154997</v>
      </c>
    </row>
    <row r="190" ht="20.25" spans="1:3">
      <c r="A190" s="46"/>
      <c r="B190" s="1">
        <v>0.3</v>
      </c>
      <c r="C190" s="49">
        <f t="shared" si="6"/>
        <v>-0.095909414154997</v>
      </c>
    </row>
    <row r="191" ht="20.25" spans="1:3">
      <c r="A191" s="46"/>
      <c r="B191" s="1">
        <v>0.35</v>
      </c>
      <c r="C191" s="49">
        <f t="shared" si="6"/>
        <v>-0.095909414154997</v>
      </c>
    </row>
    <row r="192" ht="20.25" spans="1:3">
      <c r="A192" s="46"/>
      <c r="B192" s="1">
        <v>0.4</v>
      </c>
      <c r="C192" s="49">
        <f t="shared" si="6"/>
        <v>-0.095909414154997</v>
      </c>
    </row>
    <row r="193" ht="20.25" spans="1:3">
      <c r="A193" s="46"/>
      <c r="B193" s="1">
        <v>0.45</v>
      </c>
      <c r="C193" s="49">
        <f t="shared" si="6"/>
        <v>-0.095909414154997</v>
      </c>
    </row>
    <row r="194" ht="20.25" spans="1:3">
      <c r="A194" s="46"/>
      <c r="B194" s="1">
        <v>0.5</v>
      </c>
      <c r="C194" s="49">
        <f t="shared" si="6"/>
        <v>2.16091691404927</v>
      </c>
    </row>
    <row r="195" ht="20.25" spans="1:3">
      <c r="A195" s="46"/>
      <c r="B195" s="1">
        <v>0.55</v>
      </c>
      <c r="C195" s="49">
        <f t="shared" si="6"/>
        <v>2.16091691404928</v>
      </c>
    </row>
    <row r="196" ht="20.25" spans="1:3">
      <c r="A196" s="46"/>
      <c r="B196" s="1">
        <v>0.6</v>
      </c>
      <c r="C196" s="49">
        <f t="shared" si="6"/>
        <v>2.16091691404927</v>
      </c>
    </row>
    <row r="197" ht="16.5"/>
    <row r="198" ht="22.5" spans="1:2">
      <c r="A198" s="6" t="s">
        <v>35</v>
      </c>
      <c r="B198" s="6" t="s">
        <v>34</v>
      </c>
    </row>
    <row r="199" ht="20.25" spans="1:2">
      <c r="A199" s="45">
        <v>-9.59</v>
      </c>
      <c r="B199" s="41">
        <v>0</v>
      </c>
    </row>
    <row r="200" ht="20.25" spans="1:2">
      <c r="A200" s="45">
        <v>216.09</v>
      </c>
      <c r="B200" s="41">
        <v>0</v>
      </c>
    </row>
    <row r="201" ht="16.5"/>
    <row r="202" ht="22.5" spans="1:3">
      <c r="A202" s="43" t="s">
        <v>32</v>
      </c>
      <c r="B202" s="43" t="s">
        <v>36</v>
      </c>
      <c r="C202" s="43" t="s">
        <v>35</v>
      </c>
    </row>
    <row r="203" ht="20.25" spans="1:3">
      <c r="A203" s="44">
        <v>10000</v>
      </c>
      <c r="B203" s="1"/>
      <c r="C203" s="48" t="e">
        <f>IRR(A203:A206)</f>
        <v>#NUM!</v>
      </c>
    </row>
    <row r="204" ht="20.25" spans="1:3">
      <c r="A204" s="44">
        <v>-5000</v>
      </c>
      <c r="B204" s="1">
        <v>0.05</v>
      </c>
      <c r="C204" s="48" t="e">
        <f t="shared" ref="C204:C213" si="7">IRR($D$355:$D$358,B204)</f>
        <v>#NUM!</v>
      </c>
    </row>
    <row r="205" ht="20.25" spans="1:3">
      <c r="A205" s="44">
        <v>8500</v>
      </c>
      <c r="B205" s="1">
        <v>0.15</v>
      </c>
      <c r="C205" s="48" t="e">
        <f t="shared" si="7"/>
        <v>#NUM!</v>
      </c>
    </row>
    <row r="206" ht="20.25" spans="1:3">
      <c r="A206" s="44">
        <v>2000</v>
      </c>
      <c r="B206" s="1">
        <v>0.2</v>
      </c>
      <c r="C206" s="48" t="e">
        <f t="shared" si="7"/>
        <v>#NUM!</v>
      </c>
    </row>
    <row r="207" ht="20.25" spans="1:3">
      <c r="A207" s="46"/>
      <c r="B207" s="1">
        <v>0.25</v>
      </c>
      <c r="C207" s="48" t="e">
        <f t="shared" si="7"/>
        <v>#NUM!</v>
      </c>
    </row>
    <row r="208" ht="20.25" spans="1:3">
      <c r="A208" s="46"/>
      <c r="B208" s="1">
        <v>0.3</v>
      </c>
      <c r="C208" s="48" t="e">
        <f t="shared" si="7"/>
        <v>#NUM!</v>
      </c>
    </row>
    <row r="209" ht="20.25" spans="1:3">
      <c r="A209" s="46"/>
      <c r="B209" s="1">
        <v>0.35</v>
      </c>
      <c r="C209" s="48" t="e">
        <f t="shared" si="7"/>
        <v>#NUM!</v>
      </c>
    </row>
    <row r="210" ht="20.25" spans="1:3">
      <c r="A210" s="46"/>
      <c r="B210" s="1">
        <v>0.4</v>
      </c>
      <c r="C210" s="48" t="e">
        <f t="shared" si="7"/>
        <v>#NUM!</v>
      </c>
    </row>
    <row r="211" ht="20.25" spans="1:3">
      <c r="A211" s="46"/>
      <c r="B211" s="1">
        <v>0.45</v>
      </c>
      <c r="C211" s="48" t="e">
        <f t="shared" si="7"/>
        <v>#NUM!</v>
      </c>
    </row>
    <row r="212" ht="20.25" spans="1:3">
      <c r="A212" s="46"/>
      <c r="B212" s="1">
        <v>0.5</v>
      </c>
      <c r="C212" s="48" t="e">
        <f t="shared" si="7"/>
        <v>#NUM!</v>
      </c>
    </row>
    <row r="213" ht="20.25" spans="1:3">
      <c r="A213" s="46"/>
      <c r="B213" s="1">
        <v>0.55</v>
      </c>
      <c r="C213" s="48" t="e">
        <f t="shared" si="7"/>
        <v>#NUM!</v>
      </c>
    </row>
    <row r="214" ht="16.5"/>
    <row r="215" ht="22.5" spans="1:3">
      <c r="A215" s="33"/>
      <c r="B215" s="6" t="s">
        <v>37</v>
      </c>
      <c r="C215" s="6" t="s">
        <v>35</v>
      </c>
    </row>
    <row r="216" ht="22.5" spans="1:3">
      <c r="A216" s="6" t="s">
        <v>38</v>
      </c>
      <c r="B216" s="1">
        <v>1000</v>
      </c>
      <c r="C216" s="50">
        <v>0.1</v>
      </c>
    </row>
    <row r="217" ht="22.5" spans="1:3">
      <c r="A217" s="6" t="s">
        <v>39</v>
      </c>
      <c r="B217" s="1">
        <v>100</v>
      </c>
      <c r="C217" s="50">
        <v>0.5</v>
      </c>
    </row>
    <row r="218" ht="16.5"/>
    <row r="219" ht="22.5" spans="1:3">
      <c r="A219" s="6" t="s">
        <v>40</v>
      </c>
      <c r="B219" s="6" t="s">
        <v>38</v>
      </c>
      <c r="C219" s="6" t="s">
        <v>39</v>
      </c>
    </row>
    <row r="220" ht="20.25" spans="1:3">
      <c r="A220" s="1">
        <v>0</v>
      </c>
      <c r="B220" s="1">
        <v>-1000</v>
      </c>
      <c r="C220" s="1">
        <v>-1000</v>
      </c>
    </row>
    <row r="221" ht="20.25" spans="1:3">
      <c r="A221" s="1">
        <v>1</v>
      </c>
      <c r="B221" s="1">
        <v>0</v>
      </c>
      <c r="C221" s="1">
        <v>400</v>
      </c>
    </row>
    <row r="222" ht="20.25" spans="1:3">
      <c r="A222" s="1">
        <v>2</v>
      </c>
      <c r="B222" s="1">
        <v>200</v>
      </c>
      <c r="C222" s="1">
        <v>400</v>
      </c>
    </row>
    <row r="223" ht="20.25" spans="1:3">
      <c r="A223" s="1">
        <v>3</v>
      </c>
      <c r="B223" s="1">
        <v>300</v>
      </c>
      <c r="C223" s="1">
        <v>300</v>
      </c>
    </row>
    <row r="224" ht="20.25" spans="1:3">
      <c r="A224" s="1">
        <v>4</v>
      </c>
      <c r="B224" s="1">
        <v>500</v>
      </c>
      <c r="C224" s="1">
        <v>300</v>
      </c>
    </row>
    <row r="225" ht="20.25" spans="1:3">
      <c r="A225" s="1">
        <v>5</v>
      </c>
      <c r="B225" s="1">
        <v>900</v>
      </c>
      <c r="C225" s="1">
        <v>200</v>
      </c>
    </row>
    <row r="226" ht="22.5" spans="1:3">
      <c r="A226" s="6" t="s">
        <v>35</v>
      </c>
      <c r="B226" s="7">
        <v>17</v>
      </c>
      <c r="C226" s="7">
        <v>20</v>
      </c>
    </row>
    <row r="227" ht="22.5" spans="1:3">
      <c r="A227" s="6" t="s">
        <v>34</v>
      </c>
      <c r="B227" s="7">
        <v>815.89</v>
      </c>
      <c r="C227" s="7">
        <v>552.4</v>
      </c>
    </row>
    <row r="228" ht="16.5"/>
    <row r="229" ht="22.5" spans="1:2">
      <c r="A229" s="6" t="s">
        <v>31</v>
      </c>
      <c r="B229" s="6" t="s">
        <v>23</v>
      </c>
    </row>
    <row r="230" ht="16.5" spans="1:2">
      <c r="A230" s="51">
        <v>42102</v>
      </c>
      <c r="B230" s="52">
        <v>-10000</v>
      </c>
    </row>
    <row r="231" ht="16.5" spans="1:2">
      <c r="A231" s="51">
        <v>42231</v>
      </c>
      <c r="B231" s="52">
        <v>4000</v>
      </c>
    </row>
    <row r="232" ht="16.5" spans="1:2">
      <c r="A232" s="51">
        <v>42444</v>
      </c>
      <c r="B232" s="52">
        <v>3000</v>
      </c>
    </row>
    <row r="233" ht="16.5" spans="1:2">
      <c r="A233" s="51">
        <v>42485</v>
      </c>
      <c r="B233" s="52">
        <v>5000</v>
      </c>
    </row>
    <row r="234" ht="16.5" spans="1:2">
      <c r="A234" s="33"/>
      <c r="B234" s="33"/>
    </row>
    <row r="235" ht="21" spans="1:2">
      <c r="A235" s="6" t="s">
        <v>41</v>
      </c>
      <c r="B235" s="47">
        <f>XIRR(B230:B234,A230:A233)</f>
        <v>0.264183315434812</v>
      </c>
    </row>
    <row r="236" ht="16.5"/>
    <row r="237" ht="22.5" spans="1:2">
      <c r="A237" s="6" t="s">
        <v>42</v>
      </c>
      <c r="B237" s="1">
        <v>0.1</v>
      </c>
    </row>
    <row r="238" ht="22.5" spans="1:2">
      <c r="A238" s="6" t="s">
        <v>43</v>
      </c>
      <c r="B238" s="1">
        <v>0.12</v>
      </c>
    </row>
    <row r="239" ht="15.75" spans="1:2">
      <c r="A239" s="46"/>
      <c r="B239" s="46"/>
    </row>
    <row r="240" spans="1:2">
      <c r="A240" s="46"/>
      <c r="B240" s="46"/>
    </row>
    <row r="241" ht="15.75" spans="1:2">
      <c r="A241" s="46"/>
      <c r="B241" s="46"/>
    </row>
    <row r="242" ht="22.5" spans="1:2">
      <c r="A242" s="6" t="s">
        <v>40</v>
      </c>
      <c r="B242" s="6" t="s">
        <v>44</v>
      </c>
    </row>
    <row r="243" ht="20.25" spans="1:2">
      <c r="A243" s="1">
        <v>0</v>
      </c>
      <c r="B243" s="1">
        <v>-1.6</v>
      </c>
    </row>
    <row r="244" ht="20.25" spans="1:2">
      <c r="A244" s="1">
        <v>1</v>
      </c>
      <c r="B244" s="1">
        <v>10</v>
      </c>
    </row>
    <row r="245" ht="20.25" spans="1:2">
      <c r="A245" s="1">
        <v>2</v>
      </c>
      <c r="B245" s="1">
        <v>-10</v>
      </c>
    </row>
    <row r="246" ht="22.5" spans="1:2">
      <c r="A246" s="6" t="s">
        <v>45</v>
      </c>
      <c r="B246" s="6" t="s">
        <v>34</v>
      </c>
    </row>
    <row r="247" ht="20.25" spans="1:2">
      <c r="A247" s="1">
        <v>0.1</v>
      </c>
      <c r="B247" s="53">
        <f>NPV(A247,B243:B245)</f>
        <v>-0.703230653643875</v>
      </c>
    </row>
    <row r="248" ht="20.25" spans="1:2">
      <c r="A248" s="1">
        <v>0.25</v>
      </c>
      <c r="B248" s="53">
        <f>NPV(A248,B244:B246)</f>
        <v>1.6</v>
      </c>
    </row>
    <row r="249" ht="20.25" spans="1:2">
      <c r="A249" s="1">
        <v>1.1</v>
      </c>
      <c r="B249" s="53">
        <f>NPV(A249,B245:B247)</f>
        <v>-4.92136749515734</v>
      </c>
    </row>
    <row r="250" ht="20.25" spans="1:2">
      <c r="A250" s="1">
        <v>4</v>
      </c>
      <c r="B250" s="53">
        <f>NPV(A250,B246:B248)</f>
        <v>-0.0766461307287751</v>
      </c>
    </row>
    <row r="251" ht="20.25" spans="1:2">
      <c r="A251" s="1">
        <v>5</v>
      </c>
      <c r="B251" s="53">
        <f>NPV(A251,B247:B249)</f>
        <v>-0.095544773270078</v>
      </c>
    </row>
    <row r="252" ht="16.5" spans="1:2">
      <c r="A252" s="54"/>
      <c r="B252" s="55"/>
    </row>
    <row r="254" spans="1:2">
      <c r="A254" s="56" t="s">
        <v>46</v>
      </c>
      <c r="B254" s="57">
        <f>MIRR(B243:B245,B237,B238)</f>
        <v>0.0655462167106506</v>
      </c>
    </row>
  </sheetData>
  <mergeCells count="26">
    <mergeCell ref="A6:B6"/>
    <mergeCell ref="A13:B13"/>
    <mergeCell ref="A30:B30"/>
    <mergeCell ref="A60:C60"/>
    <mergeCell ref="A61:C61"/>
    <mergeCell ref="A64:C64"/>
    <mergeCell ref="A65:C65"/>
    <mergeCell ref="B77:C77"/>
    <mergeCell ref="B78:C78"/>
    <mergeCell ref="B86:C86"/>
    <mergeCell ref="B87:C87"/>
    <mergeCell ref="A93:C93"/>
    <mergeCell ref="B97:C97"/>
    <mergeCell ref="B98:C98"/>
    <mergeCell ref="A104:C104"/>
    <mergeCell ref="A106:C106"/>
    <mergeCell ref="B109:C109"/>
    <mergeCell ref="B110:C110"/>
    <mergeCell ref="A116:C116"/>
    <mergeCell ref="A118:C118"/>
    <mergeCell ref="A120:C120"/>
    <mergeCell ref="A134:B134"/>
    <mergeCell ref="A148:B148"/>
    <mergeCell ref="A252:B252"/>
    <mergeCell ref="A58:C59"/>
    <mergeCell ref="A62:C6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 Documentation</vt:lpstr>
      <vt:lpstr>Project Worksheets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Anuska</cp:lastModifiedBy>
  <dcterms:created xsi:type="dcterms:W3CDTF">2023-06-15T04:20:00Z</dcterms:created>
  <dcterms:modified xsi:type="dcterms:W3CDTF">2023-08-23T15:15:16Z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78FEB3098851494BBAFC7E2652CFBF96</vt:lpwstr>
  </property>
  <property fmtid="{D5CDD505-2E9C-101B-9397-08002B2CF9AE}" pid="3" name="KSOProductBuildVer">
    <vt:lpwstr>1033-11.2.0.11537</vt:lpwstr>
  </property>
</Properties>
</file>