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heet1" sheetId="1" r:id="rId4"/>
    <sheet state="hidden" name="Copy of Sheet1" sheetId="2" r:id="rId5"/>
    <sheet state="visible" name="Case" sheetId="3" r:id="rId6"/>
    <sheet state="visible" name="Coupon Data" sheetId="4" r:id="rId7"/>
    <sheet state="visible" name="Cost Per Unit (CPU)" sheetId="5" r:id="rId8"/>
    <sheet state="visible" name="Exploratory Analysis" sheetId="6" r:id="rId9"/>
    <sheet state="visible" name="E-Commerce Platform Performance" sheetId="7" r:id="rId10"/>
    <sheet state="visible" name="Coupon Performance Analysis" sheetId="8" r:id="rId11"/>
    <sheet state="visible" name="Dashboard" sheetId="9" r:id="rId12"/>
    <sheet state="visible" name="Insights" sheetId="10" r:id="rId13"/>
  </sheets>
  <definedNames/>
  <calcPr/>
</workbook>
</file>

<file path=xl/sharedStrings.xml><?xml version="1.0" encoding="utf-8"?>
<sst xmlns="http://schemas.openxmlformats.org/spreadsheetml/2006/main" count="355" uniqueCount="100">
  <si>
    <t>Coupon ID</t>
  </si>
  <si>
    <t>Coupon Code</t>
  </si>
  <si>
    <t>e-Commerce Platform</t>
  </si>
  <si>
    <t>Platform Spend (Rs)</t>
  </si>
  <si>
    <t>Units Sold</t>
  </si>
  <si>
    <t>RD-AM-A1</t>
  </si>
  <si>
    <t>REPUBLIC-AMZN-10</t>
  </si>
  <si>
    <t>Amazon</t>
  </si>
  <si>
    <t>RD-AM-A2</t>
  </si>
  <si>
    <t>REPUBLIC-AMZN-12</t>
  </si>
  <si>
    <t>ID-FK-A3</t>
  </si>
  <si>
    <t>INDEPENDENCE-FLIPKRT-15</t>
  </si>
  <si>
    <t>Flipkart</t>
  </si>
  <si>
    <t>ID-FK-A4</t>
  </si>
  <si>
    <t>INDEPENDENCE-FLIPKRT-18</t>
  </si>
  <si>
    <t>DW-BL-A5</t>
  </si>
  <si>
    <t>DIWALI-BLINKIT-20</t>
  </si>
  <si>
    <t>Blinkit</t>
  </si>
  <si>
    <t>DW-BL-A6</t>
  </si>
  <si>
    <t>DIWALI-BLINKIT-25</t>
  </si>
  <si>
    <t>NY-MS-A7</t>
  </si>
  <si>
    <t>NEWYEAR-MEESHO-30</t>
  </si>
  <si>
    <t>Meesho</t>
  </si>
  <si>
    <t>NY-SH-A8</t>
  </si>
  <si>
    <t>NEWYEAR-SHPFY-28</t>
  </si>
  <si>
    <t>Shopify</t>
  </si>
  <si>
    <t>DW-SN-A9</t>
  </si>
  <si>
    <t>DIWALI-SNAPDL-25</t>
  </si>
  <si>
    <t>Zepto</t>
  </si>
  <si>
    <t>Spend per unit</t>
  </si>
  <si>
    <t>Count</t>
  </si>
  <si>
    <t>PTM-10-A11</t>
  </si>
  <si>
    <t>REPUBLIC-PTM-10</t>
  </si>
  <si>
    <t>PTM-10</t>
  </si>
  <si>
    <t>PTM-10-F12</t>
  </si>
  <si>
    <t>PTM-10-B13</t>
  </si>
  <si>
    <t>PTM-10-M14</t>
  </si>
  <si>
    <t>PTM-10-S15</t>
  </si>
  <si>
    <t>PTM-10-S16</t>
  </si>
  <si>
    <t>CRD-15-A17</t>
  </si>
  <si>
    <t>INDEPENDENCE-CRD-15</t>
  </si>
  <si>
    <t>CRD-15</t>
  </si>
  <si>
    <t>CRD-15-F18</t>
  </si>
  <si>
    <t>CRD-15-B19</t>
  </si>
  <si>
    <t>CRD-15-M110</t>
  </si>
  <si>
    <t>CRD-15-S111</t>
  </si>
  <si>
    <t>CRD-15-S112</t>
  </si>
  <si>
    <t>ARL-20-A113</t>
  </si>
  <si>
    <t>DIWALI-ARL-20</t>
  </si>
  <si>
    <t>ARL-20</t>
  </si>
  <si>
    <t>ARL-20-F114</t>
  </si>
  <si>
    <t>ARL-20-B115</t>
  </si>
  <si>
    <t>ARL-20-M116</t>
  </si>
  <si>
    <t>ARL-20-S117</t>
  </si>
  <si>
    <t>ARL-20-S118</t>
  </si>
  <si>
    <t>PPAY-30-A119</t>
  </si>
  <si>
    <t>NEWYEAR-PPAY-30</t>
  </si>
  <si>
    <t>PPAY-30</t>
  </si>
  <si>
    <t>PPAY-30-F120</t>
  </si>
  <si>
    <t>PPAY-30-B121</t>
  </si>
  <si>
    <t>PPAY-30-M122</t>
  </si>
  <si>
    <t>PPAY-30-S123</t>
  </si>
  <si>
    <t>PPAY-30-S124</t>
  </si>
  <si>
    <t>Get Started</t>
  </si>
  <si>
    <t>ElectroMart, a leading Indian retailer company, has run a series of discount campaigns across multiple platforms, including Amazon, Flipkart, Blinkit, Shopify, Meesho, and Zepto. These campaigns were aimed at boosting sales during key shopping periods, such as Republic Day, Independence Day, Diwali, and New Year. The offered attractive discounts to increase the number of units sold for various products on each platform.</t>
  </si>
  <si>
    <t>Objective</t>
  </si>
  <si>
    <r>
      <rPr>
        <rFont val="Noto Serif Georgian"/>
        <b/>
        <color theme="1"/>
        <sz val="11.0"/>
      </rPr>
      <t>E-Commerce Platform Performance-wise Analysis:</t>
    </r>
    <r>
      <rPr>
        <rFont val="Noto Serif Georgian"/>
        <color theme="1"/>
        <sz val="11.0"/>
      </rPr>
      <t xml:space="preserve"> Evaluate the effectiveness of each coupon code in driving units sold.</t>
    </r>
  </si>
  <si>
    <r>
      <rPr>
        <rFont val="Noto Serif Georgian"/>
        <b/>
        <color theme="1"/>
        <sz val="11.0"/>
      </rPr>
      <t>Coupon Code-wise Analysis:</t>
    </r>
    <r>
      <rPr>
        <rFont val="Noto Serif Georgian"/>
        <color theme="1"/>
        <sz val="11.0"/>
      </rPr>
      <t xml:space="preserve"> Compare how each e-commerce platform performed in terms of total units sold and cost per unit, helping identify which platforms yielded the best return on investment during these offers.</t>
    </r>
  </si>
  <si>
    <t>Data</t>
  </si>
  <si>
    <t>The dataset below provides information about each coupon code used, the e-commerce platform where the discount was offered, the platform spend, and the units sold using coupon code.</t>
  </si>
  <si>
    <t>E-Commerce Platform</t>
  </si>
  <si>
    <t>Platform Spend (in Rs.)</t>
  </si>
  <si>
    <t>Cost Per Unit(CPU)</t>
  </si>
  <si>
    <t>Overview of Coupon Campaign</t>
  </si>
  <si>
    <t>Total Amount Spent on Coupons</t>
  </si>
  <si>
    <t>Total Number of Coupons</t>
  </si>
  <si>
    <t xml:space="preserve">Average Amount Spent Per Coupon </t>
  </si>
  <si>
    <t>Total Units Sold</t>
  </si>
  <si>
    <t>Average Units Sold Per Coupon</t>
  </si>
  <si>
    <t>Amount Cost Per Unit(CPU)</t>
  </si>
  <si>
    <t>E-Commerce Platform Performance Analysis</t>
  </si>
  <si>
    <t>E-Commerce Platforms</t>
  </si>
  <si>
    <t>Number of Coupon</t>
  </si>
  <si>
    <t>Total Spend</t>
  </si>
  <si>
    <t>Total Unit Sold</t>
  </si>
  <si>
    <t>CPU</t>
  </si>
  <si>
    <t>Coupon Performance Analysis</t>
  </si>
  <si>
    <t>Coupon Code Overview</t>
  </si>
  <si>
    <t>Insights from Analysis</t>
  </si>
  <si>
    <t>Report for Management</t>
  </si>
  <si>
    <t xml:space="preserve">E-Commerce Platform Performance </t>
  </si>
  <si>
    <t>Blinkit as E-Commerce Platform has worked best for us CPU of 15 which is lowest CPU among all e-Commerce Platforms.</t>
  </si>
  <si>
    <t>Details</t>
  </si>
  <si>
    <t>Amazon as E-Commerce Platform has not performed well for us with CPU of 25 which is highest CPU among all e-Commerce Platform.</t>
  </si>
  <si>
    <t>E-Commerce Platforms with Lowest CPU</t>
  </si>
  <si>
    <t>DIWALI-ARL-20 is our best Coupon Code with CPU of 14.</t>
  </si>
  <si>
    <t>E-Commerce Platforms with Highest CPU</t>
  </si>
  <si>
    <t>REPUBLIC-PTM-10 is worst Coupon Code as its CPU is 27.</t>
  </si>
  <si>
    <t>Coupon Code with Lowest CPU</t>
  </si>
  <si>
    <t>Coupon Code with Highest CPU</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</si>
</sst>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0.0"/>
      <color theme="1"/>
      <name val="Noto Serif Georgian"/>
    </font>
    <font>
      <color rgb="FF000000"/>
      <name val="&quot;docs-Noto Serif Georgian&quot;"/>
    </font>
    <font>
      <color rgb="FF000000"/>
      <name val="Noto Serif Georgian"/>
    </font>
    <font>
      <b/>
      <sz val="11.0"/>
      <color theme="1"/>
      <name val="Noto Serif Georgian"/>
    </font>
    <font>
      <sz val="11.0"/>
      <color theme="1"/>
      <name val="Noto Serif Georgian"/>
    </font>
    <font>
      <b/>
      <color theme="1"/>
      <name val="Noto Serif Georgian"/>
    </font>
    <font>
      <color theme="1"/>
      <name val="Noto Serif Georgian"/>
    </font>
    <font>
      <b/>
      <sz val="16.0"/>
      <color theme="1"/>
      <name val="Noto Serif Georgian"/>
    </font>
    <font/>
    <font>
      <b/>
      <sz val="11.0"/>
      <color rgb="FF222222"/>
      <name val="Arial"/>
      <scheme val="minor"/>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C9DAF8"/>
        <bgColor rgb="FFC9DAF8"/>
      </patternFill>
    </fill>
  </fills>
  <borders count="8">
    <border/>
    <border>
      <left style="thin">
        <color rgb="FFE9E9E7"/>
      </left>
      <right style="thin">
        <color rgb="FFE9E9E7"/>
      </right>
      <top style="thin">
        <color rgb="FFE9E9E7"/>
      </top>
      <bottom style="thin">
        <color rgb="FFE9E9E7"/>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readingOrder="0" vertical="top"/>
    </xf>
    <xf borderId="0" fillId="0" fontId="1" numFmtId="0" xfId="0" applyFont="1"/>
    <xf borderId="0" fillId="2" fontId="1" numFmtId="0" xfId="0" applyAlignment="1" applyFill="1" applyFont="1">
      <alignment readingOrder="0"/>
    </xf>
    <xf borderId="0" fillId="2" fontId="1" numFmtId="1" xfId="0" applyFont="1" applyNumberFormat="1"/>
    <xf borderId="0" fillId="0" fontId="1" numFmtId="0" xfId="0" applyAlignment="1" applyFont="1">
      <alignment readingOrder="0"/>
    </xf>
    <xf borderId="0" fillId="0" fontId="1" numFmtId="1" xfId="0" applyFont="1" applyNumberFormat="1"/>
    <xf borderId="0" fillId="3" fontId="2" numFmtId="0" xfId="0" applyAlignment="1" applyFill="1" applyFont="1">
      <alignment horizontal="left" readingOrder="0"/>
    </xf>
    <xf borderId="0" fillId="3" fontId="3" numFmtId="0" xfId="0" applyAlignment="1" applyFont="1">
      <alignment horizontal="left" readingOrder="0"/>
    </xf>
    <xf borderId="0" fillId="4" fontId="4" numFmtId="0" xfId="0" applyAlignment="1" applyFill="1" applyFont="1">
      <alignment readingOrder="0"/>
    </xf>
    <xf borderId="0" fillId="0" fontId="5" numFmtId="0" xfId="0" applyFont="1"/>
    <xf borderId="0" fillId="0" fontId="5" numFmtId="0" xfId="0" applyAlignment="1" applyFont="1">
      <alignment readingOrder="0" shrinkToFit="0" wrapText="1"/>
    </xf>
    <xf borderId="2" fillId="4" fontId="6" numFmtId="0" xfId="0" applyAlignment="1" applyBorder="1" applyFont="1">
      <alignment readingOrder="0"/>
    </xf>
    <xf borderId="0" fillId="0" fontId="7" numFmtId="0" xfId="0" applyFont="1"/>
    <xf borderId="2" fillId="0" fontId="7" numFmtId="0" xfId="0" applyBorder="1" applyFont="1"/>
    <xf borderId="2" fillId="0" fontId="7" numFmtId="0" xfId="0" applyAlignment="1" applyBorder="1" applyFont="1">
      <alignment readingOrder="0"/>
    </xf>
    <xf borderId="0" fillId="0" fontId="7" numFmtId="0" xfId="0" applyAlignment="1" applyFont="1">
      <alignment readingOrder="0"/>
    </xf>
    <xf borderId="2" fillId="0" fontId="7" numFmtId="1" xfId="0" applyBorder="1" applyFont="1" applyNumberFormat="1"/>
    <xf borderId="3" fillId="4" fontId="8" numFmtId="0" xfId="0" applyAlignment="1" applyBorder="1" applyFont="1">
      <alignment horizontal="center" readingOrder="0"/>
    </xf>
    <xf borderId="4" fillId="0" fontId="9" numFmtId="0" xfId="0" applyBorder="1" applyFont="1"/>
    <xf borderId="5" fillId="0" fontId="9" numFmtId="0" xfId="0" applyBorder="1" applyFont="1"/>
    <xf borderId="0" fillId="4" fontId="8" numFmtId="0" xfId="0" applyAlignment="1" applyFont="1">
      <alignment horizontal="center" readingOrder="0"/>
    </xf>
    <xf borderId="3" fillId="4" fontId="8" numFmtId="0" xfId="0" applyAlignment="1" applyBorder="1" applyFont="1">
      <alignment horizontal="center" readingOrder="0" vertical="bottom"/>
    </xf>
    <xf borderId="6" fillId="4" fontId="10" numFmtId="0" xfId="0" applyAlignment="1" applyBorder="1" applyFont="1">
      <alignment horizontal="center" readingOrder="0"/>
    </xf>
    <xf borderId="6" fillId="0" fontId="9" numFmtId="0" xfId="0" applyBorder="1" applyFont="1"/>
    <xf borderId="7" fillId="0" fontId="9" numFmtId="0" xfId="0" applyBorder="1" applyFont="1"/>
    <xf borderId="0" fillId="0" fontId="7" numFmtId="0" xfId="0" applyAlignment="1" applyFont="1">
      <alignment horizontal="left" readingOrder="0"/>
    </xf>
    <xf borderId="2" fillId="4" fontId="6" numFmtId="0" xfId="0" applyAlignment="1" applyBorder="1" applyFont="1">
      <alignment readingOrder="0" vertical="bottom"/>
    </xf>
    <xf borderId="2" fillId="0" fontId="7" numFmtId="0" xfId="0" applyAlignment="1" applyBorder="1" applyFont="1">
      <alignment readingOrder="0" vertical="bottom"/>
    </xf>
    <xf borderId="2" fillId="0" fontId="7" numFmtId="0" xfId="0" applyAlignment="1" applyBorder="1" applyFont="1">
      <alignment horizontal="right" readingOrder="0" vertical="bottom"/>
    </xf>
    <xf borderId="3" fillId="4" fontId="6" numFmtId="0" xfId="0" applyAlignment="1" applyBorder="1" applyFont="1">
      <alignment horizontal="center" readingOrder="0" vertical="bottom"/>
    </xf>
  </cellXfs>
  <cellStyles count="1">
    <cellStyle xfId="0" name="Normal" builtinId="0"/>
  </cellStyles>
  <dxfs count="3">
    <dxf>
      <font/>
      <fill>
        <patternFill patternType="solid">
          <fgColor rgb="FFD9EAD3"/>
          <bgColor rgb="FFD9EAD3"/>
        </patternFill>
      </fill>
      <border/>
    </dxf>
    <dxf>
      <font>
        <color rgb="FF000000"/>
      </font>
      <fill>
        <patternFill patternType="solid">
          <fgColor rgb="FFF4CCCC"/>
          <bgColor rgb="FFF4CCC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Coupon Code-Wise CPU</a:t>
            </a:r>
          </a:p>
        </c:rich>
      </c:tx>
      <c:overlay val="0"/>
    </c:title>
    <c:plotArea>
      <c:layout/>
      <c:barChart>
        <c:barDir val="col"/>
        <c:ser>
          <c:idx val="0"/>
          <c:order val="0"/>
          <c:tx>
            <c:strRef>
              <c:f>'Coupon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'Coupon Performance Analysis'!$A$3:$A$6</c:f>
            </c:strRef>
          </c:cat>
          <c:val>
            <c:numRef>
              <c:f>'Coupon Performance Analysis'!$E$3:$E$6</c:f>
              <c:numCache/>
            </c:numRef>
          </c:val>
        </c:ser>
        <c:axId val="747350600"/>
        <c:axId val="1038186372"/>
      </c:barChart>
      <c:catAx>
        <c:axId val="7473506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Coupon Code</a:t>
                </a:r>
              </a:p>
            </c:rich>
          </c:tx>
          <c:overlay val="0"/>
        </c:title>
        <c:numFmt formatCode="General" sourceLinked="1"/>
        <c:majorTickMark val="none"/>
        <c:minorTickMark val="none"/>
        <c:spPr/>
        <c:txPr>
          <a:bodyPr/>
          <a:lstStyle/>
          <a:p>
            <a:pPr lvl="0">
              <a:defRPr b="0">
                <a:solidFill>
                  <a:srgbClr val="000000"/>
                </a:solidFill>
                <a:latin typeface="+mn-lt"/>
              </a:defRPr>
            </a:pPr>
          </a:p>
        </c:txPr>
        <c:crossAx val="1038186372"/>
      </c:catAx>
      <c:valAx>
        <c:axId val="10381863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CPU</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7350600"/>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Units Sold by Coupon</a:t>
            </a:r>
          </a:p>
        </c:rich>
      </c:tx>
      <c:overlay val="0"/>
    </c:title>
    <c:plotArea>
      <c:layout/>
      <c:doughnutChart>
        <c:varyColors val="1"/>
        <c:ser>
          <c:idx val="0"/>
          <c:order val="0"/>
          <c:tx>
            <c:strRef>
              <c:f>'Coupon Performance Analysis'!$D$1:$D$2</c:f>
            </c:strRef>
          </c:tx>
          <c:dPt>
            <c:idx val="0"/>
            <c:explosion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'Coupon Performance Analysis'!$A$3:$A$6</c:f>
            </c:strRef>
          </c:cat>
          <c:val>
            <c:numRef>
              <c:f>'Coupon Performance Analysis'!$D$3:$D$6</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E-Commerce Platforms-Wise CPU</a:t>
            </a:r>
          </a:p>
        </c:rich>
      </c:tx>
      <c:overlay val="0"/>
    </c:title>
    <c:plotArea>
      <c:layout/>
      <c:barChart>
        <c:barDir val="col"/>
        <c:ser>
          <c:idx val="0"/>
          <c:order val="0"/>
          <c:tx>
            <c:strRef>
              <c:f>'E-Commerce Platform Performance'!$E$1:$E$2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'E-Commerce Platform Performance'!$A$3:$A$8</c:f>
            </c:strRef>
          </c:cat>
          <c:val>
            <c:numRef>
              <c:f>'E-Commerce Platform Performance'!$E$3:$E$8</c:f>
              <c:numCache/>
            </c:numRef>
          </c:val>
        </c:ser>
        <c:axId val="428312491"/>
        <c:axId val="2006515502"/>
      </c:barChart>
      <c:catAx>
        <c:axId val="4283124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E-Commerce Platforms</a:t>
                </a:r>
              </a:p>
            </c:rich>
          </c:tx>
          <c:overlay val="0"/>
        </c:title>
        <c:numFmt formatCode="General" sourceLinked="1"/>
        <c:majorTickMark val="none"/>
        <c:minorTickMark val="none"/>
        <c:spPr/>
        <c:txPr>
          <a:bodyPr/>
          <a:lstStyle/>
          <a:p>
            <a:pPr lvl="0">
              <a:defRPr b="0">
                <a:solidFill>
                  <a:srgbClr val="000000"/>
                </a:solidFill>
                <a:latin typeface="+mn-lt"/>
              </a:defRPr>
            </a:pPr>
          </a:p>
        </c:txPr>
        <c:crossAx val="2006515502"/>
      </c:catAx>
      <c:valAx>
        <c:axId val="200651550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CPU</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8312491"/>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Units Sold by E-Commerce Platform</a:t>
            </a:r>
          </a:p>
        </c:rich>
      </c:tx>
      <c:overlay val="0"/>
    </c:title>
    <c:plotArea>
      <c:layout/>
      <c:pieChart>
        <c:varyColors val="1"/>
        <c:ser>
          <c:idx val="0"/>
          <c:order val="0"/>
          <c:tx>
            <c:strRef>
              <c:f>'E-Commerce Platform Performance'!$D$1:$D$2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1"/>
            <c:showBubbleSize val="0"/>
            <c:showLeaderLines val="1"/>
          </c:dLbls>
          <c:cat>
            <c:strRef>
              <c:f>'E-Commerce Platform Performance'!$A$3:$A$8</c:f>
            </c:strRef>
          </c:cat>
          <c:val>
            <c:numRef>
              <c:f>'E-Commerce Platform Performance'!$D$3:$D$8</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962025</xdr:colOff>
      <xdr:row>2</xdr:row>
      <xdr:rowOff>0</xdr:rowOff>
    </xdr:from>
    <xdr:ext cx="4000500" cy="2457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161925</xdr:colOff>
      <xdr:row>2</xdr:row>
      <xdr:rowOff>0</xdr:rowOff>
    </xdr:from>
    <xdr:ext cx="4619625" cy="24574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962025</xdr:colOff>
      <xdr:row>14</xdr:row>
      <xdr:rowOff>76200</xdr:rowOff>
    </xdr:from>
    <xdr:ext cx="4000500" cy="21050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171450</xdr:colOff>
      <xdr:row>14</xdr:row>
      <xdr:rowOff>76200</xdr:rowOff>
    </xdr:from>
    <xdr:ext cx="4619625" cy="21050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38"/>
    <col customWidth="1" min="3" max="3" width="23.25"/>
    <col customWidth="1" min="4" max="4" width="18.0"/>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1" t="s">
        <v>5</v>
      </c>
      <c r="B2" s="1" t="s">
        <v>6</v>
      </c>
      <c r="C2" s="1" t="s">
        <v>7</v>
      </c>
      <c r="D2" s="1">
        <v>30000.0</v>
      </c>
      <c r="E2" s="1">
        <v>1200.0</v>
      </c>
      <c r="F2" s="2"/>
      <c r="G2" s="2"/>
      <c r="H2" s="2"/>
      <c r="I2" s="2"/>
      <c r="J2" s="2"/>
      <c r="K2" s="2"/>
      <c r="L2" s="2"/>
      <c r="M2" s="2"/>
      <c r="N2" s="2"/>
      <c r="O2" s="2"/>
      <c r="P2" s="2"/>
      <c r="Q2" s="2"/>
      <c r="R2" s="2"/>
      <c r="S2" s="2"/>
      <c r="T2" s="2"/>
      <c r="U2" s="2"/>
      <c r="V2" s="2"/>
      <c r="W2" s="2"/>
      <c r="X2" s="2"/>
      <c r="Y2" s="2"/>
      <c r="Z2" s="2"/>
    </row>
    <row r="3">
      <c r="A3" s="1" t="s">
        <v>8</v>
      </c>
      <c r="B3" s="1" t="s">
        <v>9</v>
      </c>
      <c r="C3" s="1" t="s">
        <v>7</v>
      </c>
      <c r="D3" s="1">
        <v>32000.0</v>
      </c>
      <c r="E3" s="1">
        <v>1300.0</v>
      </c>
      <c r="F3" s="2"/>
      <c r="G3" s="2"/>
      <c r="H3" s="2"/>
      <c r="I3" s="2"/>
      <c r="J3" s="2"/>
      <c r="K3" s="2"/>
      <c r="L3" s="2"/>
      <c r="M3" s="2"/>
      <c r="N3" s="2"/>
      <c r="O3" s="2"/>
      <c r="P3" s="2"/>
      <c r="Q3" s="2"/>
      <c r="R3" s="2"/>
      <c r="S3" s="2"/>
      <c r="T3" s="2"/>
      <c r="U3" s="2"/>
      <c r="V3" s="2"/>
      <c r="W3" s="2"/>
      <c r="X3" s="2"/>
      <c r="Y3" s="2"/>
      <c r="Z3" s="2"/>
    </row>
    <row r="4">
      <c r="A4" s="1" t="s">
        <v>10</v>
      </c>
      <c r="B4" s="1" t="s">
        <v>11</v>
      </c>
      <c r="C4" s="1" t="s">
        <v>12</v>
      </c>
      <c r="D4" s="1">
        <v>22000.0</v>
      </c>
      <c r="E4" s="1">
        <v>900.0</v>
      </c>
      <c r="F4" s="2"/>
      <c r="G4" s="2"/>
      <c r="H4" s="2"/>
      <c r="I4" s="2"/>
      <c r="J4" s="2"/>
      <c r="K4" s="2"/>
      <c r="L4" s="2"/>
      <c r="M4" s="2"/>
      <c r="N4" s="2"/>
      <c r="O4" s="2"/>
      <c r="P4" s="2"/>
      <c r="Q4" s="2"/>
      <c r="R4" s="2"/>
      <c r="S4" s="2"/>
      <c r="T4" s="2"/>
      <c r="U4" s="2"/>
      <c r="V4" s="2"/>
      <c r="W4" s="2"/>
      <c r="X4" s="2"/>
      <c r="Y4" s="2"/>
      <c r="Z4" s="2"/>
    </row>
    <row r="5">
      <c r="A5" s="1" t="s">
        <v>13</v>
      </c>
      <c r="B5" s="1" t="s">
        <v>14</v>
      </c>
      <c r="C5" s="1" t="s">
        <v>12</v>
      </c>
      <c r="D5" s="1">
        <v>24000.0</v>
      </c>
      <c r="E5" s="1">
        <v>950.0</v>
      </c>
      <c r="F5" s="2"/>
      <c r="G5" s="2"/>
      <c r="H5" s="2"/>
      <c r="I5" s="2"/>
      <c r="J5" s="2"/>
      <c r="K5" s="2"/>
      <c r="L5" s="2"/>
      <c r="M5" s="2"/>
      <c r="N5" s="2"/>
      <c r="O5" s="2"/>
      <c r="P5" s="2"/>
      <c r="Q5" s="2"/>
      <c r="R5" s="2"/>
      <c r="S5" s="2"/>
      <c r="T5" s="2"/>
      <c r="U5" s="2"/>
      <c r="V5" s="2"/>
      <c r="W5" s="2"/>
      <c r="X5" s="2"/>
      <c r="Y5" s="2"/>
      <c r="Z5" s="2"/>
    </row>
    <row r="6">
      <c r="A6" s="1" t="s">
        <v>15</v>
      </c>
      <c r="B6" s="1" t="s">
        <v>16</v>
      </c>
      <c r="C6" s="1" t="s">
        <v>17</v>
      </c>
      <c r="D6" s="1">
        <v>25000.0</v>
      </c>
      <c r="E6" s="1">
        <v>800.0</v>
      </c>
      <c r="F6" s="2"/>
      <c r="G6" s="2"/>
      <c r="H6" s="2"/>
      <c r="I6" s="2"/>
      <c r="J6" s="2"/>
      <c r="K6" s="2"/>
      <c r="L6" s="2"/>
      <c r="M6" s="2"/>
      <c r="N6" s="2"/>
      <c r="O6" s="2"/>
      <c r="P6" s="2"/>
      <c r="Q6" s="2"/>
      <c r="R6" s="2"/>
      <c r="S6" s="2"/>
      <c r="T6" s="2"/>
      <c r="U6" s="2"/>
      <c r="V6" s="2"/>
      <c r="W6" s="2"/>
      <c r="X6" s="2"/>
      <c r="Y6" s="2"/>
      <c r="Z6" s="2"/>
    </row>
    <row r="7">
      <c r="A7" s="1" t="s">
        <v>18</v>
      </c>
      <c r="B7" s="1" t="s">
        <v>19</v>
      </c>
      <c r="C7" s="1" t="s">
        <v>17</v>
      </c>
      <c r="D7" s="1">
        <v>27000.0</v>
      </c>
      <c r="E7" s="1">
        <v>850.0</v>
      </c>
      <c r="F7" s="2"/>
      <c r="G7" s="2"/>
      <c r="H7" s="2"/>
      <c r="I7" s="2"/>
      <c r="J7" s="2"/>
      <c r="K7" s="2"/>
      <c r="L7" s="2"/>
      <c r="M7" s="2"/>
      <c r="N7" s="2"/>
      <c r="O7" s="2"/>
      <c r="P7" s="2"/>
      <c r="Q7" s="2"/>
      <c r="R7" s="2"/>
      <c r="S7" s="2"/>
      <c r="T7" s="2"/>
      <c r="U7" s="2"/>
      <c r="V7" s="2"/>
      <c r="W7" s="2"/>
      <c r="X7" s="2"/>
      <c r="Y7" s="2"/>
      <c r="Z7" s="2"/>
    </row>
    <row r="8">
      <c r="A8" s="1" t="s">
        <v>20</v>
      </c>
      <c r="B8" s="1" t="s">
        <v>21</v>
      </c>
      <c r="C8" s="1" t="s">
        <v>22</v>
      </c>
      <c r="D8" s="1">
        <v>35000.0</v>
      </c>
      <c r="E8" s="1">
        <v>1500.0</v>
      </c>
      <c r="F8" s="2"/>
      <c r="G8" s="2"/>
      <c r="H8" s="2"/>
      <c r="I8" s="2"/>
      <c r="J8" s="2"/>
      <c r="K8" s="2"/>
      <c r="L8" s="2"/>
      <c r="M8" s="2"/>
      <c r="N8" s="2"/>
      <c r="O8" s="2"/>
      <c r="P8" s="2"/>
      <c r="Q8" s="2"/>
      <c r="R8" s="2"/>
      <c r="S8" s="2"/>
      <c r="T8" s="2"/>
      <c r="U8" s="2"/>
      <c r="V8" s="2"/>
      <c r="W8" s="2"/>
      <c r="X8" s="2"/>
      <c r="Y8" s="2"/>
      <c r="Z8" s="2"/>
    </row>
    <row r="9">
      <c r="A9" s="1" t="s">
        <v>23</v>
      </c>
      <c r="B9" s="1" t="s">
        <v>24</v>
      </c>
      <c r="C9" s="1" t="s">
        <v>25</v>
      </c>
      <c r="D9" s="1">
        <v>33000.0</v>
      </c>
      <c r="E9" s="1">
        <v>1200.0</v>
      </c>
      <c r="F9" s="2"/>
      <c r="G9" s="2"/>
      <c r="H9" s="2"/>
      <c r="I9" s="2"/>
      <c r="J9" s="2"/>
      <c r="K9" s="2"/>
      <c r="L9" s="2"/>
      <c r="M9" s="2"/>
      <c r="N9" s="2"/>
      <c r="O9" s="2"/>
      <c r="P9" s="2"/>
      <c r="Q9" s="2"/>
      <c r="R9" s="2"/>
      <c r="S9" s="2"/>
      <c r="T9" s="2"/>
      <c r="U9" s="2"/>
      <c r="V9" s="2"/>
      <c r="W9" s="2"/>
      <c r="X9" s="2"/>
      <c r="Y9" s="2"/>
      <c r="Z9" s="2"/>
    </row>
    <row r="10">
      <c r="A10" s="1" t="s">
        <v>26</v>
      </c>
      <c r="B10" s="1" t="s">
        <v>27</v>
      </c>
      <c r="C10" s="1" t="s">
        <v>28</v>
      </c>
      <c r="D10" s="1">
        <v>28000.0</v>
      </c>
      <c r="E10" s="1">
        <v>900.0</v>
      </c>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13"/>
    <col customWidth="1" min="2" max="2" width="20.63"/>
    <col customWidth="1" min="5" max="5" width="6.38"/>
  </cols>
  <sheetData>
    <row r="1">
      <c r="A1" s="22" t="s">
        <v>88</v>
      </c>
      <c r="B1" s="19"/>
      <c r="C1" s="20"/>
      <c r="E1" s="21" t="s">
        <v>89</v>
      </c>
    </row>
    <row r="2">
      <c r="A2" s="23" t="s">
        <v>90</v>
      </c>
      <c r="B2" s="24"/>
      <c r="C2" s="25"/>
      <c r="E2" s="16">
        <v>1.0</v>
      </c>
      <c r="F2" s="26" t="s">
        <v>91</v>
      </c>
    </row>
    <row r="3">
      <c r="A3" s="27" t="s">
        <v>92</v>
      </c>
      <c r="B3" s="12" t="s">
        <v>81</v>
      </c>
      <c r="C3" s="12" t="s">
        <v>85</v>
      </c>
      <c r="E3" s="16">
        <v>2.0</v>
      </c>
      <c r="F3" s="26" t="s">
        <v>93</v>
      </c>
    </row>
    <row r="4">
      <c r="A4" s="28" t="s">
        <v>94</v>
      </c>
      <c r="B4" s="14" t="s">
        <v>17</v>
      </c>
      <c r="C4" s="29">
        <v>15.0</v>
      </c>
      <c r="E4" s="16">
        <v>3.0</v>
      </c>
      <c r="F4" s="26" t="s">
        <v>95</v>
      </c>
    </row>
    <row r="5">
      <c r="A5" s="28" t="s">
        <v>96</v>
      </c>
      <c r="B5" s="28" t="s">
        <v>7</v>
      </c>
      <c r="C5" s="29">
        <v>25.0</v>
      </c>
      <c r="E5" s="16">
        <v>4.0</v>
      </c>
      <c r="F5" s="26" t="s">
        <v>97</v>
      </c>
    </row>
    <row r="6">
      <c r="A6" s="30" t="s">
        <v>86</v>
      </c>
      <c r="B6" s="19"/>
      <c r="C6" s="20"/>
    </row>
    <row r="7">
      <c r="A7" s="27" t="s">
        <v>92</v>
      </c>
      <c r="B7" s="12" t="s">
        <v>1</v>
      </c>
      <c r="C7" s="12" t="s">
        <v>85</v>
      </c>
    </row>
    <row r="8">
      <c r="A8" s="28" t="s">
        <v>98</v>
      </c>
      <c r="B8" s="14" t="s">
        <v>48</v>
      </c>
      <c r="C8" s="29">
        <v>14.0</v>
      </c>
    </row>
    <row r="9">
      <c r="A9" s="28" t="s">
        <v>99</v>
      </c>
      <c r="B9" s="15" t="s">
        <v>32</v>
      </c>
      <c r="C9" s="29">
        <v>27.0</v>
      </c>
    </row>
  </sheetData>
  <mergeCells count="8">
    <mergeCell ref="A1:C1"/>
    <mergeCell ref="E1:M1"/>
    <mergeCell ref="A2:C2"/>
    <mergeCell ref="F2:M2"/>
    <mergeCell ref="F3:M3"/>
    <mergeCell ref="F4:M4"/>
    <mergeCell ref="F5:M5"/>
    <mergeCell ref="A6:C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38"/>
    <col customWidth="1" min="3" max="3" width="23.25"/>
    <col customWidth="1" min="4" max="4" width="18.0"/>
  </cols>
  <sheetData>
    <row r="1">
      <c r="A1" s="1" t="s">
        <v>0</v>
      </c>
      <c r="B1" s="1" t="s">
        <v>1</v>
      </c>
      <c r="C1" s="1" t="s">
        <v>2</v>
      </c>
      <c r="D1" s="1" t="s">
        <v>3</v>
      </c>
      <c r="E1" s="1" t="s">
        <v>4</v>
      </c>
      <c r="F1" s="3" t="s">
        <v>29</v>
      </c>
      <c r="G1" s="2"/>
      <c r="H1" s="2"/>
      <c r="I1" s="2"/>
      <c r="J1" s="2"/>
      <c r="K1" s="2"/>
      <c r="L1" s="2"/>
      <c r="M1" s="2"/>
      <c r="N1" s="2"/>
      <c r="O1" s="2"/>
      <c r="P1" s="2"/>
      <c r="Q1" s="2"/>
      <c r="R1" s="2"/>
      <c r="S1" s="2"/>
      <c r="T1" s="2"/>
      <c r="U1" s="2"/>
      <c r="V1" s="2"/>
      <c r="W1" s="2"/>
      <c r="X1" s="2"/>
      <c r="Y1" s="2"/>
      <c r="Z1" s="2"/>
    </row>
    <row r="2">
      <c r="A2" s="1" t="s">
        <v>5</v>
      </c>
      <c r="B2" s="1" t="s">
        <v>6</v>
      </c>
      <c r="C2" s="1" t="s">
        <v>7</v>
      </c>
      <c r="D2" s="1">
        <v>30000.0</v>
      </c>
      <c r="E2" s="1">
        <v>1200.0</v>
      </c>
      <c r="F2" s="4">
        <f t="shared" ref="F2:F10" si="1">D2/E2</f>
        <v>25</v>
      </c>
      <c r="G2" s="2"/>
      <c r="H2" s="2"/>
      <c r="I2" s="2"/>
      <c r="J2" s="2"/>
      <c r="K2" s="2"/>
      <c r="L2" s="2"/>
      <c r="M2" s="2"/>
      <c r="N2" s="2"/>
      <c r="O2" s="2"/>
      <c r="P2" s="2"/>
      <c r="Q2" s="2"/>
      <c r="R2" s="2"/>
      <c r="S2" s="2"/>
      <c r="T2" s="2"/>
      <c r="U2" s="2"/>
      <c r="V2" s="2"/>
      <c r="W2" s="2"/>
      <c r="X2" s="2"/>
      <c r="Y2" s="2"/>
      <c r="Z2" s="2"/>
    </row>
    <row r="3">
      <c r="A3" s="1" t="s">
        <v>8</v>
      </c>
      <c r="B3" s="1" t="s">
        <v>9</v>
      </c>
      <c r="C3" s="1" t="s">
        <v>7</v>
      </c>
      <c r="D3" s="1">
        <v>32000.0</v>
      </c>
      <c r="E3" s="1">
        <v>1300.0</v>
      </c>
      <c r="F3" s="4">
        <f t="shared" si="1"/>
        <v>24.61538462</v>
      </c>
      <c r="G3" s="2"/>
      <c r="H3" s="2"/>
      <c r="I3" s="2"/>
      <c r="J3" s="2"/>
      <c r="K3" s="2"/>
      <c r="L3" s="2"/>
      <c r="M3" s="2"/>
      <c r="N3" s="2"/>
      <c r="O3" s="2"/>
      <c r="P3" s="2"/>
      <c r="Q3" s="2"/>
      <c r="R3" s="2"/>
      <c r="S3" s="2"/>
      <c r="T3" s="2"/>
      <c r="U3" s="2"/>
      <c r="V3" s="2"/>
      <c r="W3" s="2"/>
      <c r="X3" s="2"/>
      <c r="Y3" s="2"/>
      <c r="Z3" s="2"/>
    </row>
    <row r="4">
      <c r="A4" s="1" t="s">
        <v>10</v>
      </c>
      <c r="B4" s="1" t="s">
        <v>11</v>
      </c>
      <c r="C4" s="1" t="s">
        <v>12</v>
      </c>
      <c r="D4" s="1">
        <v>22000.0</v>
      </c>
      <c r="E4" s="1">
        <v>900.0</v>
      </c>
      <c r="F4" s="4">
        <f t="shared" si="1"/>
        <v>24.44444444</v>
      </c>
      <c r="G4" s="2"/>
      <c r="H4" s="2"/>
      <c r="I4" s="2"/>
      <c r="J4" s="2"/>
      <c r="K4" s="2"/>
      <c r="L4" s="2"/>
      <c r="M4" s="2"/>
      <c r="N4" s="2"/>
      <c r="O4" s="2"/>
      <c r="P4" s="2"/>
      <c r="Q4" s="2"/>
      <c r="R4" s="2"/>
      <c r="S4" s="2"/>
      <c r="T4" s="2"/>
      <c r="U4" s="2"/>
      <c r="V4" s="2"/>
      <c r="W4" s="2"/>
      <c r="X4" s="2"/>
      <c r="Y4" s="2"/>
      <c r="Z4" s="2"/>
    </row>
    <row r="5">
      <c r="A5" s="1" t="s">
        <v>13</v>
      </c>
      <c r="B5" s="1" t="s">
        <v>14</v>
      </c>
      <c r="C5" s="1" t="s">
        <v>12</v>
      </c>
      <c r="D5" s="1">
        <v>24000.0</v>
      </c>
      <c r="E5" s="1">
        <v>950.0</v>
      </c>
      <c r="F5" s="4">
        <f t="shared" si="1"/>
        <v>25.26315789</v>
      </c>
      <c r="G5" s="2"/>
      <c r="H5" s="2"/>
      <c r="I5" s="2"/>
      <c r="J5" s="2"/>
      <c r="K5" s="2"/>
      <c r="L5" s="2"/>
      <c r="M5" s="2"/>
      <c r="N5" s="2"/>
      <c r="O5" s="2"/>
      <c r="P5" s="2"/>
      <c r="Q5" s="2"/>
      <c r="R5" s="2"/>
      <c r="S5" s="2"/>
      <c r="T5" s="2"/>
      <c r="U5" s="2"/>
      <c r="V5" s="2"/>
      <c r="W5" s="2"/>
      <c r="X5" s="2"/>
      <c r="Y5" s="2"/>
      <c r="Z5" s="2"/>
    </row>
    <row r="6">
      <c r="A6" s="1" t="s">
        <v>15</v>
      </c>
      <c r="B6" s="1" t="s">
        <v>16</v>
      </c>
      <c r="C6" s="1" t="s">
        <v>17</v>
      </c>
      <c r="D6" s="1">
        <v>25000.0</v>
      </c>
      <c r="E6" s="1">
        <v>800.0</v>
      </c>
      <c r="F6" s="4">
        <f t="shared" si="1"/>
        <v>31.25</v>
      </c>
      <c r="G6" s="2"/>
      <c r="H6" s="2"/>
      <c r="I6" s="2"/>
      <c r="J6" s="2"/>
      <c r="K6" s="2"/>
      <c r="L6" s="2"/>
      <c r="M6" s="2"/>
      <c r="N6" s="2"/>
      <c r="O6" s="2"/>
      <c r="P6" s="2"/>
      <c r="Q6" s="2"/>
      <c r="R6" s="2"/>
      <c r="S6" s="2"/>
      <c r="T6" s="2"/>
      <c r="U6" s="2"/>
      <c r="V6" s="2"/>
      <c r="W6" s="2"/>
      <c r="X6" s="2"/>
      <c r="Y6" s="2"/>
      <c r="Z6" s="2"/>
    </row>
    <row r="7">
      <c r="A7" s="1" t="s">
        <v>18</v>
      </c>
      <c r="B7" s="1" t="s">
        <v>19</v>
      </c>
      <c r="C7" s="1" t="s">
        <v>17</v>
      </c>
      <c r="D7" s="1">
        <v>27000.0</v>
      </c>
      <c r="E7" s="1">
        <v>850.0</v>
      </c>
      <c r="F7" s="4">
        <f t="shared" si="1"/>
        <v>31.76470588</v>
      </c>
      <c r="G7" s="2"/>
      <c r="H7" s="2"/>
      <c r="I7" s="2"/>
      <c r="J7" s="2"/>
      <c r="K7" s="2"/>
      <c r="L7" s="2"/>
      <c r="M7" s="2"/>
      <c r="N7" s="2"/>
      <c r="O7" s="2"/>
      <c r="P7" s="2"/>
      <c r="Q7" s="2"/>
      <c r="R7" s="2"/>
      <c r="S7" s="2"/>
      <c r="T7" s="2"/>
      <c r="U7" s="2"/>
      <c r="V7" s="2"/>
      <c r="W7" s="2"/>
      <c r="X7" s="2"/>
      <c r="Y7" s="2"/>
      <c r="Z7" s="2"/>
    </row>
    <row r="8">
      <c r="A8" s="1" t="s">
        <v>20</v>
      </c>
      <c r="B8" s="1" t="s">
        <v>21</v>
      </c>
      <c r="C8" s="1" t="s">
        <v>22</v>
      </c>
      <c r="D8" s="1">
        <v>35000.0</v>
      </c>
      <c r="E8" s="1">
        <v>1500.0</v>
      </c>
      <c r="F8" s="4">
        <f t="shared" si="1"/>
        <v>23.33333333</v>
      </c>
      <c r="G8" s="2"/>
      <c r="H8" s="2"/>
      <c r="I8" s="2"/>
      <c r="J8" s="2"/>
      <c r="K8" s="2"/>
      <c r="L8" s="2"/>
      <c r="M8" s="2"/>
      <c r="N8" s="2"/>
      <c r="O8" s="2"/>
      <c r="P8" s="2"/>
      <c r="Q8" s="2"/>
      <c r="R8" s="2"/>
      <c r="S8" s="2"/>
      <c r="T8" s="2"/>
      <c r="U8" s="2"/>
      <c r="V8" s="2"/>
      <c r="W8" s="2"/>
      <c r="X8" s="2"/>
      <c r="Y8" s="2"/>
      <c r="Z8" s="2"/>
    </row>
    <row r="9">
      <c r="A9" s="1" t="s">
        <v>23</v>
      </c>
      <c r="B9" s="1" t="s">
        <v>24</v>
      </c>
      <c r="C9" s="1" t="s">
        <v>25</v>
      </c>
      <c r="D9" s="1">
        <v>33000.0</v>
      </c>
      <c r="E9" s="1">
        <v>1200.0</v>
      </c>
      <c r="F9" s="4">
        <f t="shared" si="1"/>
        <v>27.5</v>
      </c>
      <c r="G9" s="2"/>
      <c r="H9" s="2"/>
      <c r="I9" s="2"/>
      <c r="J9" s="2"/>
      <c r="K9" s="2"/>
      <c r="L9" s="2"/>
      <c r="M9" s="2"/>
      <c r="N9" s="2"/>
      <c r="O9" s="2"/>
      <c r="P9" s="2"/>
      <c r="Q9" s="2"/>
      <c r="R9" s="2"/>
      <c r="S9" s="2"/>
      <c r="T9" s="2"/>
      <c r="U9" s="2"/>
      <c r="V9" s="2"/>
      <c r="W9" s="2"/>
      <c r="X9" s="2"/>
      <c r="Y9" s="2"/>
      <c r="Z9" s="2"/>
    </row>
    <row r="10">
      <c r="A10" s="1" t="s">
        <v>26</v>
      </c>
      <c r="B10" s="1" t="s">
        <v>27</v>
      </c>
      <c r="C10" s="1" t="s">
        <v>28</v>
      </c>
      <c r="D10" s="1">
        <v>28000.0</v>
      </c>
      <c r="E10" s="1">
        <v>900.0</v>
      </c>
      <c r="F10" s="4">
        <f t="shared" si="1"/>
        <v>31.11111111</v>
      </c>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1"/>
      <c r="C13" s="2"/>
      <c r="D13" s="2"/>
      <c r="E13" s="2"/>
      <c r="F13" s="2"/>
      <c r="G13" s="2"/>
      <c r="H13" s="2"/>
      <c r="I13" s="2"/>
      <c r="J13" s="2"/>
      <c r="K13" s="2"/>
      <c r="L13" s="2"/>
      <c r="M13" s="2"/>
      <c r="N13" s="2"/>
      <c r="O13" s="2"/>
      <c r="P13" s="2"/>
      <c r="Q13" s="2"/>
      <c r="R13" s="2"/>
      <c r="S13" s="2"/>
      <c r="T13" s="2"/>
      <c r="U13" s="2"/>
      <c r="V13" s="2"/>
      <c r="W13" s="2"/>
      <c r="X13" s="2"/>
      <c r="Y13" s="2"/>
      <c r="Z13" s="2"/>
    </row>
    <row r="14">
      <c r="A14" s="2"/>
      <c r="B14" s="1" t="str">
        <f>IFERROR(__xludf.DUMMYFUNCTION("UNIQUE(B1:B10)"),"Coupon Code")</f>
        <v>Coupon Code</v>
      </c>
      <c r="C14" s="5" t="s">
        <v>30</v>
      </c>
      <c r="D14" s="1" t="s">
        <v>3</v>
      </c>
      <c r="E14" s="1" t="s">
        <v>4</v>
      </c>
      <c r="F14" s="3" t="s">
        <v>29</v>
      </c>
      <c r="G14" s="2"/>
      <c r="H14" s="2"/>
      <c r="I14" s="2"/>
      <c r="J14" s="2"/>
      <c r="K14" s="2"/>
      <c r="L14" s="2"/>
      <c r="M14" s="2"/>
      <c r="N14" s="2"/>
      <c r="O14" s="2"/>
      <c r="P14" s="2"/>
      <c r="Q14" s="2"/>
      <c r="R14" s="2"/>
      <c r="S14" s="2"/>
      <c r="T14" s="2"/>
      <c r="U14" s="2"/>
      <c r="V14" s="2"/>
      <c r="W14" s="2"/>
      <c r="X14" s="2"/>
      <c r="Y14" s="2"/>
      <c r="Z14" s="2"/>
    </row>
    <row r="15">
      <c r="A15" s="2"/>
      <c r="B15" s="1" t="str">
        <f>IFERROR(__xludf.DUMMYFUNCTION("""COMPUTED_VALUE"""),"REPUBLIC-AMZN-10")</f>
        <v>REPUBLIC-AMZN-10</v>
      </c>
      <c r="C15" s="2">
        <f t="shared" ref="C15:C23" si="2">COUNTIFS($B$14:$B$23,B15)</f>
        <v>1</v>
      </c>
      <c r="D15" s="2">
        <f t="shared" ref="D15:D23" si="3">D2</f>
        <v>30000</v>
      </c>
      <c r="E15" s="2"/>
      <c r="F15" s="2"/>
      <c r="G15" s="2"/>
      <c r="H15" s="2"/>
      <c r="I15" s="2"/>
      <c r="J15" s="2"/>
      <c r="K15" s="2"/>
      <c r="L15" s="2"/>
      <c r="M15" s="2"/>
      <c r="N15" s="2"/>
      <c r="O15" s="2"/>
      <c r="P15" s="2"/>
      <c r="Q15" s="2"/>
      <c r="R15" s="2"/>
      <c r="S15" s="2"/>
      <c r="T15" s="2"/>
      <c r="U15" s="2"/>
      <c r="V15" s="2"/>
      <c r="W15" s="2"/>
      <c r="X15" s="2"/>
      <c r="Y15" s="2"/>
      <c r="Z15" s="2"/>
    </row>
    <row r="16">
      <c r="A16" s="2"/>
      <c r="B16" s="1" t="str">
        <f>IFERROR(__xludf.DUMMYFUNCTION("""COMPUTED_VALUE"""),"REPUBLIC-AMZN-12")</f>
        <v>REPUBLIC-AMZN-12</v>
      </c>
      <c r="C16" s="2">
        <f t="shared" si="2"/>
        <v>1</v>
      </c>
      <c r="D16" s="2">
        <f t="shared" si="3"/>
        <v>32000</v>
      </c>
      <c r="E16" s="2"/>
      <c r="F16" s="2"/>
      <c r="G16" s="2"/>
      <c r="H16" s="2"/>
      <c r="I16" s="2"/>
      <c r="J16" s="2"/>
      <c r="K16" s="2"/>
      <c r="L16" s="2"/>
      <c r="M16" s="2"/>
      <c r="N16" s="2"/>
      <c r="O16" s="2"/>
      <c r="P16" s="2"/>
      <c r="Q16" s="2"/>
      <c r="R16" s="2"/>
      <c r="S16" s="2"/>
      <c r="T16" s="2"/>
      <c r="U16" s="2"/>
      <c r="V16" s="2"/>
      <c r="W16" s="2"/>
      <c r="X16" s="2"/>
      <c r="Y16" s="2"/>
      <c r="Z16" s="2"/>
    </row>
    <row r="17">
      <c r="A17" s="2"/>
      <c r="B17" s="1" t="str">
        <f>IFERROR(__xludf.DUMMYFUNCTION("""COMPUTED_VALUE"""),"INDEPENDENCE-FLIPKRT-15")</f>
        <v>INDEPENDENCE-FLIPKRT-15</v>
      </c>
      <c r="C17" s="2">
        <f t="shared" si="2"/>
        <v>1</v>
      </c>
      <c r="D17" s="2">
        <f t="shared" si="3"/>
        <v>22000</v>
      </c>
      <c r="E17" s="2"/>
      <c r="F17" s="2"/>
      <c r="G17" s="2"/>
      <c r="H17" s="2"/>
      <c r="I17" s="2"/>
      <c r="J17" s="2"/>
      <c r="K17" s="2"/>
      <c r="L17" s="2"/>
      <c r="M17" s="2"/>
      <c r="N17" s="2"/>
      <c r="O17" s="2"/>
      <c r="P17" s="2"/>
      <c r="Q17" s="2"/>
      <c r="R17" s="2"/>
      <c r="S17" s="2"/>
      <c r="T17" s="2"/>
      <c r="U17" s="2"/>
      <c r="V17" s="2"/>
      <c r="W17" s="2"/>
      <c r="X17" s="2"/>
      <c r="Y17" s="2"/>
      <c r="Z17" s="2"/>
    </row>
    <row r="18">
      <c r="A18" s="2"/>
      <c r="B18" s="2" t="str">
        <f>IFERROR(__xludf.DUMMYFUNCTION("""COMPUTED_VALUE"""),"INDEPENDENCE-FLIPKRT-18")</f>
        <v>INDEPENDENCE-FLIPKRT-18</v>
      </c>
      <c r="C18" s="2">
        <f t="shared" si="2"/>
        <v>1</v>
      </c>
      <c r="D18" s="2">
        <f t="shared" si="3"/>
        <v>24000</v>
      </c>
      <c r="E18" s="2"/>
      <c r="F18" s="2"/>
      <c r="G18" s="2"/>
      <c r="H18" s="2"/>
      <c r="I18" s="2"/>
      <c r="J18" s="2"/>
      <c r="K18" s="2"/>
      <c r="L18" s="2"/>
      <c r="M18" s="2"/>
      <c r="N18" s="2"/>
      <c r="O18" s="2"/>
      <c r="P18" s="2"/>
      <c r="Q18" s="2"/>
      <c r="R18" s="2"/>
      <c r="S18" s="2"/>
      <c r="T18" s="2"/>
      <c r="U18" s="2"/>
      <c r="V18" s="2"/>
      <c r="W18" s="2"/>
      <c r="X18" s="2"/>
      <c r="Y18" s="2"/>
      <c r="Z18" s="2"/>
    </row>
    <row r="19">
      <c r="A19" s="2"/>
      <c r="B19" s="2" t="str">
        <f>IFERROR(__xludf.DUMMYFUNCTION("""COMPUTED_VALUE"""),"DIWALI-BLINKIT-20")</f>
        <v>DIWALI-BLINKIT-20</v>
      </c>
      <c r="C19" s="2">
        <f t="shared" si="2"/>
        <v>1</v>
      </c>
      <c r="D19" s="2">
        <f t="shared" si="3"/>
        <v>25000</v>
      </c>
      <c r="E19" s="2"/>
      <c r="F19" s="2"/>
      <c r="G19" s="2"/>
      <c r="H19" s="2"/>
      <c r="I19" s="2"/>
      <c r="J19" s="2"/>
      <c r="K19" s="2"/>
      <c r="L19" s="2"/>
      <c r="M19" s="2"/>
      <c r="N19" s="2"/>
      <c r="O19" s="2"/>
      <c r="P19" s="2"/>
      <c r="Q19" s="2"/>
      <c r="R19" s="2"/>
      <c r="S19" s="2"/>
      <c r="T19" s="2"/>
      <c r="U19" s="2"/>
      <c r="V19" s="2"/>
      <c r="W19" s="2"/>
      <c r="X19" s="2"/>
      <c r="Y19" s="2"/>
      <c r="Z19" s="2"/>
    </row>
    <row r="20">
      <c r="A20" s="2"/>
      <c r="B20" s="2" t="str">
        <f>IFERROR(__xludf.DUMMYFUNCTION("""COMPUTED_VALUE"""),"DIWALI-BLINKIT-25")</f>
        <v>DIWALI-BLINKIT-25</v>
      </c>
      <c r="C20" s="2">
        <f t="shared" si="2"/>
        <v>1</v>
      </c>
      <c r="D20" s="2">
        <f t="shared" si="3"/>
        <v>27000</v>
      </c>
      <c r="E20" s="2"/>
      <c r="F20" s="2"/>
      <c r="G20" s="2"/>
      <c r="H20" s="2"/>
      <c r="I20" s="2"/>
      <c r="J20" s="2"/>
      <c r="K20" s="2"/>
      <c r="L20" s="2"/>
      <c r="M20" s="2"/>
      <c r="N20" s="2"/>
      <c r="O20" s="2"/>
      <c r="P20" s="2"/>
      <c r="Q20" s="2"/>
      <c r="R20" s="2"/>
      <c r="S20" s="2"/>
      <c r="T20" s="2"/>
      <c r="U20" s="2"/>
      <c r="V20" s="2"/>
      <c r="W20" s="2"/>
      <c r="X20" s="2"/>
      <c r="Y20" s="2"/>
      <c r="Z20" s="2"/>
    </row>
    <row r="21">
      <c r="A21" s="2"/>
      <c r="B21" s="2" t="str">
        <f>IFERROR(__xludf.DUMMYFUNCTION("""COMPUTED_VALUE"""),"NEWYEAR-MEESHO-30")</f>
        <v>NEWYEAR-MEESHO-30</v>
      </c>
      <c r="C21" s="2">
        <f t="shared" si="2"/>
        <v>1</v>
      </c>
      <c r="D21" s="2">
        <f t="shared" si="3"/>
        <v>35000</v>
      </c>
      <c r="E21" s="2"/>
      <c r="F21" s="2"/>
      <c r="G21" s="2"/>
      <c r="H21" s="2"/>
      <c r="I21" s="2"/>
      <c r="J21" s="2"/>
      <c r="K21" s="2"/>
      <c r="L21" s="2"/>
      <c r="M21" s="2"/>
      <c r="N21" s="2"/>
      <c r="O21" s="2"/>
      <c r="P21" s="2"/>
      <c r="Q21" s="2"/>
      <c r="R21" s="2"/>
      <c r="S21" s="2"/>
      <c r="T21" s="2"/>
      <c r="U21" s="2"/>
      <c r="V21" s="2"/>
      <c r="W21" s="2"/>
      <c r="X21" s="2"/>
      <c r="Y21" s="2"/>
      <c r="Z21" s="2"/>
    </row>
    <row r="22">
      <c r="A22" s="2"/>
      <c r="B22" s="2" t="str">
        <f>IFERROR(__xludf.DUMMYFUNCTION("""COMPUTED_VALUE"""),"NEWYEAR-SHPFY-28")</f>
        <v>NEWYEAR-SHPFY-28</v>
      </c>
      <c r="C22" s="2">
        <f t="shared" si="2"/>
        <v>1</v>
      </c>
      <c r="D22" s="2">
        <f t="shared" si="3"/>
        <v>33000</v>
      </c>
      <c r="E22" s="2"/>
      <c r="F22" s="2"/>
      <c r="G22" s="2"/>
      <c r="H22" s="2"/>
      <c r="I22" s="2"/>
      <c r="J22" s="2"/>
      <c r="K22" s="2"/>
      <c r="L22" s="2"/>
      <c r="M22" s="2"/>
      <c r="N22" s="2"/>
      <c r="O22" s="2"/>
      <c r="P22" s="2"/>
      <c r="Q22" s="2"/>
      <c r="R22" s="2"/>
      <c r="S22" s="2"/>
      <c r="T22" s="2"/>
      <c r="U22" s="2"/>
      <c r="V22" s="2"/>
      <c r="W22" s="2"/>
      <c r="X22" s="2"/>
      <c r="Y22" s="2"/>
      <c r="Z22" s="2"/>
    </row>
    <row r="23">
      <c r="A23" s="2"/>
      <c r="B23" s="2" t="str">
        <f>IFERROR(__xludf.DUMMYFUNCTION("""COMPUTED_VALUE"""),"DIWALI-SNAPDL-25")</f>
        <v>DIWALI-SNAPDL-25</v>
      </c>
      <c r="C23" s="2">
        <f t="shared" si="2"/>
        <v>1</v>
      </c>
      <c r="D23" s="2">
        <f t="shared" si="3"/>
        <v>28000</v>
      </c>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5" t="s">
        <v>0</v>
      </c>
      <c r="B30" s="5" t="s">
        <v>1</v>
      </c>
      <c r="C30" s="5" t="s">
        <v>2</v>
      </c>
      <c r="D30" s="5" t="s">
        <v>3</v>
      </c>
      <c r="E30" s="5" t="s">
        <v>4</v>
      </c>
      <c r="F30" s="5" t="s">
        <v>29</v>
      </c>
      <c r="G30" s="2"/>
      <c r="H30" s="2"/>
      <c r="I30" s="2"/>
      <c r="J30" s="2"/>
      <c r="K30" s="2"/>
      <c r="L30" s="2"/>
      <c r="M30" s="2"/>
      <c r="N30" s="2"/>
      <c r="O30" s="2"/>
      <c r="P30" s="2"/>
      <c r="Q30" s="2"/>
      <c r="R30" s="2"/>
      <c r="S30" s="2"/>
      <c r="T30" s="2"/>
      <c r="U30" s="2"/>
      <c r="V30" s="2"/>
      <c r="W30" s="2"/>
      <c r="X30" s="2"/>
      <c r="Y30" s="2"/>
      <c r="Z30" s="2"/>
    </row>
    <row r="31">
      <c r="A31" s="2" t="s">
        <v>31</v>
      </c>
      <c r="B31" s="1" t="s">
        <v>32</v>
      </c>
      <c r="C31" s="2" t="s">
        <v>7</v>
      </c>
      <c r="D31" s="5">
        <v>30000.0</v>
      </c>
      <c r="E31" s="5">
        <v>1200.0</v>
      </c>
      <c r="F31" s="6">
        <f t="shared" ref="F31:F54" si="4">D31/E31</f>
        <v>25</v>
      </c>
      <c r="G31" s="7" t="s">
        <v>33</v>
      </c>
      <c r="H31" s="2" t="str">
        <f t="shared" ref="H31:H36" si="5">$G$31&amp;"-"&amp;LEFT(C31,1)&amp;1</f>
        <v>PTM-10-A1</v>
      </c>
      <c r="I31" s="5">
        <v>1.0</v>
      </c>
      <c r="J31" s="2" t="str">
        <f t="shared" ref="J31:J54" si="6">H31&amp;I31</f>
        <v>PTM-10-A11</v>
      </c>
      <c r="K31" s="2"/>
      <c r="L31" s="2"/>
      <c r="M31" s="2"/>
      <c r="N31" s="2"/>
      <c r="O31" s="2"/>
      <c r="P31" s="2"/>
      <c r="Q31" s="2"/>
      <c r="R31" s="2"/>
      <c r="S31" s="2"/>
      <c r="T31" s="2"/>
      <c r="U31" s="2"/>
      <c r="V31" s="2"/>
      <c r="W31" s="2"/>
      <c r="X31" s="2"/>
      <c r="Y31" s="2"/>
      <c r="Z31" s="2"/>
    </row>
    <row r="32">
      <c r="A32" s="2" t="s">
        <v>34</v>
      </c>
      <c r="B32" s="1" t="s">
        <v>32</v>
      </c>
      <c r="C32" s="2" t="s">
        <v>12</v>
      </c>
      <c r="D32" s="5">
        <v>32000.0</v>
      </c>
      <c r="E32" s="5">
        <v>1300.0</v>
      </c>
      <c r="F32" s="6">
        <f t="shared" si="4"/>
        <v>24.61538462</v>
      </c>
      <c r="G32" s="2"/>
      <c r="H32" s="2" t="str">
        <f t="shared" si="5"/>
        <v>PTM-10-F1</v>
      </c>
      <c r="I32" s="5">
        <v>2.0</v>
      </c>
      <c r="J32" s="2" t="str">
        <f t="shared" si="6"/>
        <v>PTM-10-F12</v>
      </c>
      <c r="K32" s="2"/>
      <c r="L32" s="2"/>
      <c r="M32" s="2"/>
      <c r="N32" s="2"/>
      <c r="O32" s="2"/>
      <c r="P32" s="2"/>
      <c r="Q32" s="2"/>
      <c r="R32" s="2"/>
      <c r="S32" s="2"/>
      <c r="T32" s="2"/>
      <c r="U32" s="2"/>
      <c r="V32" s="2"/>
      <c r="W32" s="2"/>
      <c r="X32" s="2"/>
      <c r="Y32" s="2"/>
      <c r="Z32" s="2"/>
    </row>
    <row r="33">
      <c r="A33" s="2" t="s">
        <v>35</v>
      </c>
      <c r="B33" s="1" t="s">
        <v>32</v>
      </c>
      <c r="C33" s="2" t="s">
        <v>17</v>
      </c>
      <c r="D33" s="5">
        <v>22000.0</v>
      </c>
      <c r="E33" s="5">
        <v>900.0</v>
      </c>
      <c r="F33" s="6">
        <f t="shared" si="4"/>
        <v>24.44444444</v>
      </c>
      <c r="G33" s="2"/>
      <c r="H33" s="2" t="str">
        <f t="shared" si="5"/>
        <v>PTM-10-B1</v>
      </c>
      <c r="I33" s="5">
        <v>3.0</v>
      </c>
      <c r="J33" s="2" t="str">
        <f t="shared" si="6"/>
        <v>PTM-10-B13</v>
      </c>
      <c r="K33" s="2"/>
      <c r="L33" s="2"/>
      <c r="M33" s="2"/>
      <c r="N33" s="2"/>
      <c r="O33" s="2"/>
      <c r="P33" s="2"/>
      <c r="Q33" s="2"/>
      <c r="R33" s="2"/>
      <c r="S33" s="2"/>
      <c r="T33" s="2"/>
      <c r="U33" s="2"/>
      <c r="V33" s="2"/>
      <c r="W33" s="2"/>
      <c r="X33" s="2"/>
      <c r="Y33" s="2"/>
      <c r="Z33" s="2"/>
    </row>
    <row r="34">
      <c r="A34" s="2" t="s">
        <v>36</v>
      </c>
      <c r="B34" s="1" t="s">
        <v>32</v>
      </c>
      <c r="C34" s="2" t="s">
        <v>22</v>
      </c>
      <c r="D34" s="5">
        <v>24000.0</v>
      </c>
      <c r="E34" s="5">
        <v>950.0</v>
      </c>
      <c r="F34" s="6">
        <f t="shared" si="4"/>
        <v>25.26315789</v>
      </c>
      <c r="G34" s="2"/>
      <c r="H34" s="2" t="str">
        <f t="shared" si="5"/>
        <v>PTM-10-M1</v>
      </c>
      <c r="I34" s="5">
        <v>4.0</v>
      </c>
      <c r="J34" s="2" t="str">
        <f t="shared" si="6"/>
        <v>PTM-10-M14</v>
      </c>
      <c r="K34" s="2"/>
      <c r="L34" s="2"/>
      <c r="M34" s="2"/>
      <c r="N34" s="2"/>
      <c r="O34" s="2"/>
      <c r="P34" s="2"/>
      <c r="Q34" s="2"/>
      <c r="R34" s="2"/>
      <c r="S34" s="2"/>
      <c r="T34" s="2"/>
      <c r="U34" s="2"/>
      <c r="V34" s="2"/>
      <c r="W34" s="2"/>
      <c r="X34" s="2"/>
      <c r="Y34" s="2"/>
      <c r="Z34" s="2"/>
    </row>
    <row r="35">
      <c r="A35" s="2" t="s">
        <v>37</v>
      </c>
      <c r="B35" s="1" t="s">
        <v>32</v>
      </c>
      <c r="C35" s="2" t="s">
        <v>25</v>
      </c>
      <c r="D35" s="5">
        <v>25000.0</v>
      </c>
      <c r="E35" s="5">
        <v>800.0</v>
      </c>
      <c r="F35" s="6">
        <f t="shared" si="4"/>
        <v>31.25</v>
      </c>
      <c r="G35" s="2"/>
      <c r="H35" s="2" t="str">
        <f t="shared" si="5"/>
        <v>PTM-10-S1</v>
      </c>
      <c r="I35" s="5">
        <v>5.0</v>
      </c>
      <c r="J35" s="2" t="str">
        <f t="shared" si="6"/>
        <v>PTM-10-S15</v>
      </c>
      <c r="K35" s="2"/>
      <c r="L35" s="2"/>
      <c r="M35" s="2"/>
      <c r="N35" s="2"/>
      <c r="O35" s="2"/>
      <c r="P35" s="2"/>
      <c r="Q35" s="2"/>
      <c r="R35" s="2"/>
      <c r="S35" s="2"/>
      <c r="T35" s="2"/>
      <c r="U35" s="2"/>
      <c r="V35" s="2"/>
      <c r="W35" s="2"/>
      <c r="X35" s="2"/>
      <c r="Y35" s="2"/>
      <c r="Z35" s="2"/>
    </row>
    <row r="36">
      <c r="A36" s="2" t="s">
        <v>38</v>
      </c>
      <c r="B36" s="1" t="s">
        <v>32</v>
      </c>
      <c r="C36" s="5" t="s">
        <v>28</v>
      </c>
      <c r="D36" s="5">
        <v>27000.0</v>
      </c>
      <c r="E36" s="5">
        <v>850.0</v>
      </c>
      <c r="F36" s="6">
        <f t="shared" si="4"/>
        <v>31.76470588</v>
      </c>
      <c r="G36" s="2"/>
      <c r="H36" s="2" t="str">
        <f t="shared" si="5"/>
        <v>PTM-10-Z1</v>
      </c>
      <c r="I36" s="5">
        <v>6.0</v>
      </c>
      <c r="J36" s="2" t="str">
        <f t="shared" si="6"/>
        <v>PTM-10-Z16</v>
      </c>
      <c r="K36" s="2"/>
      <c r="L36" s="2"/>
      <c r="M36" s="2"/>
      <c r="N36" s="2"/>
      <c r="O36" s="2"/>
      <c r="P36" s="2"/>
      <c r="Q36" s="2"/>
      <c r="R36" s="2"/>
      <c r="S36" s="2"/>
      <c r="T36" s="2"/>
      <c r="U36" s="2"/>
      <c r="V36" s="2"/>
      <c r="W36" s="2"/>
      <c r="X36" s="2"/>
      <c r="Y36" s="2"/>
      <c r="Z36" s="2"/>
    </row>
    <row r="37">
      <c r="A37" s="2" t="s">
        <v>39</v>
      </c>
      <c r="B37" s="1" t="s">
        <v>40</v>
      </c>
      <c r="C37" s="2" t="s">
        <v>7</v>
      </c>
      <c r="D37" s="5">
        <v>35000.0</v>
      </c>
      <c r="E37" s="5">
        <v>1500.0</v>
      </c>
      <c r="F37" s="6">
        <f t="shared" si="4"/>
        <v>23.33333333</v>
      </c>
      <c r="G37" s="8" t="s">
        <v>41</v>
      </c>
      <c r="H37" s="2" t="str">
        <f t="shared" ref="H37:H42" si="7">$G$37&amp;"-"&amp;LEFT(C37,1)&amp;1</f>
        <v>CRD-15-A1</v>
      </c>
      <c r="I37" s="5">
        <v>7.0</v>
      </c>
      <c r="J37" s="2" t="str">
        <f t="shared" si="6"/>
        <v>CRD-15-A17</v>
      </c>
      <c r="K37" s="2"/>
      <c r="L37" s="2"/>
      <c r="M37" s="2"/>
      <c r="N37" s="2"/>
      <c r="O37" s="2"/>
      <c r="P37" s="2"/>
      <c r="Q37" s="2"/>
      <c r="R37" s="2"/>
      <c r="S37" s="2"/>
      <c r="T37" s="2"/>
      <c r="U37" s="2"/>
      <c r="V37" s="2"/>
      <c r="W37" s="2"/>
      <c r="X37" s="2"/>
      <c r="Y37" s="2"/>
      <c r="Z37" s="2"/>
    </row>
    <row r="38">
      <c r="A38" s="2" t="s">
        <v>42</v>
      </c>
      <c r="B38" s="1" t="s">
        <v>40</v>
      </c>
      <c r="C38" s="2" t="s">
        <v>12</v>
      </c>
      <c r="D38" s="5">
        <v>33000.0</v>
      </c>
      <c r="E38" s="5">
        <v>1200.0</v>
      </c>
      <c r="F38" s="6">
        <f t="shared" si="4"/>
        <v>27.5</v>
      </c>
      <c r="G38" s="2"/>
      <c r="H38" s="2" t="str">
        <f t="shared" si="7"/>
        <v>CRD-15-F1</v>
      </c>
      <c r="I38" s="5">
        <v>8.0</v>
      </c>
      <c r="J38" s="2" t="str">
        <f t="shared" si="6"/>
        <v>CRD-15-F18</v>
      </c>
      <c r="K38" s="2"/>
      <c r="L38" s="2"/>
      <c r="M38" s="2"/>
      <c r="N38" s="2"/>
      <c r="O38" s="2"/>
      <c r="P38" s="2"/>
      <c r="Q38" s="2"/>
      <c r="R38" s="2"/>
      <c r="S38" s="2"/>
      <c r="T38" s="2"/>
      <c r="U38" s="2"/>
      <c r="V38" s="2"/>
      <c r="W38" s="2"/>
      <c r="X38" s="2"/>
      <c r="Y38" s="2"/>
      <c r="Z38" s="2"/>
    </row>
    <row r="39">
      <c r="A39" s="2" t="s">
        <v>43</v>
      </c>
      <c r="B39" s="1" t="s">
        <v>40</v>
      </c>
      <c r="C39" s="2" t="s">
        <v>17</v>
      </c>
      <c r="D39" s="5">
        <v>28000.0</v>
      </c>
      <c r="E39" s="5">
        <v>900.0</v>
      </c>
      <c r="F39" s="6">
        <f t="shared" si="4"/>
        <v>31.11111111</v>
      </c>
      <c r="G39" s="2"/>
      <c r="H39" s="2" t="str">
        <f t="shared" si="7"/>
        <v>CRD-15-B1</v>
      </c>
      <c r="I39" s="5">
        <v>9.0</v>
      </c>
      <c r="J39" s="2" t="str">
        <f t="shared" si="6"/>
        <v>CRD-15-B19</v>
      </c>
      <c r="K39" s="2"/>
      <c r="L39" s="2"/>
      <c r="M39" s="2"/>
      <c r="N39" s="2"/>
      <c r="O39" s="2"/>
      <c r="P39" s="2"/>
      <c r="Q39" s="2"/>
      <c r="R39" s="2"/>
      <c r="S39" s="2"/>
      <c r="T39" s="2"/>
      <c r="U39" s="2"/>
      <c r="V39" s="2"/>
      <c r="W39" s="2"/>
      <c r="X39" s="2"/>
      <c r="Y39" s="2"/>
      <c r="Z39" s="2"/>
    </row>
    <row r="40">
      <c r="A40" s="2" t="s">
        <v>44</v>
      </c>
      <c r="B40" s="1" t="s">
        <v>40</v>
      </c>
      <c r="C40" s="2" t="s">
        <v>22</v>
      </c>
      <c r="D40" s="2">
        <v>32000.0</v>
      </c>
      <c r="E40" s="2">
        <v>5000.0</v>
      </c>
      <c r="F40" s="6">
        <f t="shared" si="4"/>
        <v>6.4</v>
      </c>
      <c r="G40" s="2"/>
      <c r="H40" s="2" t="str">
        <f t="shared" si="7"/>
        <v>CRD-15-M1</v>
      </c>
      <c r="I40" s="5">
        <v>10.0</v>
      </c>
      <c r="J40" s="2" t="str">
        <f t="shared" si="6"/>
        <v>CRD-15-M110</v>
      </c>
      <c r="K40" s="2"/>
      <c r="L40" s="2"/>
      <c r="M40" s="2"/>
      <c r="N40" s="2"/>
      <c r="O40" s="2"/>
      <c r="P40" s="2"/>
      <c r="Q40" s="2"/>
      <c r="R40" s="2"/>
      <c r="S40" s="2"/>
      <c r="T40" s="2"/>
      <c r="U40" s="2"/>
      <c r="V40" s="2"/>
      <c r="W40" s="2"/>
      <c r="X40" s="2"/>
      <c r="Y40" s="2"/>
      <c r="Z40" s="2"/>
    </row>
    <row r="41">
      <c r="A41" s="2" t="s">
        <v>45</v>
      </c>
      <c r="B41" s="1" t="s">
        <v>40</v>
      </c>
      <c r="C41" s="2" t="s">
        <v>25</v>
      </c>
      <c r="D41" s="2">
        <v>42000.0</v>
      </c>
      <c r="E41" s="2">
        <v>1900.0</v>
      </c>
      <c r="F41" s="6">
        <f t="shared" si="4"/>
        <v>22.10526316</v>
      </c>
      <c r="G41" s="2"/>
      <c r="H41" s="2" t="str">
        <f t="shared" si="7"/>
        <v>CRD-15-S1</v>
      </c>
      <c r="I41" s="5">
        <v>11.0</v>
      </c>
      <c r="J41" s="2" t="str">
        <f t="shared" si="6"/>
        <v>CRD-15-S111</v>
      </c>
      <c r="K41" s="2"/>
      <c r="L41" s="2"/>
      <c r="M41" s="2"/>
      <c r="N41" s="2"/>
      <c r="O41" s="2"/>
      <c r="P41" s="2"/>
      <c r="Q41" s="2"/>
      <c r="R41" s="2"/>
      <c r="S41" s="2"/>
      <c r="T41" s="2"/>
      <c r="U41" s="2"/>
      <c r="V41" s="2"/>
      <c r="W41" s="2"/>
      <c r="X41" s="2"/>
      <c r="Y41" s="2"/>
      <c r="Z41" s="2"/>
    </row>
    <row r="42">
      <c r="A42" s="2" t="s">
        <v>46</v>
      </c>
      <c r="B42" s="1" t="s">
        <v>40</v>
      </c>
      <c r="C42" s="5" t="s">
        <v>28</v>
      </c>
      <c r="D42" s="2">
        <v>91000.0</v>
      </c>
      <c r="E42" s="2">
        <v>400.0</v>
      </c>
      <c r="F42" s="6">
        <f t="shared" si="4"/>
        <v>227.5</v>
      </c>
      <c r="G42" s="2"/>
      <c r="H42" s="2" t="str">
        <f t="shared" si="7"/>
        <v>CRD-15-Z1</v>
      </c>
      <c r="I42" s="5">
        <v>12.0</v>
      </c>
      <c r="J42" s="2" t="str">
        <f t="shared" si="6"/>
        <v>CRD-15-Z112</v>
      </c>
      <c r="K42" s="2"/>
      <c r="L42" s="2"/>
      <c r="M42" s="2"/>
      <c r="N42" s="2"/>
      <c r="O42" s="2"/>
      <c r="P42" s="2"/>
      <c r="Q42" s="2"/>
      <c r="R42" s="2"/>
      <c r="S42" s="2"/>
      <c r="T42" s="2"/>
      <c r="U42" s="2"/>
      <c r="V42" s="2"/>
      <c r="W42" s="2"/>
      <c r="X42" s="2"/>
      <c r="Y42" s="2"/>
      <c r="Z42" s="2"/>
    </row>
    <row r="43">
      <c r="A43" s="2" t="s">
        <v>47</v>
      </c>
      <c r="B43" s="5" t="s">
        <v>48</v>
      </c>
      <c r="C43" s="2" t="s">
        <v>7</v>
      </c>
      <c r="D43" s="2">
        <v>46000.0</v>
      </c>
      <c r="E43" s="2">
        <v>1000.0</v>
      </c>
      <c r="F43" s="6">
        <f t="shared" si="4"/>
        <v>46</v>
      </c>
      <c r="G43" s="5" t="s">
        <v>49</v>
      </c>
      <c r="H43" s="2" t="str">
        <f t="shared" ref="H43:H48" si="8">$G$43&amp;"-"&amp;LEFT(C43,1)&amp;1</f>
        <v>ARL-20-A1</v>
      </c>
      <c r="I43" s="5">
        <v>13.0</v>
      </c>
      <c r="J43" s="2" t="str">
        <f t="shared" si="6"/>
        <v>ARL-20-A113</v>
      </c>
      <c r="K43" s="2"/>
      <c r="L43" s="2"/>
      <c r="M43" s="2"/>
      <c r="N43" s="2"/>
      <c r="O43" s="2"/>
      <c r="P43" s="2"/>
      <c r="Q43" s="2"/>
      <c r="R43" s="2"/>
      <c r="S43" s="2"/>
      <c r="T43" s="2"/>
      <c r="U43" s="2"/>
      <c r="V43" s="2"/>
      <c r="W43" s="2"/>
      <c r="X43" s="2"/>
      <c r="Y43" s="2"/>
      <c r="Z43" s="2"/>
    </row>
    <row r="44">
      <c r="A44" s="2" t="s">
        <v>50</v>
      </c>
      <c r="B44" s="5" t="s">
        <v>48</v>
      </c>
      <c r="C44" s="2" t="s">
        <v>12</v>
      </c>
      <c r="D44" s="2">
        <v>29000.0</v>
      </c>
      <c r="E44" s="2">
        <v>2000.0</v>
      </c>
      <c r="F44" s="6">
        <f t="shared" si="4"/>
        <v>14.5</v>
      </c>
      <c r="G44" s="2"/>
      <c r="H44" s="2" t="str">
        <f t="shared" si="8"/>
        <v>ARL-20-F1</v>
      </c>
      <c r="I44" s="5">
        <v>14.0</v>
      </c>
      <c r="J44" s="2" t="str">
        <f t="shared" si="6"/>
        <v>ARL-20-F114</v>
      </c>
      <c r="K44" s="2"/>
      <c r="L44" s="2"/>
      <c r="M44" s="2"/>
      <c r="N44" s="2"/>
      <c r="O44" s="2"/>
      <c r="P44" s="2"/>
      <c r="Q44" s="2"/>
      <c r="R44" s="2"/>
      <c r="S44" s="2"/>
      <c r="T44" s="2"/>
      <c r="U44" s="2"/>
      <c r="V44" s="2"/>
      <c r="W44" s="2"/>
      <c r="X44" s="2"/>
      <c r="Y44" s="2"/>
      <c r="Z44" s="2"/>
    </row>
    <row r="45">
      <c r="A45" s="2" t="s">
        <v>51</v>
      </c>
      <c r="B45" s="5" t="s">
        <v>48</v>
      </c>
      <c r="C45" s="2" t="s">
        <v>17</v>
      </c>
      <c r="D45" s="2">
        <v>35000.0</v>
      </c>
      <c r="E45" s="2">
        <v>3700.0</v>
      </c>
      <c r="F45" s="6">
        <f t="shared" si="4"/>
        <v>9.459459459</v>
      </c>
      <c r="G45" s="2"/>
      <c r="H45" s="2" t="str">
        <f t="shared" si="8"/>
        <v>ARL-20-B1</v>
      </c>
      <c r="I45" s="5">
        <v>15.0</v>
      </c>
      <c r="J45" s="2" t="str">
        <f t="shared" si="6"/>
        <v>ARL-20-B115</v>
      </c>
      <c r="K45" s="2"/>
      <c r="L45" s="2"/>
      <c r="M45" s="2"/>
      <c r="N45" s="2"/>
      <c r="O45" s="2"/>
      <c r="P45" s="2"/>
      <c r="Q45" s="2"/>
      <c r="R45" s="2"/>
      <c r="S45" s="2"/>
      <c r="T45" s="2"/>
      <c r="U45" s="2"/>
      <c r="V45" s="2"/>
      <c r="W45" s="2"/>
      <c r="X45" s="2"/>
      <c r="Y45" s="2"/>
      <c r="Z45" s="2"/>
    </row>
    <row r="46">
      <c r="A46" s="2" t="s">
        <v>52</v>
      </c>
      <c r="B46" s="5" t="s">
        <v>48</v>
      </c>
      <c r="C46" s="2" t="s">
        <v>22</v>
      </c>
      <c r="D46" s="2">
        <v>93000.0</v>
      </c>
      <c r="E46" s="2">
        <v>600.0</v>
      </c>
      <c r="F46" s="6">
        <f t="shared" si="4"/>
        <v>155</v>
      </c>
      <c r="G46" s="2"/>
      <c r="H46" s="2" t="str">
        <f t="shared" si="8"/>
        <v>ARL-20-M1</v>
      </c>
      <c r="I46" s="5">
        <v>16.0</v>
      </c>
      <c r="J46" s="2" t="str">
        <f t="shared" si="6"/>
        <v>ARL-20-M116</v>
      </c>
      <c r="K46" s="2"/>
      <c r="L46" s="2"/>
      <c r="M46" s="2"/>
      <c r="N46" s="2"/>
      <c r="O46" s="2"/>
      <c r="P46" s="2"/>
      <c r="Q46" s="2"/>
      <c r="R46" s="2"/>
      <c r="S46" s="2"/>
      <c r="T46" s="2"/>
      <c r="U46" s="2"/>
      <c r="V46" s="2"/>
      <c r="W46" s="2"/>
      <c r="X46" s="2"/>
      <c r="Y46" s="2"/>
      <c r="Z46" s="2"/>
    </row>
    <row r="47">
      <c r="A47" s="2" t="s">
        <v>53</v>
      </c>
      <c r="B47" s="5" t="s">
        <v>48</v>
      </c>
      <c r="C47" s="2" t="s">
        <v>25</v>
      </c>
      <c r="D47" s="2">
        <v>62000.0</v>
      </c>
      <c r="E47" s="2">
        <v>4300.0</v>
      </c>
      <c r="F47" s="6">
        <f t="shared" si="4"/>
        <v>14.41860465</v>
      </c>
      <c r="G47" s="2"/>
      <c r="H47" s="2" t="str">
        <f t="shared" si="8"/>
        <v>ARL-20-S1</v>
      </c>
      <c r="I47" s="5">
        <v>17.0</v>
      </c>
      <c r="J47" s="2" t="str">
        <f t="shared" si="6"/>
        <v>ARL-20-S117</v>
      </c>
      <c r="K47" s="2"/>
      <c r="L47" s="2"/>
      <c r="M47" s="2"/>
      <c r="N47" s="2"/>
      <c r="O47" s="2"/>
      <c r="P47" s="2"/>
      <c r="Q47" s="2"/>
      <c r="R47" s="2"/>
      <c r="S47" s="2"/>
      <c r="T47" s="2"/>
      <c r="U47" s="2"/>
      <c r="V47" s="2"/>
      <c r="W47" s="2"/>
      <c r="X47" s="2"/>
      <c r="Y47" s="2"/>
      <c r="Z47" s="2"/>
    </row>
    <row r="48">
      <c r="A48" s="2" t="s">
        <v>54</v>
      </c>
      <c r="B48" s="5" t="s">
        <v>48</v>
      </c>
      <c r="C48" s="5" t="s">
        <v>28</v>
      </c>
      <c r="D48" s="2">
        <v>28000.0</v>
      </c>
      <c r="E48" s="2">
        <v>2600.0</v>
      </c>
      <c r="F48" s="6">
        <f t="shared" si="4"/>
        <v>10.76923077</v>
      </c>
      <c r="G48" s="2"/>
      <c r="H48" s="2" t="str">
        <f t="shared" si="8"/>
        <v>ARL-20-Z1</v>
      </c>
      <c r="I48" s="5">
        <v>18.0</v>
      </c>
      <c r="J48" s="2" t="str">
        <f t="shared" si="6"/>
        <v>ARL-20-Z118</v>
      </c>
      <c r="K48" s="2"/>
      <c r="L48" s="2"/>
      <c r="M48" s="2"/>
      <c r="N48" s="2"/>
      <c r="O48" s="2"/>
      <c r="P48" s="2"/>
      <c r="Q48" s="2"/>
      <c r="R48" s="2"/>
      <c r="S48" s="2"/>
      <c r="T48" s="2"/>
      <c r="U48" s="2"/>
      <c r="V48" s="2"/>
      <c r="W48" s="2"/>
      <c r="X48" s="2"/>
      <c r="Y48" s="2"/>
      <c r="Z48" s="2"/>
    </row>
    <row r="49">
      <c r="A49" s="2" t="s">
        <v>55</v>
      </c>
      <c r="B49" s="5" t="s">
        <v>56</v>
      </c>
      <c r="C49" s="2" t="s">
        <v>7</v>
      </c>
      <c r="D49" s="2">
        <v>84000.0</v>
      </c>
      <c r="E49" s="2">
        <v>4200.0</v>
      </c>
      <c r="F49" s="6">
        <f t="shared" si="4"/>
        <v>20</v>
      </c>
      <c r="G49" s="5" t="s">
        <v>57</v>
      </c>
      <c r="H49" s="2" t="str">
        <f t="shared" ref="H49:H54" si="9">$G$49&amp;"-"&amp;LEFT(C49,1)&amp;1</f>
        <v>PPAY-30-A1</v>
      </c>
      <c r="I49" s="5">
        <v>19.0</v>
      </c>
      <c r="J49" s="2" t="str">
        <f t="shared" si="6"/>
        <v>PPAY-30-A119</v>
      </c>
      <c r="K49" s="2"/>
      <c r="L49" s="2"/>
      <c r="M49" s="2"/>
      <c r="N49" s="2"/>
      <c r="O49" s="2"/>
      <c r="P49" s="2"/>
      <c r="Q49" s="2"/>
      <c r="R49" s="2"/>
      <c r="S49" s="2"/>
      <c r="T49" s="2"/>
      <c r="U49" s="2"/>
      <c r="V49" s="2"/>
      <c r="W49" s="2"/>
      <c r="X49" s="2"/>
      <c r="Y49" s="2"/>
      <c r="Z49" s="2"/>
    </row>
    <row r="50">
      <c r="A50" s="2" t="s">
        <v>58</v>
      </c>
      <c r="B50" s="5" t="s">
        <v>56</v>
      </c>
      <c r="C50" s="2" t="s">
        <v>12</v>
      </c>
      <c r="D50" s="2">
        <v>28000.0</v>
      </c>
      <c r="E50" s="2">
        <v>2000.0</v>
      </c>
      <c r="F50" s="6">
        <f t="shared" si="4"/>
        <v>14</v>
      </c>
      <c r="G50" s="2"/>
      <c r="H50" s="2" t="str">
        <f t="shared" si="9"/>
        <v>PPAY-30-F1</v>
      </c>
      <c r="I50" s="5">
        <v>20.0</v>
      </c>
      <c r="J50" s="2" t="str">
        <f t="shared" si="6"/>
        <v>PPAY-30-F120</v>
      </c>
      <c r="K50" s="2"/>
      <c r="L50" s="2"/>
      <c r="M50" s="2"/>
      <c r="N50" s="2"/>
      <c r="O50" s="2"/>
      <c r="P50" s="2"/>
      <c r="Q50" s="2"/>
      <c r="R50" s="2"/>
      <c r="S50" s="2"/>
      <c r="T50" s="2"/>
      <c r="U50" s="2"/>
      <c r="V50" s="2"/>
      <c r="W50" s="2"/>
      <c r="X50" s="2"/>
      <c r="Y50" s="2"/>
      <c r="Z50" s="2"/>
    </row>
    <row r="51">
      <c r="A51" s="2" t="s">
        <v>59</v>
      </c>
      <c r="B51" s="5" t="s">
        <v>56</v>
      </c>
      <c r="C51" s="2" t="s">
        <v>17</v>
      </c>
      <c r="D51" s="2">
        <v>3000.0</v>
      </c>
      <c r="E51" s="2">
        <v>500.0</v>
      </c>
      <c r="F51" s="6">
        <f t="shared" si="4"/>
        <v>6</v>
      </c>
      <c r="G51" s="2"/>
      <c r="H51" s="2" t="str">
        <f t="shared" si="9"/>
        <v>PPAY-30-B1</v>
      </c>
      <c r="I51" s="5">
        <v>21.0</v>
      </c>
      <c r="J51" s="2" t="str">
        <f t="shared" si="6"/>
        <v>PPAY-30-B121</v>
      </c>
      <c r="K51" s="2"/>
      <c r="L51" s="2"/>
      <c r="M51" s="2"/>
      <c r="N51" s="2"/>
      <c r="O51" s="2"/>
      <c r="P51" s="2"/>
      <c r="Q51" s="2"/>
      <c r="R51" s="2"/>
      <c r="S51" s="2"/>
      <c r="T51" s="2"/>
      <c r="U51" s="2"/>
      <c r="V51" s="2"/>
      <c r="W51" s="2"/>
      <c r="X51" s="2"/>
      <c r="Y51" s="2"/>
      <c r="Z51" s="2"/>
    </row>
    <row r="52">
      <c r="A52" s="2" t="s">
        <v>60</v>
      </c>
      <c r="B52" s="5" t="s">
        <v>56</v>
      </c>
      <c r="C52" s="2" t="s">
        <v>22</v>
      </c>
      <c r="D52" s="2">
        <v>25000.0</v>
      </c>
      <c r="E52" s="2">
        <v>800.0</v>
      </c>
      <c r="F52" s="6">
        <f t="shared" si="4"/>
        <v>31.25</v>
      </c>
      <c r="G52" s="2"/>
      <c r="H52" s="2" t="str">
        <f t="shared" si="9"/>
        <v>PPAY-30-M1</v>
      </c>
      <c r="I52" s="5">
        <v>22.0</v>
      </c>
      <c r="J52" s="2" t="str">
        <f t="shared" si="6"/>
        <v>PPAY-30-M122</v>
      </c>
      <c r="K52" s="2"/>
      <c r="L52" s="2"/>
      <c r="M52" s="2"/>
      <c r="N52" s="2"/>
      <c r="O52" s="2"/>
      <c r="P52" s="2"/>
      <c r="Q52" s="2"/>
      <c r="R52" s="2"/>
      <c r="S52" s="2"/>
      <c r="T52" s="2"/>
      <c r="U52" s="2"/>
      <c r="V52" s="2"/>
      <c r="W52" s="2"/>
      <c r="X52" s="2"/>
      <c r="Y52" s="2"/>
      <c r="Z52" s="2"/>
    </row>
    <row r="53">
      <c r="A53" s="2" t="s">
        <v>61</v>
      </c>
      <c r="B53" s="5" t="s">
        <v>56</v>
      </c>
      <c r="C53" s="2" t="s">
        <v>25</v>
      </c>
      <c r="D53" s="2">
        <v>54000.0</v>
      </c>
      <c r="E53" s="2">
        <v>3900.0</v>
      </c>
      <c r="F53" s="6">
        <f t="shared" si="4"/>
        <v>13.84615385</v>
      </c>
      <c r="G53" s="2"/>
      <c r="H53" s="2" t="str">
        <f t="shared" si="9"/>
        <v>PPAY-30-S1</v>
      </c>
      <c r="I53" s="5">
        <v>23.0</v>
      </c>
      <c r="J53" s="2" t="str">
        <f t="shared" si="6"/>
        <v>PPAY-30-S123</v>
      </c>
      <c r="K53" s="2"/>
      <c r="L53" s="2"/>
      <c r="M53" s="2"/>
      <c r="N53" s="2"/>
      <c r="O53" s="2"/>
      <c r="P53" s="2"/>
      <c r="Q53" s="2"/>
      <c r="R53" s="2"/>
      <c r="S53" s="2"/>
      <c r="T53" s="2"/>
      <c r="U53" s="2"/>
      <c r="V53" s="2"/>
      <c r="W53" s="2"/>
      <c r="X53" s="2"/>
      <c r="Y53" s="2"/>
      <c r="Z53" s="2"/>
    </row>
    <row r="54">
      <c r="A54" s="2" t="s">
        <v>62</v>
      </c>
      <c r="B54" s="5" t="s">
        <v>56</v>
      </c>
      <c r="C54" s="5" t="s">
        <v>28</v>
      </c>
      <c r="D54" s="2">
        <v>36000.0</v>
      </c>
      <c r="E54" s="2">
        <v>4500.0</v>
      </c>
      <c r="F54" s="6">
        <f t="shared" si="4"/>
        <v>8</v>
      </c>
      <c r="G54" s="2"/>
      <c r="H54" s="2" t="str">
        <f t="shared" si="9"/>
        <v>PPAY-30-Z1</v>
      </c>
      <c r="I54" s="5">
        <v>24.0</v>
      </c>
      <c r="J54" s="2" t="str">
        <f t="shared" si="6"/>
        <v>PPAY-30-Z124</v>
      </c>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80.88"/>
  </cols>
  <sheetData>
    <row r="1">
      <c r="A1" s="9" t="s">
        <v>63</v>
      </c>
      <c r="B1" s="10"/>
      <c r="C1" s="10"/>
      <c r="D1" s="10"/>
      <c r="E1" s="10"/>
      <c r="F1" s="10"/>
      <c r="G1" s="10"/>
      <c r="H1" s="10"/>
      <c r="I1" s="10"/>
      <c r="J1" s="10"/>
      <c r="K1" s="10"/>
      <c r="L1" s="10"/>
      <c r="M1" s="10"/>
      <c r="N1" s="10"/>
      <c r="O1" s="10"/>
      <c r="P1" s="10"/>
      <c r="Q1" s="10"/>
      <c r="R1" s="10"/>
      <c r="S1" s="10"/>
      <c r="T1" s="10"/>
      <c r="U1" s="10"/>
      <c r="V1" s="10"/>
      <c r="W1" s="10"/>
      <c r="X1" s="10"/>
      <c r="Y1" s="10"/>
      <c r="Z1" s="10"/>
    </row>
    <row r="2" ht="84.75" customHeight="1">
      <c r="A2" s="11" t="s">
        <v>64</v>
      </c>
      <c r="B2" s="10"/>
      <c r="C2" s="10"/>
      <c r="D2" s="10"/>
      <c r="E2" s="10"/>
      <c r="F2" s="10"/>
      <c r="G2" s="10"/>
      <c r="H2" s="10"/>
      <c r="I2" s="10"/>
      <c r="J2" s="10"/>
      <c r="K2" s="10"/>
      <c r="L2" s="10"/>
      <c r="M2" s="10"/>
      <c r="N2" s="10"/>
      <c r="O2" s="10"/>
      <c r="P2" s="10"/>
      <c r="Q2" s="10"/>
      <c r="R2" s="10"/>
      <c r="S2" s="10"/>
      <c r="T2" s="10"/>
      <c r="U2" s="10"/>
      <c r="V2" s="10"/>
      <c r="W2" s="10"/>
      <c r="X2" s="10"/>
      <c r="Y2" s="10"/>
      <c r="Z2" s="10"/>
    </row>
    <row r="3">
      <c r="A3" s="9" t="s">
        <v>65</v>
      </c>
      <c r="B3" s="10"/>
      <c r="C3" s="10"/>
      <c r="D3" s="10"/>
      <c r="E3" s="10"/>
      <c r="F3" s="10"/>
      <c r="G3" s="10"/>
      <c r="H3" s="10"/>
      <c r="I3" s="10"/>
      <c r="J3" s="10"/>
      <c r="K3" s="10"/>
      <c r="L3" s="10"/>
      <c r="M3" s="10"/>
      <c r="N3" s="10"/>
      <c r="O3" s="10"/>
      <c r="P3" s="10"/>
      <c r="Q3" s="10"/>
      <c r="R3" s="10"/>
      <c r="S3" s="10"/>
      <c r="T3" s="10"/>
      <c r="U3" s="10"/>
      <c r="V3" s="10"/>
      <c r="W3" s="10"/>
      <c r="X3" s="10"/>
      <c r="Y3" s="10"/>
      <c r="Z3" s="10"/>
    </row>
    <row r="4">
      <c r="A4" s="11" t="s">
        <v>66</v>
      </c>
      <c r="B4" s="10"/>
      <c r="C4" s="10"/>
      <c r="D4" s="10"/>
      <c r="E4" s="10"/>
      <c r="F4" s="10"/>
      <c r="G4" s="10"/>
      <c r="H4" s="10"/>
      <c r="I4" s="10"/>
      <c r="J4" s="10"/>
      <c r="K4" s="10"/>
      <c r="L4" s="10"/>
      <c r="M4" s="10"/>
      <c r="N4" s="10"/>
      <c r="O4" s="10"/>
      <c r="P4" s="10"/>
      <c r="Q4" s="10"/>
      <c r="R4" s="10"/>
      <c r="S4" s="10"/>
      <c r="T4" s="10"/>
      <c r="U4" s="10"/>
      <c r="V4" s="10"/>
      <c r="W4" s="10"/>
      <c r="X4" s="10"/>
      <c r="Y4" s="10"/>
      <c r="Z4" s="10"/>
    </row>
    <row r="5" ht="18.75" customHeight="1">
      <c r="A5" s="11"/>
      <c r="B5" s="10"/>
      <c r="C5" s="10"/>
      <c r="D5" s="10"/>
      <c r="E5" s="10"/>
      <c r="F5" s="10"/>
      <c r="G5" s="10"/>
      <c r="H5" s="10"/>
      <c r="I5" s="10"/>
      <c r="J5" s="10"/>
      <c r="K5" s="10"/>
      <c r="L5" s="10"/>
      <c r="M5" s="10"/>
      <c r="N5" s="10"/>
      <c r="O5" s="10"/>
      <c r="P5" s="10"/>
      <c r="Q5" s="10"/>
      <c r="R5" s="10"/>
      <c r="S5" s="10"/>
      <c r="T5" s="10"/>
      <c r="U5" s="10"/>
      <c r="V5" s="10"/>
      <c r="W5" s="10"/>
      <c r="X5" s="10"/>
      <c r="Y5" s="10"/>
      <c r="Z5" s="10"/>
    </row>
    <row r="6" ht="48.0" customHeight="1">
      <c r="A6" s="11" t="s">
        <v>67</v>
      </c>
      <c r="B6" s="10"/>
      <c r="C6" s="10"/>
      <c r="D6" s="10"/>
      <c r="E6" s="10"/>
      <c r="F6" s="10"/>
      <c r="G6" s="10"/>
      <c r="H6" s="10"/>
      <c r="I6" s="10"/>
      <c r="J6" s="10"/>
      <c r="K6" s="10"/>
      <c r="L6" s="10"/>
      <c r="M6" s="10"/>
      <c r="N6" s="10"/>
      <c r="O6" s="10"/>
      <c r="P6" s="10"/>
      <c r="Q6" s="10"/>
      <c r="R6" s="10"/>
      <c r="S6" s="10"/>
      <c r="T6" s="10"/>
      <c r="U6" s="10"/>
      <c r="V6" s="10"/>
      <c r="W6" s="10"/>
      <c r="X6" s="10"/>
      <c r="Y6" s="10"/>
      <c r="Z6" s="10"/>
    </row>
    <row r="7">
      <c r="A7" s="11"/>
      <c r="B7" s="10"/>
      <c r="C7" s="10"/>
      <c r="D7" s="10"/>
      <c r="E7" s="10"/>
      <c r="F7" s="10"/>
      <c r="G7" s="10"/>
      <c r="H7" s="10"/>
      <c r="I7" s="10"/>
      <c r="J7" s="10"/>
      <c r="K7" s="10"/>
      <c r="L7" s="10"/>
      <c r="M7" s="10"/>
      <c r="N7" s="10"/>
      <c r="O7" s="10"/>
      <c r="P7" s="10"/>
      <c r="Q7" s="10"/>
      <c r="R7" s="10"/>
      <c r="S7" s="10"/>
      <c r="T7" s="10"/>
      <c r="U7" s="10"/>
      <c r="V7" s="10"/>
      <c r="W7" s="10"/>
      <c r="X7" s="10"/>
      <c r="Y7" s="10"/>
      <c r="Z7" s="10"/>
    </row>
    <row r="8" ht="22.5" customHeight="1">
      <c r="A8" s="9" t="s">
        <v>68</v>
      </c>
      <c r="B8" s="10"/>
      <c r="C8" s="10"/>
      <c r="D8" s="10"/>
      <c r="E8" s="10"/>
      <c r="F8" s="10"/>
      <c r="G8" s="10"/>
      <c r="H8" s="10"/>
      <c r="I8" s="10"/>
      <c r="J8" s="10"/>
      <c r="K8" s="10"/>
      <c r="L8" s="10"/>
      <c r="M8" s="10"/>
      <c r="N8" s="10"/>
      <c r="O8" s="10"/>
      <c r="P8" s="10"/>
      <c r="Q8" s="10"/>
      <c r="R8" s="10"/>
      <c r="S8" s="10"/>
      <c r="T8" s="10"/>
      <c r="U8" s="10"/>
      <c r="V8" s="10"/>
      <c r="W8" s="10"/>
      <c r="X8" s="10"/>
      <c r="Y8" s="10"/>
      <c r="Z8" s="10"/>
    </row>
    <row r="9">
      <c r="A9" s="11" t="s">
        <v>69</v>
      </c>
      <c r="B9" s="10"/>
      <c r="C9" s="10"/>
      <c r="D9" s="10"/>
      <c r="E9" s="10"/>
      <c r="F9" s="10"/>
      <c r="G9" s="10"/>
      <c r="H9" s="10"/>
      <c r="I9" s="10"/>
      <c r="J9" s="10"/>
      <c r="K9" s="10"/>
      <c r="L9" s="10"/>
      <c r="M9" s="10"/>
      <c r="N9" s="10"/>
      <c r="O9" s="10"/>
      <c r="P9" s="10"/>
      <c r="Q9" s="10"/>
      <c r="R9" s="10"/>
      <c r="S9" s="10"/>
      <c r="T9" s="10"/>
      <c r="U9" s="10"/>
      <c r="V9" s="10"/>
      <c r="W9" s="10"/>
      <c r="X9" s="10"/>
      <c r="Y9" s="10"/>
      <c r="Z9" s="10"/>
    </row>
    <row r="10">
      <c r="A10" s="11"/>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63"/>
    <col customWidth="1" min="3" max="3" width="21.5"/>
    <col customWidth="1" min="4" max="4" width="23.63"/>
    <col customWidth="1" min="5" max="5" width="15.38"/>
  </cols>
  <sheetData>
    <row r="1">
      <c r="A1" s="12" t="s">
        <v>0</v>
      </c>
      <c r="B1" s="12" t="s">
        <v>1</v>
      </c>
      <c r="C1" s="12" t="s">
        <v>70</v>
      </c>
      <c r="D1" s="12" t="s">
        <v>71</v>
      </c>
      <c r="E1" s="12" t="s">
        <v>4</v>
      </c>
      <c r="F1" s="13"/>
      <c r="G1" s="13"/>
      <c r="H1" s="13"/>
      <c r="I1" s="13"/>
      <c r="J1" s="13"/>
      <c r="K1" s="13"/>
      <c r="L1" s="13"/>
      <c r="M1" s="13"/>
      <c r="N1" s="13"/>
      <c r="O1" s="13"/>
      <c r="P1" s="13"/>
      <c r="Q1" s="13"/>
      <c r="R1" s="13"/>
      <c r="S1" s="13"/>
      <c r="T1" s="13"/>
      <c r="U1" s="13"/>
      <c r="V1" s="13"/>
      <c r="W1" s="13"/>
      <c r="X1" s="13"/>
      <c r="Y1" s="13"/>
    </row>
    <row r="2">
      <c r="A2" s="14" t="s">
        <v>31</v>
      </c>
      <c r="B2" s="15" t="s">
        <v>32</v>
      </c>
      <c r="C2" s="14" t="s">
        <v>7</v>
      </c>
      <c r="D2" s="15">
        <v>30000.0</v>
      </c>
      <c r="E2" s="15">
        <v>1200.0</v>
      </c>
      <c r="F2" s="13"/>
      <c r="G2" s="16"/>
      <c r="H2" s="16"/>
      <c r="I2" s="13"/>
      <c r="J2" s="13"/>
      <c r="K2" s="13"/>
      <c r="L2" s="13"/>
      <c r="M2" s="13"/>
      <c r="N2" s="13"/>
      <c r="O2" s="13"/>
      <c r="P2" s="13"/>
      <c r="Q2" s="13"/>
      <c r="R2" s="13"/>
      <c r="S2" s="13"/>
      <c r="T2" s="13"/>
      <c r="U2" s="13"/>
      <c r="V2" s="13"/>
      <c r="W2" s="13"/>
      <c r="X2" s="13"/>
      <c r="Y2" s="13"/>
    </row>
    <row r="3">
      <c r="A3" s="14" t="s">
        <v>34</v>
      </c>
      <c r="B3" s="15" t="s">
        <v>32</v>
      </c>
      <c r="C3" s="14" t="s">
        <v>12</v>
      </c>
      <c r="D3" s="15">
        <v>32000.0</v>
      </c>
      <c r="E3" s="15">
        <v>1300.0</v>
      </c>
      <c r="F3" s="13"/>
      <c r="G3" s="13"/>
      <c r="H3" s="13"/>
      <c r="I3" s="13"/>
      <c r="J3" s="13"/>
      <c r="K3" s="13"/>
      <c r="L3" s="13"/>
      <c r="M3" s="13"/>
      <c r="N3" s="13"/>
      <c r="O3" s="13"/>
      <c r="P3" s="13"/>
      <c r="Q3" s="13"/>
      <c r="R3" s="13"/>
      <c r="S3" s="13"/>
      <c r="T3" s="13"/>
      <c r="U3" s="13"/>
      <c r="V3" s="13"/>
      <c r="W3" s="13"/>
      <c r="X3" s="13"/>
      <c r="Y3" s="13"/>
    </row>
    <row r="4">
      <c r="A4" s="14" t="s">
        <v>35</v>
      </c>
      <c r="B4" s="15" t="s">
        <v>32</v>
      </c>
      <c r="C4" s="14" t="s">
        <v>17</v>
      </c>
      <c r="D4" s="15">
        <v>22000.0</v>
      </c>
      <c r="E4" s="15">
        <v>900.0</v>
      </c>
      <c r="F4" s="13"/>
      <c r="G4" s="13"/>
      <c r="H4" s="13"/>
      <c r="I4" s="13"/>
      <c r="J4" s="13"/>
      <c r="K4" s="13"/>
      <c r="L4" s="13"/>
      <c r="M4" s="13"/>
      <c r="N4" s="13"/>
      <c r="O4" s="13"/>
      <c r="P4" s="13"/>
      <c r="Q4" s="13"/>
      <c r="R4" s="13"/>
      <c r="S4" s="13"/>
      <c r="T4" s="13"/>
      <c r="U4" s="13"/>
      <c r="V4" s="13"/>
      <c r="W4" s="13"/>
      <c r="X4" s="13"/>
      <c r="Y4" s="13"/>
    </row>
    <row r="5">
      <c r="A5" s="14" t="s">
        <v>36</v>
      </c>
      <c r="B5" s="15" t="s">
        <v>32</v>
      </c>
      <c r="C5" s="14" t="s">
        <v>22</v>
      </c>
      <c r="D5" s="15">
        <v>24000.0</v>
      </c>
      <c r="E5" s="15">
        <v>950.0</v>
      </c>
      <c r="F5" s="13"/>
      <c r="G5" s="13"/>
      <c r="H5" s="13"/>
      <c r="I5" s="13"/>
      <c r="J5" s="13"/>
      <c r="K5" s="13"/>
      <c r="L5" s="13"/>
      <c r="M5" s="13"/>
      <c r="N5" s="13"/>
      <c r="O5" s="13"/>
      <c r="P5" s="13"/>
      <c r="Q5" s="13"/>
      <c r="R5" s="13"/>
      <c r="S5" s="13"/>
      <c r="T5" s="13"/>
      <c r="U5" s="13"/>
      <c r="V5" s="13"/>
      <c r="W5" s="13"/>
      <c r="X5" s="13"/>
      <c r="Y5" s="13"/>
    </row>
    <row r="6">
      <c r="A6" s="14" t="s">
        <v>37</v>
      </c>
      <c r="B6" s="15" t="s">
        <v>32</v>
      </c>
      <c r="C6" s="14" t="s">
        <v>25</v>
      </c>
      <c r="D6" s="15">
        <v>25000.0</v>
      </c>
      <c r="E6" s="15">
        <v>800.0</v>
      </c>
      <c r="F6" s="13"/>
      <c r="G6" s="13"/>
      <c r="H6" s="13"/>
      <c r="I6" s="13"/>
      <c r="J6" s="13"/>
      <c r="K6" s="13"/>
      <c r="L6" s="13"/>
      <c r="M6" s="13"/>
      <c r="N6" s="13"/>
      <c r="O6" s="13"/>
      <c r="P6" s="13"/>
      <c r="Q6" s="13"/>
      <c r="R6" s="13"/>
      <c r="S6" s="13"/>
      <c r="T6" s="13"/>
      <c r="U6" s="13"/>
      <c r="V6" s="13"/>
      <c r="W6" s="13"/>
      <c r="X6" s="13"/>
      <c r="Y6" s="13"/>
    </row>
    <row r="7">
      <c r="A7" s="14" t="s">
        <v>38</v>
      </c>
      <c r="B7" s="15" t="s">
        <v>32</v>
      </c>
      <c r="C7" s="15" t="s">
        <v>28</v>
      </c>
      <c r="D7" s="15">
        <v>27000.0</v>
      </c>
      <c r="E7" s="15">
        <v>850.0</v>
      </c>
      <c r="F7" s="13"/>
      <c r="G7" s="13"/>
      <c r="H7" s="13"/>
      <c r="I7" s="13"/>
      <c r="J7" s="13"/>
      <c r="K7" s="13"/>
      <c r="L7" s="13"/>
      <c r="M7" s="13"/>
      <c r="N7" s="13"/>
      <c r="O7" s="13"/>
      <c r="P7" s="13"/>
      <c r="Q7" s="13"/>
      <c r="R7" s="13"/>
      <c r="S7" s="13"/>
      <c r="T7" s="13"/>
      <c r="U7" s="13"/>
      <c r="V7" s="13"/>
      <c r="W7" s="13"/>
      <c r="X7" s="13"/>
      <c r="Y7" s="13"/>
    </row>
    <row r="8">
      <c r="A8" s="14" t="s">
        <v>39</v>
      </c>
      <c r="B8" s="15" t="s">
        <v>40</v>
      </c>
      <c r="C8" s="14" t="s">
        <v>7</v>
      </c>
      <c r="D8" s="15">
        <v>35000.0</v>
      </c>
      <c r="E8" s="15">
        <v>1500.0</v>
      </c>
      <c r="F8" s="13"/>
      <c r="G8" s="13"/>
      <c r="H8" s="13"/>
      <c r="I8" s="13"/>
      <c r="J8" s="13"/>
      <c r="K8" s="13"/>
      <c r="L8" s="13"/>
      <c r="M8" s="13"/>
      <c r="N8" s="13"/>
      <c r="O8" s="13"/>
      <c r="P8" s="13"/>
      <c r="Q8" s="13"/>
      <c r="R8" s="13"/>
      <c r="S8" s="13"/>
      <c r="T8" s="13"/>
      <c r="U8" s="13"/>
      <c r="V8" s="13"/>
      <c r="W8" s="13"/>
      <c r="X8" s="13"/>
      <c r="Y8" s="13"/>
    </row>
    <row r="9">
      <c r="A9" s="14" t="s">
        <v>42</v>
      </c>
      <c r="B9" s="15" t="s">
        <v>40</v>
      </c>
      <c r="C9" s="14" t="s">
        <v>12</v>
      </c>
      <c r="D9" s="15">
        <v>33000.0</v>
      </c>
      <c r="E9" s="15">
        <v>1200.0</v>
      </c>
      <c r="F9" s="13"/>
      <c r="G9" s="13"/>
      <c r="H9" s="13"/>
      <c r="I9" s="13"/>
      <c r="J9" s="13"/>
      <c r="K9" s="13"/>
      <c r="L9" s="13"/>
      <c r="M9" s="13"/>
      <c r="N9" s="13"/>
      <c r="O9" s="13"/>
      <c r="P9" s="13"/>
      <c r="Q9" s="13"/>
      <c r="R9" s="13"/>
      <c r="S9" s="13"/>
      <c r="T9" s="13"/>
      <c r="U9" s="13"/>
      <c r="V9" s="13"/>
      <c r="W9" s="13"/>
      <c r="X9" s="13"/>
      <c r="Y9" s="13"/>
    </row>
    <row r="10">
      <c r="A10" s="14" t="s">
        <v>43</v>
      </c>
      <c r="B10" s="15" t="s">
        <v>40</v>
      </c>
      <c r="C10" s="14" t="s">
        <v>17</v>
      </c>
      <c r="D10" s="15">
        <v>28000.0</v>
      </c>
      <c r="E10" s="15">
        <v>900.0</v>
      </c>
      <c r="F10" s="13"/>
      <c r="G10" s="13"/>
      <c r="H10" s="13"/>
      <c r="I10" s="13"/>
      <c r="J10" s="13"/>
      <c r="K10" s="13"/>
      <c r="L10" s="13"/>
      <c r="M10" s="13"/>
      <c r="N10" s="13"/>
      <c r="O10" s="13"/>
      <c r="P10" s="13"/>
      <c r="Q10" s="13"/>
      <c r="R10" s="13"/>
      <c r="S10" s="13"/>
      <c r="T10" s="13"/>
      <c r="U10" s="13"/>
      <c r="V10" s="13"/>
      <c r="W10" s="13"/>
      <c r="X10" s="13"/>
      <c r="Y10" s="13"/>
    </row>
    <row r="11">
      <c r="A11" s="14" t="s">
        <v>44</v>
      </c>
      <c r="B11" s="15" t="s">
        <v>40</v>
      </c>
      <c r="C11" s="14" t="s">
        <v>22</v>
      </c>
      <c r="D11" s="14">
        <v>32000.0</v>
      </c>
      <c r="E11" s="14">
        <v>5000.0</v>
      </c>
      <c r="F11" s="13"/>
      <c r="G11" s="13"/>
      <c r="H11" s="13"/>
      <c r="I11" s="13"/>
      <c r="J11" s="13"/>
      <c r="K11" s="13"/>
      <c r="L11" s="13"/>
      <c r="M11" s="13"/>
      <c r="N11" s="13"/>
      <c r="O11" s="13"/>
      <c r="P11" s="13"/>
      <c r="Q11" s="13"/>
      <c r="R11" s="13"/>
      <c r="S11" s="13"/>
      <c r="T11" s="13"/>
      <c r="U11" s="13"/>
      <c r="V11" s="13"/>
      <c r="W11" s="13"/>
      <c r="X11" s="13"/>
      <c r="Y11" s="13"/>
    </row>
    <row r="12">
      <c r="A12" s="14" t="s">
        <v>45</v>
      </c>
      <c r="B12" s="15" t="s">
        <v>40</v>
      </c>
      <c r="C12" s="14" t="s">
        <v>25</v>
      </c>
      <c r="D12" s="14">
        <v>42000.0</v>
      </c>
      <c r="E12" s="14">
        <v>1900.0</v>
      </c>
      <c r="F12" s="13"/>
      <c r="G12" s="13"/>
      <c r="H12" s="13"/>
      <c r="I12" s="13"/>
      <c r="J12" s="13"/>
      <c r="K12" s="13"/>
      <c r="L12" s="13"/>
      <c r="M12" s="13"/>
      <c r="N12" s="13"/>
      <c r="O12" s="13"/>
      <c r="P12" s="13"/>
      <c r="Q12" s="13"/>
      <c r="R12" s="13"/>
      <c r="S12" s="13"/>
      <c r="T12" s="13"/>
      <c r="U12" s="13"/>
      <c r="V12" s="13"/>
      <c r="W12" s="13"/>
      <c r="X12" s="13"/>
      <c r="Y12" s="13"/>
    </row>
    <row r="13">
      <c r="A13" s="14" t="s">
        <v>46</v>
      </c>
      <c r="B13" s="15" t="s">
        <v>40</v>
      </c>
      <c r="C13" s="15" t="s">
        <v>28</v>
      </c>
      <c r="D13" s="14">
        <v>91000.0</v>
      </c>
      <c r="E13" s="14">
        <v>400.0</v>
      </c>
      <c r="F13" s="13"/>
      <c r="G13" s="13"/>
      <c r="H13" s="13"/>
      <c r="I13" s="13"/>
      <c r="J13" s="13"/>
      <c r="K13" s="13"/>
      <c r="L13" s="13"/>
      <c r="M13" s="13"/>
      <c r="N13" s="13"/>
      <c r="O13" s="13"/>
      <c r="P13" s="13"/>
      <c r="Q13" s="13"/>
      <c r="R13" s="13"/>
      <c r="S13" s="13"/>
      <c r="T13" s="13"/>
      <c r="U13" s="13"/>
      <c r="V13" s="13"/>
      <c r="W13" s="13"/>
      <c r="X13" s="13"/>
      <c r="Y13" s="13"/>
    </row>
    <row r="14">
      <c r="A14" s="14" t="s">
        <v>47</v>
      </c>
      <c r="B14" s="15" t="s">
        <v>48</v>
      </c>
      <c r="C14" s="14" t="s">
        <v>7</v>
      </c>
      <c r="D14" s="14">
        <v>84000.0</v>
      </c>
      <c r="E14" s="14">
        <v>4200.0</v>
      </c>
      <c r="F14" s="13"/>
      <c r="G14" s="13"/>
      <c r="H14" s="13"/>
      <c r="I14" s="13"/>
      <c r="J14" s="13"/>
      <c r="K14" s="13"/>
      <c r="L14" s="13"/>
      <c r="M14" s="13"/>
      <c r="N14" s="13"/>
      <c r="O14" s="13"/>
      <c r="P14" s="13"/>
      <c r="Q14" s="13"/>
      <c r="R14" s="13"/>
      <c r="S14" s="13"/>
      <c r="T14" s="13"/>
      <c r="U14" s="13"/>
      <c r="V14" s="13"/>
      <c r="W14" s="13"/>
      <c r="X14" s="13"/>
      <c r="Y14" s="13"/>
    </row>
    <row r="15">
      <c r="A15" s="14" t="s">
        <v>50</v>
      </c>
      <c r="B15" s="15" t="s">
        <v>48</v>
      </c>
      <c r="C15" s="14" t="s">
        <v>12</v>
      </c>
      <c r="D15" s="14">
        <v>28000.0</v>
      </c>
      <c r="E15" s="14">
        <v>2000.0</v>
      </c>
      <c r="F15" s="13"/>
      <c r="G15" s="13"/>
      <c r="H15" s="13"/>
      <c r="I15" s="13"/>
      <c r="J15" s="13"/>
      <c r="K15" s="13"/>
      <c r="L15" s="13"/>
      <c r="M15" s="13"/>
      <c r="N15" s="13"/>
      <c r="O15" s="13"/>
      <c r="P15" s="13"/>
      <c r="Q15" s="13"/>
      <c r="R15" s="13"/>
      <c r="S15" s="13"/>
      <c r="T15" s="13"/>
      <c r="U15" s="13"/>
      <c r="V15" s="13"/>
      <c r="W15" s="13"/>
      <c r="X15" s="13"/>
      <c r="Y15" s="13"/>
    </row>
    <row r="16">
      <c r="A16" s="14" t="s">
        <v>51</v>
      </c>
      <c r="B16" s="15" t="s">
        <v>48</v>
      </c>
      <c r="C16" s="14" t="s">
        <v>17</v>
      </c>
      <c r="D16" s="14">
        <v>3000.0</v>
      </c>
      <c r="E16" s="14">
        <v>500.0</v>
      </c>
      <c r="F16" s="13"/>
      <c r="G16" s="13"/>
      <c r="H16" s="13"/>
      <c r="I16" s="13"/>
      <c r="J16" s="13"/>
      <c r="K16" s="13"/>
      <c r="L16" s="13"/>
      <c r="M16" s="13"/>
      <c r="N16" s="13"/>
      <c r="O16" s="13"/>
      <c r="P16" s="13"/>
      <c r="Q16" s="13"/>
      <c r="R16" s="13"/>
      <c r="S16" s="13"/>
      <c r="T16" s="13"/>
      <c r="U16" s="13"/>
      <c r="V16" s="13"/>
      <c r="W16" s="13"/>
      <c r="X16" s="13"/>
      <c r="Y16" s="13"/>
    </row>
    <row r="17">
      <c r="A17" s="14" t="s">
        <v>52</v>
      </c>
      <c r="B17" s="15" t="s">
        <v>48</v>
      </c>
      <c r="C17" s="14" t="s">
        <v>22</v>
      </c>
      <c r="D17" s="14">
        <v>25000.0</v>
      </c>
      <c r="E17" s="14">
        <v>800.0</v>
      </c>
      <c r="F17" s="13"/>
      <c r="G17" s="13"/>
      <c r="H17" s="13"/>
      <c r="I17" s="13"/>
      <c r="J17" s="13"/>
      <c r="K17" s="13"/>
      <c r="L17" s="13"/>
      <c r="M17" s="13"/>
      <c r="N17" s="13"/>
      <c r="O17" s="13"/>
      <c r="P17" s="13"/>
      <c r="Q17" s="13"/>
      <c r="R17" s="13"/>
      <c r="S17" s="13"/>
      <c r="T17" s="13"/>
      <c r="U17" s="13"/>
      <c r="V17" s="13"/>
      <c r="W17" s="13"/>
      <c r="X17" s="13"/>
      <c r="Y17" s="13"/>
    </row>
    <row r="18">
      <c r="A18" s="14" t="s">
        <v>53</v>
      </c>
      <c r="B18" s="15" t="s">
        <v>48</v>
      </c>
      <c r="C18" s="14" t="s">
        <v>25</v>
      </c>
      <c r="D18" s="14">
        <v>54000.0</v>
      </c>
      <c r="E18" s="14">
        <v>3900.0</v>
      </c>
      <c r="F18" s="13"/>
      <c r="G18" s="13"/>
      <c r="H18" s="13"/>
      <c r="I18" s="13"/>
      <c r="J18" s="13"/>
      <c r="K18" s="13"/>
      <c r="L18" s="13"/>
      <c r="M18" s="13"/>
      <c r="N18" s="13"/>
      <c r="O18" s="13"/>
      <c r="P18" s="13"/>
      <c r="Q18" s="13"/>
      <c r="R18" s="13"/>
      <c r="S18" s="13"/>
      <c r="T18" s="13"/>
      <c r="U18" s="13"/>
      <c r="V18" s="13"/>
      <c r="W18" s="13"/>
      <c r="X18" s="13"/>
      <c r="Y18" s="13"/>
    </row>
    <row r="19">
      <c r="A19" s="14" t="s">
        <v>54</v>
      </c>
      <c r="B19" s="15" t="s">
        <v>48</v>
      </c>
      <c r="C19" s="15" t="s">
        <v>28</v>
      </c>
      <c r="D19" s="14">
        <v>36000.0</v>
      </c>
      <c r="E19" s="14">
        <v>4500.0</v>
      </c>
      <c r="F19" s="13"/>
      <c r="G19" s="13"/>
      <c r="H19" s="13"/>
      <c r="I19" s="13"/>
      <c r="J19" s="13"/>
      <c r="K19" s="13"/>
      <c r="L19" s="13"/>
      <c r="M19" s="13"/>
      <c r="N19" s="13"/>
      <c r="O19" s="13"/>
      <c r="P19" s="13"/>
      <c r="Q19" s="13"/>
      <c r="R19" s="13"/>
      <c r="S19" s="13"/>
      <c r="T19" s="13"/>
      <c r="U19" s="13"/>
      <c r="V19" s="13"/>
      <c r="W19" s="13"/>
      <c r="X19" s="13"/>
      <c r="Y19" s="13"/>
    </row>
    <row r="20">
      <c r="A20" s="14" t="s">
        <v>55</v>
      </c>
      <c r="B20" s="15" t="s">
        <v>56</v>
      </c>
      <c r="C20" s="14" t="s">
        <v>7</v>
      </c>
      <c r="D20" s="14">
        <v>46000.0</v>
      </c>
      <c r="E20" s="14">
        <v>1000.0</v>
      </c>
      <c r="F20" s="13"/>
      <c r="G20" s="13"/>
      <c r="H20" s="13"/>
      <c r="I20" s="13"/>
      <c r="J20" s="13"/>
      <c r="K20" s="13"/>
      <c r="L20" s="13"/>
      <c r="M20" s="13"/>
      <c r="N20" s="13"/>
      <c r="O20" s="13"/>
      <c r="P20" s="13"/>
      <c r="Q20" s="13"/>
      <c r="R20" s="13"/>
      <c r="S20" s="13"/>
      <c r="T20" s="13"/>
      <c r="U20" s="13"/>
      <c r="V20" s="13"/>
      <c r="W20" s="13"/>
      <c r="X20" s="13"/>
      <c r="Y20" s="13"/>
    </row>
    <row r="21">
      <c r="A21" s="14" t="s">
        <v>58</v>
      </c>
      <c r="B21" s="15" t="s">
        <v>56</v>
      </c>
      <c r="C21" s="14" t="s">
        <v>12</v>
      </c>
      <c r="D21" s="14">
        <v>29000.0</v>
      </c>
      <c r="E21" s="14">
        <v>2000.0</v>
      </c>
      <c r="F21" s="13"/>
      <c r="G21" s="13"/>
      <c r="H21" s="13"/>
      <c r="I21" s="13"/>
      <c r="J21" s="13"/>
      <c r="K21" s="13"/>
      <c r="L21" s="13"/>
      <c r="M21" s="13"/>
      <c r="N21" s="13"/>
      <c r="O21" s="13"/>
      <c r="P21" s="13"/>
      <c r="Q21" s="13"/>
      <c r="R21" s="13"/>
      <c r="S21" s="13"/>
      <c r="T21" s="13"/>
      <c r="U21" s="13"/>
      <c r="V21" s="13"/>
      <c r="W21" s="13"/>
      <c r="X21" s="13"/>
      <c r="Y21" s="13"/>
    </row>
    <row r="22">
      <c r="A22" s="14" t="s">
        <v>59</v>
      </c>
      <c r="B22" s="15" t="s">
        <v>56</v>
      </c>
      <c r="C22" s="14" t="s">
        <v>17</v>
      </c>
      <c r="D22" s="14">
        <v>35000.0</v>
      </c>
      <c r="E22" s="14">
        <v>3700.0</v>
      </c>
      <c r="F22" s="13"/>
      <c r="G22" s="13"/>
      <c r="H22" s="13"/>
      <c r="I22" s="13"/>
      <c r="J22" s="13"/>
      <c r="K22" s="13"/>
      <c r="L22" s="13"/>
      <c r="M22" s="13"/>
      <c r="N22" s="13"/>
      <c r="O22" s="13"/>
      <c r="P22" s="13"/>
      <c r="Q22" s="13"/>
      <c r="R22" s="13"/>
      <c r="S22" s="13"/>
      <c r="T22" s="13"/>
      <c r="U22" s="13"/>
      <c r="V22" s="13"/>
      <c r="W22" s="13"/>
      <c r="X22" s="13"/>
      <c r="Y22" s="13"/>
    </row>
    <row r="23">
      <c r="A23" s="14" t="s">
        <v>60</v>
      </c>
      <c r="B23" s="15" t="s">
        <v>56</v>
      </c>
      <c r="C23" s="14" t="s">
        <v>22</v>
      </c>
      <c r="D23" s="14">
        <v>93000.0</v>
      </c>
      <c r="E23" s="14">
        <v>600.0</v>
      </c>
      <c r="F23" s="13"/>
      <c r="G23" s="13"/>
      <c r="H23" s="13"/>
      <c r="I23" s="13"/>
      <c r="J23" s="13"/>
      <c r="K23" s="13"/>
      <c r="L23" s="13"/>
      <c r="M23" s="13"/>
      <c r="N23" s="13"/>
      <c r="O23" s="13"/>
      <c r="P23" s="13"/>
      <c r="Q23" s="13"/>
      <c r="R23" s="13"/>
      <c r="S23" s="13"/>
      <c r="T23" s="13"/>
      <c r="U23" s="13"/>
      <c r="V23" s="13"/>
      <c r="W23" s="13"/>
      <c r="X23" s="13"/>
      <c r="Y23" s="13"/>
    </row>
    <row r="24">
      <c r="A24" s="14" t="s">
        <v>61</v>
      </c>
      <c r="B24" s="15" t="s">
        <v>56</v>
      </c>
      <c r="C24" s="14" t="s">
        <v>25</v>
      </c>
      <c r="D24" s="14">
        <v>62000.0</v>
      </c>
      <c r="E24" s="14">
        <v>4300.0</v>
      </c>
      <c r="F24" s="13"/>
      <c r="G24" s="13"/>
      <c r="H24" s="13"/>
      <c r="I24" s="13"/>
      <c r="J24" s="13"/>
      <c r="K24" s="13"/>
      <c r="L24" s="13"/>
      <c r="M24" s="13"/>
      <c r="N24" s="13"/>
      <c r="O24" s="13"/>
      <c r="P24" s="13"/>
      <c r="Q24" s="13"/>
      <c r="R24" s="13"/>
      <c r="S24" s="13"/>
      <c r="T24" s="13"/>
      <c r="U24" s="13"/>
      <c r="V24" s="13"/>
      <c r="W24" s="13"/>
      <c r="X24" s="13"/>
      <c r="Y24" s="13"/>
    </row>
    <row r="25">
      <c r="A25" s="14" t="s">
        <v>62</v>
      </c>
      <c r="B25" s="15" t="s">
        <v>56</v>
      </c>
      <c r="C25" s="15" t="s">
        <v>28</v>
      </c>
      <c r="D25" s="14">
        <v>28000.0</v>
      </c>
      <c r="E25" s="14">
        <v>2600.0</v>
      </c>
      <c r="F25" s="13"/>
      <c r="G25" s="13"/>
      <c r="H25" s="13"/>
      <c r="I25" s="13"/>
      <c r="J25" s="13"/>
      <c r="K25" s="13"/>
      <c r="L25" s="13"/>
      <c r="M25" s="13"/>
      <c r="N25" s="13"/>
      <c r="O25" s="13"/>
      <c r="P25" s="13"/>
      <c r="Q25" s="13"/>
      <c r="R25" s="13"/>
      <c r="S25" s="13"/>
      <c r="T25" s="13"/>
      <c r="U25" s="13"/>
      <c r="V25" s="13"/>
      <c r="W25" s="13"/>
      <c r="X25" s="13"/>
      <c r="Y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63"/>
    <col customWidth="1" min="3" max="3" width="21.5"/>
    <col customWidth="1" min="4" max="4" width="23.63"/>
    <col customWidth="1" min="5" max="5" width="15.38"/>
    <col customWidth="1" min="6" max="6" width="17.75"/>
  </cols>
  <sheetData>
    <row r="1">
      <c r="A1" s="12" t="s">
        <v>0</v>
      </c>
      <c r="B1" s="12" t="s">
        <v>1</v>
      </c>
      <c r="C1" s="12" t="s">
        <v>70</v>
      </c>
      <c r="D1" s="12" t="s">
        <v>71</v>
      </c>
      <c r="E1" s="12" t="s">
        <v>4</v>
      </c>
      <c r="F1" s="12" t="s">
        <v>72</v>
      </c>
      <c r="G1" s="13"/>
      <c r="H1" s="13"/>
      <c r="I1" s="13"/>
      <c r="J1" s="13"/>
      <c r="K1" s="13"/>
      <c r="L1" s="13"/>
      <c r="M1" s="13"/>
      <c r="N1" s="13"/>
      <c r="O1" s="13"/>
      <c r="P1" s="13"/>
      <c r="Q1" s="13"/>
      <c r="R1" s="13"/>
      <c r="S1" s="13"/>
      <c r="T1" s="13"/>
      <c r="U1" s="13"/>
      <c r="V1" s="13"/>
      <c r="W1" s="13"/>
      <c r="X1" s="13"/>
      <c r="Y1" s="13"/>
    </row>
    <row r="2">
      <c r="A2" s="14" t="s">
        <v>31</v>
      </c>
      <c r="B2" s="15" t="s">
        <v>32</v>
      </c>
      <c r="C2" s="14" t="s">
        <v>7</v>
      </c>
      <c r="D2" s="15">
        <v>30000.0</v>
      </c>
      <c r="E2" s="15">
        <v>1200.0</v>
      </c>
      <c r="F2" s="17">
        <f t="shared" ref="F2:F25" si="1">D2/E2</f>
        <v>25</v>
      </c>
      <c r="G2" s="16"/>
      <c r="H2" s="16"/>
      <c r="I2" s="13"/>
      <c r="J2" s="13"/>
      <c r="K2" s="13"/>
      <c r="L2" s="13"/>
      <c r="M2" s="13"/>
      <c r="N2" s="13"/>
      <c r="O2" s="13"/>
      <c r="P2" s="13"/>
      <c r="Q2" s="13"/>
      <c r="R2" s="13"/>
      <c r="S2" s="13"/>
      <c r="T2" s="13"/>
      <c r="U2" s="13"/>
      <c r="V2" s="13"/>
      <c r="W2" s="13"/>
      <c r="X2" s="13"/>
      <c r="Y2" s="13"/>
    </row>
    <row r="3">
      <c r="A3" s="14" t="s">
        <v>34</v>
      </c>
      <c r="B3" s="15" t="s">
        <v>32</v>
      </c>
      <c r="C3" s="14" t="s">
        <v>12</v>
      </c>
      <c r="D3" s="15">
        <v>32000.0</v>
      </c>
      <c r="E3" s="15">
        <v>1300.0</v>
      </c>
      <c r="F3" s="17">
        <f t="shared" si="1"/>
        <v>24.61538462</v>
      </c>
      <c r="G3" s="13"/>
      <c r="H3" s="13"/>
      <c r="I3" s="13"/>
      <c r="J3" s="13"/>
      <c r="K3" s="13"/>
      <c r="L3" s="13"/>
      <c r="M3" s="13"/>
      <c r="N3" s="13"/>
      <c r="O3" s="13"/>
      <c r="P3" s="13"/>
      <c r="Q3" s="13"/>
      <c r="R3" s="13"/>
      <c r="S3" s="13"/>
      <c r="T3" s="13"/>
      <c r="U3" s="13"/>
      <c r="V3" s="13"/>
      <c r="W3" s="13"/>
      <c r="X3" s="13"/>
      <c r="Y3" s="13"/>
    </row>
    <row r="4">
      <c r="A4" s="14" t="s">
        <v>35</v>
      </c>
      <c r="B4" s="15" t="s">
        <v>32</v>
      </c>
      <c r="C4" s="14" t="s">
        <v>17</v>
      </c>
      <c r="D4" s="15">
        <v>22000.0</v>
      </c>
      <c r="E4" s="15">
        <v>900.0</v>
      </c>
      <c r="F4" s="17">
        <f t="shared" si="1"/>
        <v>24.44444444</v>
      </c>
      <c r="G4" s="13"/>
      <c r="H4" s="13"/>
      <c r="I4" s="13"/>
      <c r="J4" s="13"/>
      <c r="K4" s="13"/>
      <c r="L4" s="13"/>
      <c r="M4" s="13"/>
      <c r="N4" s="13"/>
      <c r="O4" s="13"/>
      <c r="P4" s="13"/>
      <c r="Q4" s="13"/>
      <c r="R4" s="13"/>
      <c r="S4" s="13"/>
      <c r="T4" s="13"/>
      <c r="U4" s="13"/>
      <c r="V4" s="13"/>
      <c r="W4" s="13"/>
      <c r="X4" s="13"/>
      <c r="Y4" s="13"/>
    </row>
    <row r="5">
      <c r="A5" s="14" t="s">
        <v>36</v>
      </c>
      <c r="B5" s="15" t="s">
        <v>32</v>
      </c>
      <c r="C5" s="14" t="s">
        <v>22</v>
      </c>
      <c r="D5" s="15">
        <v>24000.0</v>
      </c>
      <c r="E5" s="15">
        <v>950.0</v>
      </c>
      <c r="F5" s="17">
        <f t="shared" si="1"/>
        <v>25.26315789</v>
      </c>
      <c r="G5" s="13"/>
      <c r="H5" s="13"/>
      <c r="I5" s="13"/>
      <c r="J5" s="13"/>
      <c r="K5" s="13"/>
      <c r="L5" s="13"/>
      <c r="M5" s="13"/>
      <c r="N5" s="13"/>
      <c r="O5" s="13"/>
      <c r="P5" s="13"/>
      <c r="Q5" s="13"/>
      <c r="R5" s="13"/>
      <c r="S5" s="13"/>
      <c r="T5" s="13"/>
      <c r="U5" s="13"/>
      <c r="V5" s="13"/>
      <c r="W5" s="13"/>
      <c r="X5" s="13"/>
      <c r="Y5" s="13"/>
    </row>
    <row r="6">
      <c r="A6" s="14" t="s">
        <v>37</v>
      </c>
      <c r="B6" s="15" t="s">
        <v>32</v>
      </c>
      <c r="C6" s="14" t="s">
        <v>25</v>
      </c>
      <c r="D6" s="15">
        <v>25000.0</v>
      </c>
      <c r="E6" s="15">
        <v>800.0</v>
      </c>
      <c r="F6" s="17">
        <f t="shared" si="1"/>
        <v>31.25</v>
      </c>
      <c r="G6" s="13"/>
      <c r="H6" s="13"/>
      <c r="I6" s="13"/>
      <c r="J6" s="13"/>
      <c r="K6" s="13"/>
      <c r="L6" s="13"/>
      <c r="M6" s="13"/>
      <c r="N6" s="13"/>
      <c r="O6" s="13"/>
      <c r="P6" s="13"/>
      <c r="Q6" s="13"/>
      <c r="R6" s="13"/>
      <c r="S6" s="13"/>
      <c r="T6" s="13"/>
      <c r="U6" s="13"/>
      <c r="V6" s="13"/>
      <c r="W6" s="13"/>
      <c r="X6" s="13"/>
      <c r="Y6" s="13"/>
    </row>
    <row r="7">
      <c r="A7" s="14" t="s">
        <v>38</v>
      </c>
      <c r="B7" s="15" t="s">
        <v>32</v>
      </c>
      <c r="C7" s="15" t="s">
        <v>28</v>
      </c>
      <c r="D7" s="15">
        <v>27000.0</v>
      </c>
      <c r="E7" s="15">
        <v>850.0</v>
      </c>
      <c r="F7" s="17">
        <f t="shared" si="1"/>
        <v>31.76470588</v>
      </c>
      <c r="G7" s="13"/>
      <c r="H7" s="13"/>
      <c r="I7" s="13"/>
      <c r="J7" s="13"/>
      <c r="K7" s="13"/>
      <c r="L7" s="13"/>
      <c r="M7" s="13"/>
      <c r="N7" s="13"/>
      <c r="O7" s="13"/>
      <c r="P7" s="13"/>
      <c r="Q7" s="13"/>
      <c r="R7" s="13"/>
      <c r="S7" s="13"/>
      <c r="T7" s="13"/>
      <c r="U7" s="13"/>
      <c r="V7" s="13"/>
      <c r="W7" s="13"/>
      <c r="X7" s="13"/>
      <c r="Y7" s="13"/>
    </row>
    <row r="8">
      <c r="A8" s="14" t="s">
        <v>39</v>
      </c>
      <c r="B8" s="15" t="s">
        <v>40</v>
      </c>
      <c r="C8" s="14" t="s">
        <v>7</v>
      </c>
      <c r="D8" s="15">
        <v>35000.0</v>
      </c>
      <c r="E8" s="15">
        <v>1500.0</v>
      </c>
      <c r="F8" s="17">
        <f t="shared" si="1"/>
        <v>23.33333333</v>
      </c>
      <c r="G8" s="13"/>
      <c r="H8" s="13"/>
      <c r="I8" s="13"/>
      <c r="J8" s="13"/>
      <c r="K8" s="13"/>
      <c r="L8" s="13"/>
      <c r="M8" s="13"/>
      <c r="N8" s="13"/>
      <c r="O8" s="13"/>
      <c r="P8" s="13"/>
      <c r="Q8" s="13"/>
      <c r="R8" s="13"/>
      <c r="S8" s="13"/>
      <c r="T8" s="13"/>
      <c r="U8" s="13"/>
      <c r="V8" s="13"/>
      <c r="W8" s="13"/>
      <c r="X8" s="13"/>
      <c r="Y8" s="13"/>
    </row>
    <row r="9">
      <c r="A9" s="14" t="s">
        <v>42</v>
      </c>
      <c r="B9" s="15" t="s">
        <v>40</v>
      </c>
      <c r="C9" s="14" t="s">
        <v>12</v>
      </c>
      <c r="D9" s="15">
        <v>33000.0</v>
      </c>
      <c r="E9" s="15">
        <v>1200.0</v>
      </c>
      <c r="F9" s="17">
        <f t="shared" si="1"/>
        <v>27.5</v>
      </c>
      <c r="G9" s="13"/>
      <c r="H9" s="13"/>
      <c r="I9" s="13"/>
      <c r="J9" s="13"/>
      <c r="K9" s="13"/>
      <c r="L9" s="13"/>
      <c r="M9" s="13"/>
      <c r="N9" s="13"/>
      <c r="O9" s="13"/>
      <c r="P9" s="13"/>
      <c r="Q9" s="13"/>
      <c r="R9" s="13"/>
      <c r="S9" s="13"/>
      <c r="T9" s="13"/>
      <c r="U9" s="13"/>
      <c r="V9" s="13"/>
      <c r="W9" s="13"/>
      <c r="X9" s="13"/>
      <c r="Y9" s="13"/>
    </row>
    <row r="10">
      <c r="A10" s="14" t="s">
        <v>43</v>
      </c>
      <c r="B10" s="15" t="s">
        <v>40</v>
      </c>
      <c r="C10" s="14" t="s">
        <v>17</v>
      </c>
      <c r="D10" s="15">
        <v>28000.0</v>
      </c>
      <c r="E10" s="15">
        <v>900.0</v>
      </c>
      <c r="F10" s="17">
        <f t="shared" si="1"/>
        <v>31.11111111</v>
      </c>
      <c r="G10" s="13"/>
      <c r="H10" s="13"/>
      <c r="I10" s="13"/>
      <c r="J10" s="13"/>
      <c r="K10" s="13"/>
      <c r="L10" s="13"/>
      <c r="M10" s="13"/>
      <c r="N10" s="13"/>
      <c r="O10" s="13"/>
      <c r="P10" s="13"/>
      <c r="Q10" s="13"/>
      <c r="R10" s="13"/>
      <c r="S10" s="13"/>
      <c r="T10" s="13"/>
      <c r="U10" s="13"/>
      <c r="V10" s="13"/>
      <c r="W10" s="13"/>
      <c r="X10" s="13"/>
      <c r="Y10" s="13"/>
    </row>
    <row r="11">
      <c r="A11" s="14" t="s">
        <v>44</v>
      </c>
      <c r="B11" s="15" t="s">
        <v>40</v>
      </c>
      <c r="C11" s="14" t="s">
        <v>22</v>
      </c>
      <c r="D11" s="14">
        <v>32000.0</v>
      </c>
      <c r="E11" s="14">
        <v>5000.0</v>
      </c>
      <c r="F11" s="17">
        <f t="shared" si="1"/>
        <v>6.4</v>
      </c>
      <c r="G11" s="13"/>
      <c r="H11" s="13"/>
      <c r="I11" s="13"/>
      <c r="J11" s="13"/>
      <c r="K11" s="13"/>
      <c r="L11" s="13"/>
      <c r="M11" s="13"/>
      <c r="N11" s="13"/>
      <c r="O11" s="13"/>
      <c r="P11" s="13"/>
      <c r="Q11" s="13"/>
      <c r="R11" s="13"/>
      <c r="S11" s="13"/>
      <c r="T11" s="13"/>
      <c r="U11" s="13"/>
      <c r="V11" s="13"/>
      <c r="W11" s="13"/>
      <c r="X11" s="13"/>
      <c r="Y11" s="13"/>
    </row>
    <row r="12">
      <c r="A12" s="14" t="s">
        <v>45</v>
      </c>
      <c r="B12" s="15" t="s">
        <v>40</v>
      </c>
      <c r="C12" s="14" t="s">
        <v>25</v>
      </c>
      <c r="D12" s="14">
        <v>42000.0</v>
      </c>
      <c r="E12" s="14">
        <v>1900.0</v>
      </c>
      <c r="F12" s="17">
        <f t="shared" si="1"/>
        <v>22.10526316</v>
      </c>
      <c r="G12" s="13"/>
      <c r="H12" s="13"/>
      <c r="I12" s="13"/>
      <c r="J12" s="13"/>
      <c r="K12" s="13"/>
      <c r="L12" s="13"/>
      <c r="M12" s="13"/>
      <c r="N12" s="13"/>
      <c r="O12" s="13"/>
      <c r="P12" s="13"/>
      <c r="Q12" s="13"/>
      <c r="R12" s="13"/>
      <c r="S12" s="13"/>
      <c r="T12" s="13"/>
      <c r="U12" s="13"/>
      <c r="V12" s="13"/>
      <c r="W12" s="13"/>
      <c r="X12" s="13"/>
      <c r="Y12" s="13"/>
    </row>
    <row r="13">
      <c r="A13" s="14" t="s">
        <v>46</v>
      </c>
      <c r="B13" s="15" t="s">
        <v>40</v>
      </c>
      <c r="C13" s="15" t="s">
        <v>28</v>
      </c>
      <c r="D13" s="14">
        <v>91000.0</v>
      </c>
      <c r="E13" s="14">
        <v>400.0</v>
      </c>
      <c r="F13" s="17">
        <f t="shared" si="1"/>
        <v>227.5</v>
      </c>
      <c r="G13" s="13"/>
      <c r="H13" s="13"/>
      <c r="I13" s="13"/>
      <c r="J13" s="13"/>
      <c r="K13" s="13"/>
      <c r="L13" s="13"/>
      <c r="M13" s="13"/>
      <c r="N13" s="13"/>
      <c r="O13" s="13"/>
      <c r="P13" s="13"/>
      <c r="Q13" s="13"/>
      <c r="R13" s="13"/>
      <c r="S13" s="13"/>
      <c r="T13" s="13"/>
      <c r="U13" s="13"/>
      <c r="V13" s="13"/>
      <c r="W13" s="13"/>
      <c r="X13" s="13"/>
      <c r="Y13" s="13"/>
    </row>
    <row r="14">
      <c r="A14" s="14" t="s">
        <v>47</v>
      </c>
      <c r="B14" s="15" t="s">
        <v>48</v>
      </c>
      <c r="C14" s="14" t="s">
        <v>7</v>
      </c>
      <c r="D14" s="14">
        <v>84000.0</v>
      </c>
      <c r="E14" s="14">
        <v>4200.0</v>
      </c>
      <c r="F14" s="17">
        <f t="shared" si="1"/>
        <v>20</v>
      </c>
      <c r="G14" s="13"/>
      <c r="H14" s="13"/>
      <c r="I14" s="13"/>
      <c r="J14" s="13"/>
      <c r="K14" s="13"/>
      <c r="L14" s="13"/>
      <c r="M14" s="13"/>
      <c r="N14" s="13"/>
      <c r="O14" s="13"/>
      <c r="P14" s="13"/>
      <c r="Q14" s="13"/>
      <c r="R14" s="13"/>
      <c r="S14" s="13"/>
      <c r="T14" s="13"/>
      <c r="U14" s="13"/>
      <c r="V14" s="13"/>
      <c r="W14" s="13"/>
      <c r="X14" s="13"/>
      <c r="Y14" s="13"/>
    </row>
    <row r="15">
      <c r="A15" s="14" t="s">
        <v>50</v>
      </c>
      <c r="B15" s="15" t="s">
        <v>48</v>
      </c>
      <c r="C15" s="14" t="s">
        <v>12</v>
      </c>
      <c r="D15" s="14">
        <v>28000.0</v>
      </c>
      <c r="E15" s="14">
        <v>2000.0</v>
      </c>
      <c r="F15" s="17">
        <f t="shared" si="1"/>
        <v>14</v>
      </c>
      <c r="G15" s="13"/>
      <c r="H15" s="13"/>
      <c r="I15" s="13"/>
      <c r="J15" s="13"/>
      <c r="K15" s="13"/>
      <c r="L15" s="13"/>
      <c r="M15" s="13"/>
      <c r="N15" s="13"/>
      <c r="O15" s="13"/>
      <c r="P15" s="13"/>
      <c r="Q15" s="13"/>
      <c r="R15" s="13"/>
      <c r="S15" s="13"/>
      <c r="T15" s="13"/>
      <c r="U15" s="13"/>
      <c r="V15" s="13"/>
      <c r="W15" s="13"/>
      <c r="X15" s="13"/>
      <c r="Y15" s="13"/>
    </row>
    <row r="16">
      <c r="A16" s="14" t="s">
        <v>51</v>
      </c>
      <c r="B16" s="15" t="s">
        <v>48</v>
      </c>
      <c r="C16" s="14" t="s">
        <v>17</v>
      </c>
      <c r="D16" s="14">
        <v>3000.0</v>
      </c>
      <c r="E16" s="14">
        <v>500.0</v>
      </c>
      <c r="F16" s="17">
        <f t="shared" si="1"/>
        <v>6</v>
      </c>
      <c r="G16" s="13"/>
      <c r="H16" s="13"/>
      <c r="I16" s="13"/>
      <c r="J16" s="13"/>
      <c r="K16" s="13"/>
      <c r="L16" s="13"/>
      <c r="M16" s="13"/>
      <c r="N16" s="13"/>
      <c r="O16" s="13"/>
      <c r="P16" s="13"/>
      <c r="Q16" s="13"/>
      <c r="R16" s="13"/>
      <c r="S16" s="13"/>
      <c r="T16" s="13"/>
      <c r="U16" s="13"/>
      <c r="V16" s="13"/>
      <c r="W16" s="13"/>
      <c r="X16" s="13"/>
      <c r="Y16" s="13"/>
    </row>
    <row r="17">
      <c r="A17" s="14" t="s">
        <v>52</v>
      </c>
      <c r="B17" s="15" t="s">
        <v>48</v>
      </c>
      <c r="C17" s="14" t="s">
        <v>22</v>
      </c>
      <c r="D17" s="14">
        <v>25000.0</v>
      </c>
      <c r="E17" s="14">
        <v>800.0</v>
      </c>
      <c r="F17" s="17">
        <f t="shared" si="1"/>
        <v>31.25</v>
      </c>
      <c r="G17" s="13"/>
      <c r="H17" s="13"/>
      <c r="I17" s="13"/>
      <c r="J17" s="13"/>
      <c r="K17" s="13"/>
      <c r="L17" s="13"/>
      <c r="M17" s="13"/>
      <c r="N17" s="13"/>
      <c r="O17" s="13"/>
      <c r="P17" s="13"/>
      <c r="Q17" s="13"/>
      <c r="R17" s="13"/>
      <c r="S17" s="13"/>
      <c r="T17" s="13"/>
      <c r="U17" s="13"/>
      <c r="V17" s="13"/>
      <c r="W17" s="13"/>
      <c r="X17" s="13"/>
      <c r="Y17" s="13"/>
    </row>
    <row r="18">
      <c r="A18" s="14" t="s">
        <v>53</v>
      </c>
      <c r="B18" s="15" t="s">
        <v>48</v>
      </c>
      <c r="C18" s="14" t="s">
        <v>25</v>
      </c>
      <c r="D18" s="14">
        <v>54000.0</v>
      </c>
      <c r="E18" s="14">
        <v>3900.0</v>
      </c>
      <c r="F18" s="17">
        <f t="shared" si="1"/>
        <v>13.84615385</v>
      </c>
      <c r="G18" s="13"/>
      <c r="H18" s="13"/>
      <c r="I18" s="13"/>
      <c r="J18" s="13"/>
      <c r="K18" s="13"/>
      <c r="L18" s="13"/>
      <c r="M18" s="13"/>
      <c r="N18" s="13"/>
      <c r="O18" s="13"/>
      <c r="P18" s="13"/>
      <c r="Q18" s="13"/>
      <c r="R18" s="13"/>
      <c r="S18" s="13"/>
      <c r="T18" s="13"/>
      <c r="U18" s="13"/>
      <c r="V18" s="13"/>
      <c r="W18" s="13"/>
      <c r="X18" s="13"/>
      <c r="Y18" s="13"/>
    </row>
    <row r="19">
      <c r="A19" s="14" t="s">
        <v>54</v>
      </c>
      <c r="B19" s="15" t="s">
        <v>48</v>
      </c>
      <c r="C19" s="15" t="s">
        <v>28</v>
      </c>
      <c r="D19" s="14">
        <v>36000.0</v>
      </c>
      <c r="E19" s="14">
        <v>4500.0</v>
      </c>
      <c r="F19" s="17">
        <f t="shared" si="1"/>
        <v>8</v>
      </c>
      <c r="G19" s="13"/>
      <c r="H19" s="13"/>
      <c r="I19" s="13"/>
      <c r="J19" s="13"/>
      <c r="K19" s="13"/>
      <c r="L19" s="13"/>
      <c r="M19" s="13"/>
      <c r="N19" s="13"/>
      <c r="O19" s="13"/>
      <c r="P19" s="13"/>
      <c r="Q19" s="13"/>
      <c r="R19" s="13"/>
      <c r="S19" s="13"/>
      <c r="T19" s="13"/>
      <c r="U19" s="13"/>
      <c r="V19" s="13"/>
      <c r="W19" s="13"/>
      <c r="X19" s="13"/>
      <c r="Y19" s="13"/>
    </row>
    <row r="20">
      <c r="A20" s="14" t="s">
        <v>55</v>
      </c>
      <c r="B20" s="15" t="s">
        <v>56</v>
      </c>
      <c r="C20" s="14" t="s">
        <v>7</v>
      </c>
      <c r="D20" s="14">
        <v>46000.0</v>
      </c>
      <c r="E20" s="14">
        <v>1000.0</v>
      </c>
      <c r="F20" s="17">
        <f t="shared" si="1"/>
        <v>46</v>
      </c>
      <c r="G20" s="13"/>
      <c r="H20" s="13"/>
      <c r="I20" s="13"/>
      <c r="J20" s="13"/>
      <c r="K20" s="13"/>
      <c r="L20" s="13"/>
      <c r="M20" s="13"/>
      <c r="N20" s="13"/>
      <c r="O20" s="13"/>
      <c r="P20" s="13"/>
      <c r="Q20" s="13"/>
      <c r="R20" s="13"/>
      <c r="S20" s="13"/>
      <c r="T20" s="13"/>
      <c r="U20" s="13"/>
      <c r="V20" s="13"/>
      <c r="W20" s="13"/>
      <c r="X20" s="13"/>
      <c r="Y20" s="13"/>
    </row>
    <row r="21">
      <c r="A21" s="14" t="s">
        <v>58</v>
      </c>
      <c r="B21" s="15" t="s">
        <v>56</v>
      </c>
      <c r="C21" s="14" t="s">
        <v>12</v>
      </c>
      <c r="D21" s="14">
        <v>29000.0</v>
      </c>
      <c r="E21" s="14">
        <v>2000.0</v>
      </c>
      <c r="F21" s="17">
        <f t="shared" si="1"/>
        <v>14.5</v>
      </c>
      <c r="G21" s="13"/>
      <c r="H21" s="13"/>
      <c r="I21" s="13"/>
      <c r="J21" s="13"/>
      <c r="K21" s="13"/>
      <c r="L21" s="13"/>
      <c r="M21" s="13"/>
      <c r="N21" s="13"/>
      <c r="O21" s="13"/>
      <c r="P21" s="13"/>
      <c r="Q21" s="13"/>
      <c r="R21" s="13"/>
      <c r="S21" s="13"/>
      <c r="T21" s="13"/>
      <c r="U21" s="13"/>
      <c r="V21" s="13"/>
      <c r="W21" s="13"/>
      <c r="X21" s="13"/>
      <c r="Y21" s="13"/>
    </row>
    <row r="22">
      <c r="A22" s="14" t="s">
        <v>59</v>
      </c>
      <c r="B22" s="15" t="s">
        <v>56</v>
      </c>
      <c r="C22" s="14" t="s">
        <v>17</v>
      </c>
      <c r="D22" s="14">
        <v>35000.0</v>
      </c>
      <c r="E22" s="14">
        <v>3700.0</v>
      </c>
      <c r="F22" s="17">
        <f t="shared" si="1"/>
        <v>9.459459459</v>
      </c>
      <c r="G22" s="13"/>
      <c r="H22" s="13"/>
      <c r="I22" s="13"/>
      <c r="J22" s="13"/>
      <c r="K22" s="13"/>
      <c r="L22" s="13"/>
      <c r="M22" s="13"/>
      <c r="N22" s="13"/>
      <c r="O22" s="13"/>
      <c r="P22" s="13"/>
      <c r="Q22" s="13"/>
      <c r="R22" s="13"/>
      <c r="S22" s="13"/>
      <c r="T22" s="13"/>
      <c r="U22" s="13"/>
      <c r="V22" s="13"/>
      <c r="W22" s="13"/>
      <c r="X22" s="13"/>
      <c r="Y22" s="13"/>
    </row>
    <row r="23">
      <c r="A23" s="14" t="s">
        <v>60</v>
      </c>
      <c r="B23" s="15" t="s">
        <v>56</v>
      </c>
      <c r="C23" s="14" t="s">
        <v>22</v>
      </c>
      <c r="D23" s="14">
        <v>93000.0</v>
      </c>
      <c r="E23" s="14">
        <v>600.0</v>
      </c>
      <c r="F23" s="17">
        <f t="shared" si="1"/>
        <v>155</v>
      </c>
      <c r="G23" s="13"/>
      <c r="H23" s="13"/>
      <c r="I23" s="13"/>
      <c r="J23" s="13"/>
      <c r="K23" s="13"/>
      <c r="L23" s="13"/>
      <c r="M23" s="13"/>
      <c r="N23" s="13"/>
      <c r="O23" s="13"/>
      <c r="P23" s="13"/>
      <c r="Q23" s="13"/>
      <c r="R23" s="13"/>
      <c r="S23" s="13"/>
      <c r="T23" s="13"/>
      <c r="U23" s="13"/>
      <c r="V23" s="13"/>
      <c r="W23" s="13"/>
      <c r="X23" s="13"/>
      <c r="Y23" s="13"/>
    </row>
    <row r="24">
      <c r="A24" s="14" t="s">
        <v>61</v>
      </c>
      <c r="B24" s="15" t="s">
        <v>56</v>
      </c>
      <c r="C24" s="14" t="s">
        <v>25</v>
      </c>
      <c r="D24" s="14">
        <v>62000.0</v>
      </c>
      <c r="E24" s="14">
        <v>4300.0</v>
      </c>
      <c r="F24" s="17">
        <f t="shared" si="1"/>
        <v>14.41860465</v>
      </c>
      <c r="G24" s="13"/>
      <c r="H24" s="13"/>
      <c r="I24" s="13"/>
      <c r="J24" s="13"/>
      <c r="K24" s="13"/>
      <c r="L24" s="13"/>
      <c r="M24" s="13"/>
      <c r="N24" s="13"/>
      <c r="O24" s="13"/>
      <c r="P24" s="13"/>
      <c r="Q24" s="13"/>
      <c r="R24" s="13"/>
      <c r="S24" s="13"/>
      <c r="T24" s="13"/>
      <c r="U24" s="13"/>
      <c r="V24" s="13"/>
      <c r="W24" s="13"/>
      <c r="X24" s="13"/>
      <c r="Y24" s="13"/>
    </row>
    <row r="25">
      <c r="A25" s="14" t="s">
        <v>62</v>
      </c>
      <c r="B25" s="15" t="s">
        <v>56</v>
      </c>
      <c r="C25" s="15" t="s">
        <v>28</v>
      </c>
      <c r="D25" s="14">
        <v>28000.0</v>
      </c>
      <c r="E25" s="14">
        <v>2600.0</v>
      </c>
      <c r="F25" s="17">
        <f t="shared" si="1"/>
        <v>10.76923077</v>
      </c>
      <c r="G25" s="13"/>
      <c r="H25" s="13"/>
      <c r="I25" s="13"/>
      <c r="J25" s="13"/>
      <c r="K25" s="13"/>
      <c r="L25" s="13"/>
      <c r="M25" s="13"/>
      <c r="N25" s="13"/>
      <c r="O25" s="13"/>
      <c r="P25" s="13"/>
      <c r="Q25" s="13"/>
      <c r="R25" s="13"/>
      <c r="S25" s="13"/>
      <c r="T25" s="13"/>
      <c r="U25" s="13"/>
      <c r="V25" s="13"/>
      <c r="W25" s="13"/>
      <c r="X25" s="13"/>
      <c r="Y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3" max="3" width="22.13"/>
  </cols>
  <sheetData>
    <row r="1">
      <c r="A1" s="18" t="s">
        <v>73</v>
      </c>
      <c r="B1" s="19"/>
      <c r="C1" s="20"/>
    </row>
    <row r="2">
      <c r="A2" s="15" t="s">
        <v>74</v>
      </c>
      <c r="B2" s="14"/>
      <c r="C2" s="14">
        <f>sum('Coupon Data'!D2:D25)</f>
        <v>944000</v>
      </c>
    </row>
    <row r="3">
      <c r="A3" s="15" t="s">
        <v>75</v>
      </c>
      <c r="B3" s="14"/>
      <c r="C3" s="14">
        <f>counta('Coupon Data'!A2:A25)</f>
        <v>24</v>
      </c>
    </row>
    <row r="4">
      <c r="A4" s="15" t="s">
        <v>76</v>
      </c>
      <c r="B4" s="14"/>
      <c r="C4" s="17">
        <f>C2/C3</f>
        <v>39333.33333</v>
      </c>
    </row>
    <row r="5">
      <c r="A5" s="15" t="s">
        <v>77</v>
      </c>
      <c r="B5" s="14"/>
      <c r="C5" s="14">
        <f>sum('Coupon Data'!E2:E25)</f>
        <v>47000</v>
      </c>
    </row>
    <row r="6">
      <c r="A6" s="15" t="s">
        <v>78</v>
      </c>
      <c r="B6" s="14"/>
      <c r="C6" s="17">
        <f>C5/C3</f>
        <v>1958.333333</v>
      </c>
    </row>
    <row r="7">
      <c r="A7" s="15" t="s">
        <v>79</v>
      </c>
      <c r="B7" s="14"/>
      <c r="C7" s="17">
        <f>C2/C5</f>
        <v>20.08510638</v>
      </c>
    </row>
  </sheetData>
  <mergeCells count="1">
    <mergeCell ref="A1:C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17.0"/>
    <col customWidth="1" min="4" max="4" width="17.5"/>
  </cols>
  <sheetData>
    <row r="1">
      <c r="A1" s="18" t="s">
        <v>80</v>
      </c>
      <c r="B1" s="19"/>
      <c r="C1" s="19"/>
      <c r="D1" s="19"/>
      <c r="E1" s="20"/>
    </row>
    <row r="2">
      <c r="A2" s="12" t="s">
        <v>81</v>
      </c>
      <c r="B2" s="12" t="s">
        <v>82</v>
      </c>
      <c r="C2" s="12" t="s">
        <v>83</v>
      </c>
      <c r="D2" s="12" t="s">
        <v>84</v>
      </c>
      <c r="E2" s="12" t="s">
        <v>85</v>
      </c>
    </row>
    <row r="3">
      <c r="A3" s="14" t="str">
        <f>IFERROR(__xludf.DUMMYFUNCTION("UNIQUE('Cost Per Unit (CPU)'!$C$2:$C$25)"),"Amazon")</f>
        <v>Amazon</v>
      </c>
      <c r="B3" s="14">
        <f>countifs('Cost Per Unit (CPU)'!$C$2:$C$25,A3)</f>
        <v>4</v>
      </c>
      <c r="C3" s="14">
        <f>sumifs('Cost Per Unit (CPU)'!$D$2:$D$25,'Cost Per Unit (CPU)'!$C$2:$C$25,A3)</f>
        <v>195000</v>
      </c>
      <c r="D3" s="14">
        <f>sumifs('Cost Per Unit (CPU)'!$E$2:$E$25,'Cost Per Unit (CPU)'!$C$2:$C$25,A3)</f>
        <v>7900</v>
      </c>
      <c r="E3" s="17">
        <f t="shared" ref="E3:E8" si="1">C3/D3</f>
        <v>24.6835443</v>
      </c>
    </row>
    <row r="4">
      <c r="A4" s="14" t="str">
        <f>IFERROR(__xludf.DUMMYFUNCTION("""COMPUTED_VALUE"""),"Flipkart")</f>
        <v>Flipkart</v>
      </c>
      <c r="B4" s="14">
        <f>countifs('Cost Per Unit (CPU)'!$C$2:$C$25,A4)</f>
        <v>4</v>
      </c>
      <c r="C4" s="14">
        <f>sumifs('Cost Per Unit (CPU)'!$D$2:$D$25,'Cost Per Unit (CPU)'!$C$2:$C$25,A4)</f>
        <v>122000</v>
      </c>
      <c r="D4" s="14">
        <f>sumifs('Cost Per Unit (CPU)'!$E$2:$E$25,'Cost Per Unit (CPU)'!$C$2:$C$25,A4)</f>
        <v>6500</v>
      </c>
      <c r="E4" s="17">
        <f t="shared" si="1"/>
        <v>18.76923077</v>
      </c>
    </row>
    <row r="5">
      <c r="A5" s="14" t="str">
        <f>IFERROR(__xludf.DUMMYFUNCTION("""COMPUTED_VALUE"""),"Blinkit")</f>
        <v>Blinkit</v>
      </c>
      <c r="B5" s="14">
        <f>countifs('Cost Per Unit (CPU)'!$C$2:$C$25,A5)</f>
        <v>4</v>
      </c>
      <c r="C5" s="14">
        <f>sumifs('Cost Per Unit (CPU)'!$D$2:$D$25,'Cost Per Unit (CPU)'!$C$2:$C$25,A5)</f>
        <v>88000</v>
      </c>
      <c r="D5" s="14">
        <f>sumifs('Cost Per Unit (CPU)'!$E$2:$E$25,'Cost Per Unit (CPU)'!$C$2:$C$25,A5)</f>
        <v>6000</v>
      </c>
      <c r="E5" s="17">
        <f t="shared" si="1"/>
        <v>14.66666667</v>
      </c>
    </row>
    <row r="6">
      <c r="A6" s="14" t="str">
        <f>IFERROR(__xludf.DUMMYFUNCTION("""COMPUTED_VALUE"""),"Meesho")</f>
        <v>Meesho</v>
      </c>
      <c r="B6" s="14">
        <f>countifs('Cost Per Unit (CPU)'!$C$2:$C$25,A6)</f>
        <v>4</v>
      </c>
      <c r="C6" s="14">
        <f>sumifs('Cost Per Unit (CPU)'!$D$2:$D$25,'Cost Per Unit (CPU)'!$C$2:$C$25,A6)</f>
        <v>174000</v>
      </c>
      <c r="D6" s="14">
        <f>sumifs('Cost Per Unit (CPU)'!$E$2:$E$25,'Cost Per Unit (CPU)'!$C$2:$C$25,A6)</f>
        <v>7350</v>
      </c>
      <c r="E6" s="17">
        <f t="shared" si="1"/>
        <v>23.67346939</v>
      </c>
    </row>
    <row r="7">
      <c r="A7" s="14" t="str">
        <f>IFERROR(__xludf.DUMMYFUNCTION("""COMPUTED_VALUE"""),"Shopify")</f>
        <v>Shopify</v>
      </c>
      <c r="B7" s="14">
        <f>countifs('Cost Per Unit (CPU)'!$C$2:$C$25,A7)</f>
        <v>4</v>
      </c>
      <c r="C7" s="14">
        <f>sumifs('Cost Per Unit (CPU)'!$D$2:$D$25,'Cost Per Unit (CPU)'!$C$2:$C$25,A7)</f>
        <v>183000</v>
      </c>
      <c r="D7" s="14">
        <f>sumifs('Cost Per Unit (CPU)'!$E$2:$E$25,'Cost Per Unit (CPU)'!$C$2:$C$25,A7)</f>
        <v>10900</v>
      </c>
      <c r="E7" s="17">
        <f t="shared" si="1"/>
        <v>16.78899083</v>
      </c>
    </row>
    <row r="8">
      <c r="A8" s="14" t="str">
        <f>IFERROR(__xludf.DUMMYFUNCTION("""COMPUTED_VALUE"""),"Zepto")</f>
        <v>Zepto</v>
      </c>
      <c r="B8" s="14">
        <f>countifs('Cost Per Unit (CPU)'!$C$2:$C$25,A8)</f>
        <v>4</v>
      </c>
      <c r="C8" s="14">
        <f>sumifs('Cost Per Unit (CPU)'!$D$2:$D$25,'Cost Per Unit (CPU)'!$C$2:$C$25,A8)</f>
        <v>182000</v>
      </c>
      <c r="D8" s="14">
        <f>sumifs('Cost Per Unit (CPU)'!$E$2:$E$25,'Cost Per Unit (CPU)'!$C$2:$C$25,A8)</f>
        <v>8350</v>
      </c>
      <c r="E8" s="17">
        <f t="shared" si="1"/>
        <v>21.79640719</v>
      </c>
    </row>
  </sheetData>
  <mergeCells count="1">
    <mergeCell ref="A1:E1"/>
  </mergeCells>
  <conditionalFormatting sqref="E3:E8">
    <cfRule type="expression" dxfId="0" priority="1">
      <formula>E3=min($E$3:$E$8)</formula>
    </cfRule>
  </conditionalFormatting>
  <conditionalFormatting sqref="E3:E8">
    <cfRule type="expression" dxfId="1" priority="2">
      <formula>E3=max($E$3:$E$8)</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17.88"/>
    <col customWidth="1" min="4" max="4" width="17.63"/>
  </cols>
  <sheetData>
    <row r="1">
      <c r="A1" s="18" t="s">
        <v>86</v>
      </c>
      <c r="B1" s="19"/>
      <c r="C1" s="19"/>
      <c r="D1" s="19"/>
      <c r="E1" s="20"/>
    </row>
    <row r="2">
      <c r="A2" s="12" t="s">
        <v>1</v>
      </c>
      <c r="B2" s="12" t="s">
        <v>30</v>
      </c>
      <c r="C2" s="12" t="s">
        <v>83</v>
      </c>
      <c r="D2" s="12" t="s">
        <v>84</v>
      </c>
      <c r="E2" s="12" t="s">
        <v>85</v>
      </c>
    </row>
    <row r="3">
      <c r="A3" s="14" t="str">
        <f>IFERROR(__xludf.DUMMYFUNCTION("unique('Cost Per Unit (CPU)'!B2:B25)"),"REPUBLIC-PTM-10")</f>
        <v>REPUBLIC-PTM-10</v>
      </c>
      <c r="B3" s="14">
        <f>countifs('Cost Per Unit (CPU)'!$B$2:$B$25,A3)</f>
        <v>6</v>
      </c>
      <c r="C3" s="14">
        <f>sumifs('Cost Per Unit (CPU)'!$D$2:$D$25,'Cost Per Unit (CPU)'!$B$2:$B$25,A3)</f>
        <v>160000</v>
      </c>
      <c r="D3" s="14">
        <f>sumifs('Cost Per Unit (CPU)'!$E$2:$E$25,'Cost Per Unit (CPU)'!$B$2:$B$25,A3)</f>
        <v>6000</v>
      </c>
      <c r="E3" s="17">
        <f t="shared" ref="E3:E6" si="1">C3/D3</f>
        <v>26.66666667</v>
      </c>
    </row>
    <row r="4">
      <c r="A4" s="14" t="str">
        <f>IFERROR(__xludf.DUMMYFUNCTION("""COMPUTED_VALUE"""),"INDEPENDENCE-CRD-15")</f>
        <v>INDEPENDENCE-CRD-15</v>
      </c>
      <c r="B4" s="14">
        <f>countifs('Cost Per Unit (CPU)'!$B$2:$B$25,A4)</f>
        <v>6</v>
      </c>
      <c r="C4" s="14">
        <f>sumifs('Cost Per Unit (CPU)'!$D$2:$D$25,'Cost Per Unit (CPU)'!$B$2:$B$25,A4)</f>
        <v>261000</v>
      </c>
      <c r="D4" s="14">
        <f>sumifs('Cost Per Unit (CPU)'!$E$2:$E$25,'Cost Per Unit (CPU)'!$B$2:$B$25,A4)</f>
        <v>10900</v>
      </c>
      <c r="E4" s="17">
        <f t="shared" si="1"/>
        <v>23.94495413</v>
      </c>
    </row>
    <row r="5">
      <c r="A5" s="14" t="str">
        <f>IFERROR(__xludf.DUMMYFUNCTION("""COMPUTED_VALUE"""),"DIWALI-ARL-20")</f>
        <v>DIWALI-ARL-20</v>
      </c>
      <c r="B5" s="14">
        <f>countifs('Cost Per Unit (CPU)'!$B$2:$B$25,A5)</f>
        <v>6</v>
      </c>
      <c r="C5" s="14">
        <f>sumifs('Cost Per Unit (CPU)'!$D$2:$D$25,'Cost Per Unit (CPU)'!$B$2:$B$25,A5)</f>
        <v>230000</v>
      </c>
      <c r="D5" s="14">
        <f>sumifs('Cost Per Unit (CPU)'!$E$2:$E$25,'Cost Per Unit (CPU)'!$B$2:$B$25,A5)</f>
        <v>15900</v>
      </c>
      <c r="E5" s="17">
        <f t="shared" si="1"/>
        <v>14.46540881</v>
      </c>
    </row>
    <row r="6">
      <c r="A6" s="14" t="str">
        <f>IFERROR(__xludf.DUMMYFUNCTION("""COMPUTED_VALUE"""),"NEWYEAR-PPAY-30")</f>
        <v>NEWYEAR-PPAY-30</v>
      </c>
      <c r="B6" s="14">
        <f>countifs('Cost Per Unit (CPU)'!$B$2:$B$25,A6)</f>
        <v>6</v>
      </c>
      <c r="C6" s="14">
        <f>sumifs('Cost Per Unit (CPU)'!$D$2:$D$25,'Cost Per Unit (CPU)'!$B$2:$B$25,A6)</f>
        <v>293000</v>
      </c>
      <c r="D6" s="14">
        <f>sumifs('Cost Per Unit (CPU)'!$E$2:$E$25,'Cost Per Unit (CPU)'!$B$2:$B$25,A6)</f>
        <v>14200</v>
      </c>
      <c r="E6" s="17">
        <f t="shared" si="1"/>
        <v>20.63380282</v>
      </c>
    </row>
  </sheetData>
  <mergeCells count="1">
    <mergeCell ref="A1:E1"/>
  </mergeCells>
  <conditionalFormatting sqref="E3:E6">
    <cfRule type="expression" dxfId="0" priority="1">
      <formula>E3=min($E$3:$E$5)</formula>
    </cfRule>
  </conditionalFormatting>
  <conditionalFormatting sqref="E3:E6">
    <cfRule type="expression" dxfId="2" priority="2">
      <formula>E3=max($E$3:$E$5)</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5"/>
  </cols>
  <sheetData>
    <row r="1">
      <c r="B1" s="21" t="s">
        <v>87</v>
      </c>
    </row>
  </sheetData>
  <mergeCells count="1">
    <mergeCell ref="B1:J2"/>
  </mergeCells>
  <drawing r:id="rId1"/>
</worksheet>
</file>