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ENCIA\TESIS MIW\Memoria\PUBLICACIÓN DEL ARTÍCULO\RESULTS\"/>
    </mc:Choice>
  </mc:AlternateContent>
  <xr:revisionPtr revIDLastSave="0" documentId="13_ncr:1_{02B3F4AE-E306-44D1-8DBF-DBFCB80E34C5}" xr6:coauthVersionLast="32" xr6:coauthVersionMax="32" xr10:uidLastSave="{00000000-0000-0000-0000-000000000000}"/>
  <bookViews>
    <workbookView xWindow="0" yWindow="0" windowWidth="20460" windowHeight="7500" firstSheet="12" activeTab="15" xr2:uid="{00000000-000D-0000-FFFF-FFFF00000000}"/>
  </bookViews>
  <sheets>
    <sheet name="1.Availability" sheetId="8" r:id="rId1"/>
    <sheet name="2.Licencing" sheetId="10" r:id="rId2"/>
    <sheet name="3.Interconnection" sheetId="11" r:id="rId3"/>
    <sheet name="3.1 Budget Information" sheetId="22" r:id="rId4"/>
    <sheet name="4.Security" sheetId="9" r:id="rId5"/>
    <sheet name="5-Performance" sheetId="12" r:id="rId6"/>
    <sheet name="6.Syntactic Accuracy" sheetId="3" r:id="rId7"/>
    <sheet name="7.Semantic Accuracy" sheetId="17" r:id="rId8"/>
    <sheet name="8.Consistency" sheetId="5" r:id="rId9"/>
    <sheet name="9.Completeness" sheetId="4" r:id="rId10"/>
    <sheet name="10.Relevancy" sheetId="20" r:id="rId11"/>
    <sheet name="11.Trustworthiness" sheetId="6" r:id="rId12"/>
    <sheet name="12.Understandability" sheetId="13" r:id="rId13"/>
    <sheet name="13.Timeliness" sheetId="7" r:id="rId14"/>
    <sheet name="14.Interoperability" sheetId="18" r:id="rId15"/>
    <sheet name="15.Interpretability" sheetId="19" r:id="rId1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1" i="5" l="1"/>
  <c r="B90" i="5"/>
  <c r="B92" i="5" l="1"/>
  <c r="B33" i="4" l="1"/>
  <c r="C27" i="4" l="1"/>
  <c r="D27" i="4"/>
  <c r="E27" i="4"/>
  <c r="F27" i="4"/>
  <c r="G27" i="4"/>
  <c r="H27" i="4"/>
  <c r="I27" i="4"/>
  <c r="C21" i="4"/>
  <c r="D21" i="4"/>
  <c r="E21" i="4"/>
  <c r="F21" i="4"/>
  <c r="G21" i="4"/>
  <c r="H21" i="4"/>
  <c r="I21" i="4"/>
  <c r="B27" i="11"/>
  <c r="C77" i="4"/>
  <c r="D77" i="4"/>
  <c r="E77" i="4"/>
  <c r="F77" i="4"/>
  <c r="G77" i="4"/>
  <c r="H77" i="4"/>
  <c r="I77" i="4"/>
  <c r="B77" i="4"/>
  <c r="C68" i="4"/>
  <c r="D68" i="4"/>
  <c r="E68" i="4"/>
  <c r="F68" i="4"/>
  <c r="G68" i="4"/>
  <c r="H68" i="4"/>
  <c r="I68" i="4"/>
  <c r="B68" i="4"/>
  <c r="C59" i="4"/>
  <c r="D59" i="4"/>
  <c r="E59" i="4"/>
  <c r="F59" i="4"/>
  <c r="G59" i="4"/>
  <c r="H59" i="4"/>
  <c r="I59" i="4"/>
  <c r="B59" i="4"/>
  <c r="C42" i="4"/>
  <c r="D42" i="4"/>
  <c r="E42" i="4"/>
  <c r="F42" i="4"/>
  <c r="G42" i="4"/>
  <c r="H42" i="4"/>
  <c r="I42" i="4"/>
  <c r="B42" i="4"/>
  <c r="D15" i="3"/>
  <c r="D21" i="3"/>
  <c r="B51" i="4"/>
  <c r="B79" i="4" s="1"/>
  <c r="F83" i="11"/>
  <c r="E86" i="11"/>
  <c r="E84" i="11"/>
  <c r="B27" i="4"/>
  <c r="B21" i="4"/>
  <c r="C51" i="4" l="1"/>
  <c r="D51" i="4"/>
  <c r="E51" i="4"/>
  <c r="F51" i="4"/>
  <c r="G51" i="4"/>
  <c r="H51" i="4"/>
  <c r="I51" i="4"/>
  <c r="C67" i="4"/>
  <c r="D67" i="4"/>
  <c r="E67" i="4"/>
  <c r="F67" i="4"/>
  <c r="G67" i="4"/>
  <c r="H67" i="4"/>
  <c r="I67" i="4"/>
  <c r="C76" i="4"/>
  <c r="D76" i="4"/>
  <c r="E76" i="4"/>
  <c r="F76" i="4"/>
  <c r="G76" i="4"/>
  <c r="H76" i="4"/>
  <c r="I76" i="4"/>
  <c r="B76" i="4"/>
  <c r="B67" i="4"/>
  <c r="C58" i="4"/>
  <c r="D58" i="4"/>
  <c r="E58" i="4"/>
  <c r="F58" i="4"/>
  <c r="G58" i="4"/>
  <c r="H58" i="4"/>
  <c r="I58" i="4"/>
  <c r="B58" i="4"/>
  <c r="C50" i="4"/>
  <c r="D50" i="4"/>
  <c r="E50" i="4"/>
  <c r="F50" i="4"/>
  <c r="G50" i="4"/>
  <c r="H50" i="4"/>
  <c r="I50" i="4"/>
  <c r="B50" i="4"/>
  <c r="C41" i="4"/>
  <c r="D41" i="4"/>
  <c r="E41" i="4"/>
  <c r="F41" i="4"/>
  <c r="G41" i="4"/>
  <c r="H41" i="4"/>
  <c r="I41" i="4"/>
  <c r="B41" i="4"/>
  <c r="B5" i="11" l="1"/>
  <c r="B6" i="11" s="1"/>
  <c r="L3" i="22"/>
  <c r="K3" i="22"/>
  <c r="J3" i="22"/>
  <c r="I3" i="22"/>
  <c r="H3" i="22"/>
  <c r="C72" i="17" l="1"/>
  <c r="D72" i="17"/>
  <c r="E72" i="17"/>
  <c r="F72" i="17"/>
  <c r="G72" i="17"/>
  <c r="H72" i="17"/>
  <c r="I72" i="17"/>
  <c r="B72" i="17"/>
  <c r="B73" i="17" s="1"/>
  <c r="B11" i="5"/>
  <c r="B22" i="5"/>
  <c r="B34" i="5"/>
  <c r="B45" i="5"/>
  <c r="B58" i="5"/>
  <c r="B70" i="5"/>
  <c r="B82" i="5"/>
  <c r="C57" i="3"/>
  <c r="D57" i="3"/>
  <c r="E57" i="3"/>
  <c r="F57" i="3"/>
  <c r="G57" i="3"/>
  <c r="H57" i="3"/>
  <c r="I57" i="3"/>
  <c r="B57" i="3"/>
  <c r="C50" i="3"/>
  <c r="D50" i="3"/>
  <c r="E50" i="3"/>
  <c r="F50" i="3"/>
  <c r="G50" i="3"/>
  <c r="H50" i="3"/>
  <c r="I50" i="3"/>
  <c r="B50" i="3"/>
  <c r="C43" i="3"/>
  <c r="D43" i="3"/>
  <c r="E43" i="3"/>
  <c r="F43" i="3"/>
  <c r="G43" i="3"/>
  <c r="H43" i="3"/>
  <c r="I43" i="3"/>
  <c r="B43" i="3"/>
  <c r="C35" i="3"/>
  <c r="D35" i="3"/>
  <c r="E35" i="3"/>
  <c r="F35" i="3"/>
  <c r="G35" i="3"/>
  <c r="H35" i="3"/>
  <c r="I35" i="3"/>
  <c r="B35" i="3"/>
  <c r="C28" i="3"/>
  <c r="D28" i="3"/>
  <c r="E28" i="3"/>
  <c r="F28" i="3"/>
  <c r="G28" i="3"/>
  <c r="H28" i="3"/>
  <c r="I28" i="3"/>
  <c r="B28" i="3"/>
  <c r="C21" i="3"/>
  <c r="E21" i="3"/>
  <c r="F21" i="3"/>
  <c r="G21" i="3"/>
  <c r="H21" i="3"/>
  <c r="I21" i="3"/>
  <c r="B21" i="3"/>
  <c r="C15" i="3"/>
  <c r="E15" i="3"/>
  <c r="F15" i="3"/>
  <c r="G15" i="3"/>
  <c r="H15" i="3"/>
  <c r="I15" i="3"/>
  <c r="B15" i="3"/>
  <c r="B10" i="20"/>
  <c r="C5" i="7"/>
  <c r="B6" i="7"/>
  <c r="B5" i="7"/>
  <c r="C17" i="19"/>
  <c r="D17" i="19"/>
  <c r="E17" i="19"/>
  <c r="B4" i="18"/>
  <c r="C264" i="12"/>
  <c r="D264" i="12"/>
  <c r="E264" i="12"/>
  <c r="F264" i="12"/>
  <c r="C265" i="12"/>
  <c r="D265" i="12"/>
  <c r="E265" i="12"/>
  <c r="F265" i="12"/>
  <c r="C266" i="12"/>
  <c r="B265" i="12"/>
  <c r="B264" i="12"/>
  <c r="B266" i="12" s="1"/>
  <c r="C251" i="12"/>
  <c r="D251" i="12"/>
  <c r="E251" i="12"/>
  <c r="F251" i="12"/>
  <c r="C250" i="12"/>
  <c r="C252" i="12" s="1"/>
  <c r="D250" i="12"/>
  <c r="D252" i="12" s="1"/>
  <c r="E250" i="12"/>
  <c r="E252" i="12" s="1"/>
  <c r="F250" i="12"/>
  <c r="B251" i="12"/>
  <c r="B250" i="12"/>
  <c r="C237" i="12"/>
  <c r="D237" i="12"/>
  <c r="E237" i="12"/>
  <c r="F237" i="12"/>
  <c r="C236" i="12"/>
  <c r="C238" i="12" s="1"/>
  <c r="D236" i="12"/>
  <c r="D238" i="12" s="1"/>
  <c r="E236" i="12"/>
  <c r="F236" i="12"/>
  <c r="B237" i="12"/>
  <c r="B236" i="12"/>
  <c r="C223" i="12"/>
  <c r="D223" i="12"/>
  <c r="E223" i="12"/>
  <c r="F223" i="12"/>
  <c r="C222" i="12"/>
  <c r="C224" i="12" s="1"/>
  <c r="D222" i="12"/>
  <c r="E222" i="12"/>
  <c r="F222" i="12"/>
  <c r="F224" i="12" s="1"/>
  <c r="B223" i="12"/>
  <c r="B222" i="12"/>
  <c r="C209" i="12"/>
  <c r="D209" i="12"/>
  <c r="E209" i="12"/>
  <c r="F209" i="12"/>
  <c r="C208" i="12"/>
  <c r="C210" i="12" s="1"/>
  <c r="D208" i="12"/>
  <c r="E208" i="12"/>
  <c r="F208" i="12"/>
  <c r="B209" i="12"/>
  <c r="B208" i="12"/>
  <c r="F195" i="12"/>
  <c r="C195" i="12"/>
  <c r="D195" i="12"/>
  <c r="E195" i="12"/>
  <c r="C194" i="12"/>
  <c r="D194" i="12"/>
  <c r="E194" i="12"/>
  <c r="F194" i="12"/>
  <c r="B195" i="12"/>
  <c r="B194" i="12"/>
  <c r="D181" i="12"/>
  <c r="E181" i="12"/>
  <c r="F181" i="12"/>
  <c r="D180" i="12"/>
  <c r="E180" i="12"/>
  <c r="F180" i="12"/>
  <c r="C181" i="12"/>
  <c r="C180" i="12"/>
  <c r="B181" i="12"/>
  <c r="B180" i="12"/>
  <c r="C167" i="12"/>
  <c r="D167" i="12"/>
  <c r="E167" i="12"/>
  <c r="F167" i="12"/>
  <c r="B167" i="12"/>
  <c r="F166" i="12"/>
  <c r="B166" i="12"/>
  <c r="C166" i="12"/>
  <c r="C168" i="12" s="1"/>
  <c r="D166" i="12"/>
  <c r="D168" i="12" s="1"/>
  <c r="E166" i="12"/>
  <c r="B59" i="3" l="1"/>
  <c r="B182" i="12"/>
  <c r="E168" i="12"/>
  <c r="F168" i="12"/>
  <c r="D182" i="12"/>
  <c r="B224" i="12"/>
  <c r="B168" i="12"/>
  <c r="B84" i="5"/>
  <c r="F266" i="12"/>
  <c r="E266" i="12"/>
  <c r="D266" i="12"/>
  <c r="B267" i="12" s="1"/>
  <c r="B196" i="12"/>
  <c r="F252" i="12"/>
  <c r="B252" i="12"/>
  <c r="B253" i="12" s="1"/>
  <c r="F238" i="12"/>
  <c r="E238" i="12"/>
  <c r="B238" i="12"/>
  <c r="E224" i="12"/>
  <c r="D224" i="12"/>
  <c r="F210" i="12"/>
  <c r="E210" i="12"/>
  <c r="D210" i="12"/>
  <c r="B210" i="12"/>
  <c r="F196" i="12"/>
  <c r="E196" i="12"/>
  <c r="D196" i="12"/>
  <c r="C196" i="12"/>
  <c r="F182" i="12"/>
  <c r="E182" i="12"/>
  <c r="C182" i="12"/>
  <c r="C150" i="12"/>
  <c r="D150" i="12"/>
  <c r="E150" i="12"/>
  <c r="F150" i="12"/>
  <c r="B150" i="12"/>
  <c r="C142" i="12"/>
  <c r="D142" i="12"/>
  <c r="E142" i="12"/>
  <c r="F142" i="12"/>
  <c r="B142" i="12"/>
  <c r="B143" i="12" s="1"/>
  <c r="F134" i="12"/>
  <c r="C134" i="12"/>
  <c r="D134" i="12"/>
  <c r="E134" i="12"/>
  <c r="B134" i="12"/>
  <c r="C126" i="12"/>
  <c r="D126" i="12"/>
  <c r="E126" i="12"/>
  <c r="F126" i="12"/>
  <c r="B126" i="12"/>
  <c r="C118" i="12"/>
  <c r="D118" i="12"/>
  <c r="E118" i="12"/>
  <c r="F118" i="12"/>
  <c r="B118" i="12"/>
  <c r="C110" i="12"/>
  <c r="D110" i="12"/>
  <c r="E110" i="12"/>
  <c r="F110" i="12"/>
  <c r="B110" i="12"/>
  <c r="B111" i="12" s="1"/>
  <c r="D102" i="12"/>
  <c r="E102" i="12"/>
  <c r="F102" i="12"/>
  <c r="C102" i="12"/>
  <c r="B102" i="12"/>
  <c r="B94" i="12"/>
  <c r="C94" i="12"/>
  <c r="D94" i="12"/>
  <c r="E94" i="12"/>
  <c r="F94" i="12"/>
  <c r="B119" i="12" l="1"/>
  <c r="B151" i="12"/>
  <c r="B211" i="12"/>
  <c r="B169" i="12"/>
  <c r="B197" i="12"/>
  <c r="B95" i="12"/>
  <c r="B127" i="12"/>
  <c r="B225" i="12"/>
  <c r="B183" i="12"/>
  <c r="B103" i="12"/>
  <c r="B135" i="12"/>
  <c r="B239" i="12"/>
  <c r="B270" i="12" s="1"/>
  <c r="D93" i="11"/>
  <c r="D90" i="11"/>
  <c r="D88" i="11"/>
  <c r="D86" i="11"/>
  <c r="D84" i="11"/>
  <c r="B153" i="12" l="1"/>
  <c r="E90" i="11"/>
  <c r="D82" i="11"/>
  <c r="C63" i="17"/>
  <c r="D63" i="17"/>
  <c r="E63" i="17"/>
  <c r="F63" i="17"/>
  <c r="G63" i="17"/>
  <c r="H63" i="17"/>
  <c r="I63" i="17"/>
  <c r="B63" i="17"/>
  <c r="I60" i="17" l="1"/>
  <c r="H60" i="17"/>
  <c r="G60" i="17"/>
  <c r="F60" i="17"/>
  <c r="E60" i="17"/>
  <c r="D60" i="17"/>
  <c r="C60" i="17"/>
  <c r="B60" i="17"/>
  <c r="I54" i="17"/>
  <c r="H54" i="17"/>
  <c r="G54" i="17"/>
  <c r="F54" i="17"/>
  <c r="E54" i="17"/>
  <c r="D54" i="17"/>
  <c r="C54" i="17"/>
  <c r="B54" i="17"/>
  <c r="I45" i="17"/>
  <c r="H45" i="17"/>
  <c r="G45" i="17"/>
  <c r="F45" i="17"/>
  <c r="E45" i="17"/>
  <c r="D45" i="17"/>
  <c r="C45" i="17"/>
  <c r="B45" i="17"/>
  <c r="I35" i="17"/>
  <c r="H35" i="17"/>
  <c r="G35" i="17"/>
  <c r="F35" i="17"/>
  <c r="E35" i="17"/>
  <c r="D35" i="17"/>
  <c r="C35" i="17"/>
  <c r="B35" i="17"/>
  <c r="I26" i="17"/>
  <c r="H26" i="17"/>
  <c r="G26" i="17"/>
  <c r="F26" i="17"/>
  <c r="E26" i="17"/>
  <c r="D26" i="17"/>
  <c r="C26" i="17"/>
  <c r="B26" i="17"/>
  <c r="I17" i="17"/>
  <c r="H17" i="17"/>
  <c r="G17" i="17"/>
  <c r="F17" i="17"/>
  <c r="E17" i="17"/>
  <c r="D17" i="17"/>
  <c r="C17" i="17"/>
  <c r="B17" i="17"/>
  <c r="C9" i="17"/>
  <c r="D9" i="17"/>
  <c r="E9" i="17"/>
  <c r="F9" i="17"/>
  <c r="G9" i="17"/>
  <c r="H9" i="17"/>
  <c r="I9" i="17"/>
  <c r="B9" i="17"/>
  <c r="H9" i="12"/>
  <c r="B5" i="13"/>
  <c r="F26" i="11"/>
  <c r="H26" i="11"/>
  <c r="I26" i="11"/>
  <c r="J26" i="11"/>
  <c r="L26" i="11"/>
  <c r="N26" i="11"/>
  <c r="O26" i="11"/>
  <c r="P26" i="11"/>
  <c r="Q26" i="11"/>
  <c r="B26" i="11" l="1"/>
  <c r="C6" i="7" l="1"/>
  <c r="B3" i="8"/>
  <c r="A3" i="8"/>
  <c r="B17" i="6" l="1"/>
  <c r="B11" i="6"/>
  <c r="C11" i="6"/>
  <c r="B5" i="4"/>
  <c r="B18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reas_economicas" description="Connection to the 'areas_economicas' query in the workbook." type="5" refreshedVersion="0" background="1">
    <dbPr connection="Provider=Microsoft.Mashup.OleDb.1;Data Source=$Workbook$;Location=areas_economicas;Extended Properties=&quot;&quot;" command="SELECT * FROM [areas_economicas]"/>
  </connection>
</connections>
</file>

<file path=xl/sharedStrings.xml><?xml version="1.0" encoding="utf-8"?>
<sst xmlns="http://schemas.openxmlformats.org/spreadsheetml/2006/main" count="2122" uniqueCount="1108">
  <si>
    <t>RDF</t>
  </si>
  <si>
    <t>HTML</t>
  </si>
  <si>
    <t>JSON</t>
  </si>
  <si>
    <t>N3</t>
  </si>
  <si>
    <t>XML</t>
  </si>
  <si>
    <t>TURTLE</t>
  </si>
  <si>
    <t>CSV</t>
  </si>
  <si>
    <t>ATOM</t>
  </si>
  <si>
    <t>JSONLD</t>
  </si>
  <si>
    <r>
      <t xml:space="preserve">                                                                                                                   </t>
    </r>
    <r>
      <rPr>
        <b/>
        <u/>
        <sz val="11"/>
        <color theme="1"/>
        <rFont val="Calibri"/>
        <family val="2"/>
        <scheme val="minor"/>
      </rPr>
      <t>Áreas Gestoras</t>
    </r>
  </si>
  <si>
    <t>Resultado</t>
  </si>
  <si>
    <t>Denominación</t>
  </si>
  <si>
    <t>Capítulo</t>
  </si>
  <si>
    <t>Artículo</t>
  </si>
  <si>
    <t>Concepto</t>
  </si>
  <si>
    <t>Subconcepto</t>
  </si>
  <si>
    <t>Autor</t>
  </si>
  <si>
    <t>uri</t>
  </si>
  <si>
    <t>1-2.</t>
  </si>
  <si>
    <t>1-3.</t>
  </si>
  <si>
    <t>1-4.</t>
  </si>
  <si>
    <t>1-6.</t>
  </si>
  <si>
    <t>1-7.</t>
  </si>
  <si>
    <t>1-8.</t>
  </si>
  <si>
    <t>1-9.</t>
  </si>
  <si>
    <t>1-10.</t>
  </si>
  <si>
    <t>1-12.</t>
  </si>
  <si>
    <t>1-14.</t>
  </si>
  <si>
    <t>1-2-3.</t>
  </si>
  <si>
    <t>1-2-9.</t>
  </si>
  <si>
    <t>1-2-10.</t>
  </si>
  <si>
    <t>2-1.</t>
  </si>
  <si>
    <t>2-3.</t>
  </si>
  <si>
    <t>2-4.</t>
  </si>
  <si>
    <t>2-7.</t>
  </si>
  <si>
    <t>2-8.</t>
  </si>
  <si>
    <t>2-9.</t>
  </si>
  <si>
    <t>2-10.</t>
  </si>
  <si>
    <t>2-11.</t>
  </si>
  <si>
    <t>2-12.</t>
  </si>
  <si>
    <t>2-14.</t>
  </si>
  <si>
    <t>3-1.</t>
  </si>
  <si>
    <t>3-2-1.</t>
  </si>
  <si>
    <t>3-2.</t>
  </si>
  <si>
    <t>3-4.</t>
  </si>
  <si>
    <t>3-7.</t>
  </si>
  <si>
    <t>3-8.</t>
  </si>
  <si>
    <t>3-9.</t>
  </si>
  <si>
    <t>3-2-9.</t>
  </si>
  <si>
    <t>3-10.</t>
  </si>
  <si>
    <t>3-2-10.</t>
  </si>
  <si>
    <t>3-11.</t>
  </si>
  <si>
    <t>3-12.</t>
  </si>
  <si>
    <t>3-13.</t>
  </si>
  <si>
    <t>3-14.</t>
  </si>
  <si>
    <t>4-1.</t>
  </si>
  <si>
    <t>4-2.</t>
  </si>
  <si>
    <t>4-3.</t>
  </si>
  <si>
    <t>4-5.</t>
  </si>
  <si>
    <t>4-6.</t>
  </si>
  <si>
    <t>4-7.</t>
  </si>
  <si>
    <t>4-8.</t>
  </si>
  <si>
    <t>4-9.</t>
  </si>
  <si>
    <t>4-10.</t>
  </si>
  <si>
    <t>4-11.</t>
  </si>
  <si>
    <t>4-12.</t>
  </si>
  <si>
    <t>4-13.</t>
  </si>
  <si>
    <t>4-14.</t>
  </si>
  <si>
    <t>5-1.</t>
  </si>
  <si>
    <t>5-2.</t>
  </si>
  <si>
    <t>5-3.</t>
  </si>
  <si>
    <t>5-7.</t>
  </si>
  <si>
    <t>5-8.</t>
  </si>
  <si>
    <t>5-9.</t>
  </si>
  <si>
    <t>5-10.</t>
  </si>
  <si>
    <t>5-11.</t>
  </si>
  <si>
    <t>5-12.</t>
  </si>
  <si>
    <t>5-13.</t>
  </si>
  <si>
    <t>5-14.</t>
  </si>
  <si>
    <t>6-1.</t>
  </si>
  <si>
    <t>6-2.</t>
  </si>
  <si>
    <t>6-3.</t>
  </si>
  <si>
    <t>6-4.</t>
  </si>
  <si>
    <t>6-5.</t>
  </si>
  <si>
    <t>5-4.</t>
  </si>
  <si>
    <t>6-8.</t>
  </si>
  <si>
    <t>6-9.</t>
  </si>
  <si>
    <t>6-10.</t>
  </si>
  <si>
    <t>6-11.</t>
  </si>
  <si>
    <t>6-12.</t>
  </si>
  <si>
    <t>6-13.</t>
  </si>
  <si>
    <t>6-14.</t>
  </si>
  <si>
    <t>7-1.</t>
  </si>
  <si>
    <t>7-2.</t>
  </si>
  <si>
    <t>7-3.</t>
  </si>
  <si>
    <t>7-4.</t>
  </si>
  <si>
    <t>7-5.</t>
  </si>
  <si>
    <t>7-6.</t>
  </si>
  <si>
    <t>7-8.</t>
  </si>
  <si>
    <t>7-9.</t>
  </si>
  <si>
    <t>7-10.</t>
  </si>
  <si>
    <t>7-11.</t>
  </si>
  <si>
    <t>7-12.</t>
  </si>
  <si>
    <t>7-13.</t>
  </si>
  <si>
    <t>7-14.</t>
  </si>
  <si>
    <t>8-1.</t>
  </si>
  <si>
    <t>8-2.</t>
  </si>
  <si>
    <t>8-3.</t>
  </si>
  <si>
    <t>8-4.</t>
  </si>
  <si>
    <t>8-5.</t>
  </si>
  <si>
    <t>8-6.</t>
  </si>
  <si>
    <t>8-7.</t>
  </si>
  <si>
    <t>8-9.</t>
  </si>
  <si>
    <t>8-10.</t>
  </si>
  <si>
    <t>8-11.</t>
  </si>
  <si>
    <t>8-12.</t>
  </si>
  <si>
    <t>8-13.</t>
  </si>
  <si>
    <t>8-14.</t>
  </si>
  <si>
    <t>9-1.</t>
  </si>
  <si>
    <t>9-2-1.</t>
  </si>
  <si>
    <t>9-2.</t>
  </si>
  <si>
    <t>9-3.</t>
  </si>
  <si>
    <t>9-2-3.</t>
  </si>
  <si>
    <t>9-4.</t>
  </si>
  <si>
    <t>9-5.</t>
  </si>
  <si>
    <t>9-6.</t>
  </si>
  <si>
    <t>9-7.</t>
  </si>
  <si>
    <t>9-2-7.</t>
  </si>
  <si>
    <t>9-8.</t>
  </si>
  <si>
    <t>9-10.</t>
  </si>
  <si>
    <t>9-2-10.</t>
  </si>
  <si>
    <t>6-2-1.</t>
  </si>
  <si>
    <t>1-2-8.</t>
  </si>
  <si>
    <t>3-2-8.</t>
  </si>
  <si>
    <t>8-2-1.</t>
  </si>
  <si>
    <t>8-2-3.</t>
  </si>
  <si>
    <t>8-2-10.</t>
  </si>
  <si>
    <t>1-2-6-4.</t>
  </si>
  <si>
    <t>1-2-6.</t>
  </si>
  <si>
    <t>2-6.</t>
  </si>
  <si>
    <t>2-6-4.</t>
  </si>
  <si>
    <t>3-6.</t>
  </si>
  <si>
    <t>3-2-6-4.</t>
  </si>
  <si>
    <t>3-2-6.</t>
  </si>
  <si>
    <t>4-6-2-1.</t>
  </si>
  <si>
    <t>4-6-2.</t>
  </si>
  <si>
    <t>4-6-2-3.</t>
  </si>
  <si>
    <t>4-6-8.</t>
  </si>
  <si>
    <t>5-4-6-2-1.</t>
  </si>
  <si>
    <t>5-4-6-2.</t>
  </si>
  <si>
    <t>5-4-6-2-3.</t>
  </si>
  <si>
    <t>5-4-6-8.</t>
  </si>
  <si>
    <t>5-4-6-2-10.</t>
  </si>
  <si>
    <t>6-2-3.</t>
  </si>
  <si>
    <t>6-2-10.</t>
  </si>
  <si>
    <t>8-2-6-4.</t>
  </si>
  <si>
    <t>1.5</t>
  </si>
  <si>
    <t>3.5</t>
  </si>
  <si>
    <t>5-4-6.</t>
  </si>
  <si>
    <t>1-2-6-4-5.</t>
  </si>
  <si>
    <t>3-2-6-4-5.</t>
  </si>
  <si>
    <t>4-6-14.</t>
  </si>
  <si>
    <t>4-6-2-9.</t>
  </si>
  <si>
    <t>5.6.</t>
  </si>
  <si>
    <t>5-4-6-14.</t>
  </si>
  <si>
    <t>5-4-6-2-9.</t>
  </si>
  <si>
    <t>6-4-5.</t>
  </si>
  <si>
    <t>6-2-9.</t>
  </si>
  <si>
    <t>9-2-6-4.</t>
  </si>
  <si>
    <t>9-2-6-4-5.</t>
  </si>
  <si>
    <t>9-2-6.</t>
  </si>
  <si>
    <t>4-6-7.</t>
  </si>
  <si>
    <t>1-2-6-7.</t>
  </si>
  <si>
    <t>2-6-7.</t>
  </si>
  <si>
    <t>3-2-6-7.</t>
  </si>
  <si>
    <t>5-4-6-7.</t>
  </si>
  <si>
    <t>6-7.</t>
  </si>
  <si>
    <t>7-6-2-1.</t>
  </si>
  <si>
    <t>7-6-2.</t>
  </si>
  <si>
    <t>7-6-2-3.</t>
  </si>
  <si>
    <t>7-6-4.</t>
  </si>
  <si>
    <t>7-6-4-5.</t>
  </si>
  <si>
    <t>7-6-2-10.</t>
  </si>
  <si>
    <t>7-6-14.</t>
  </si>
  <si>
    <t>7-6-2-9.</t>
  </si>
  <si>
    <t>7-6-8.</t>
  </si>
  <si>
    <t>8-2-6-4-5.</t>
  </si>
  <si>
    <t>8-6-7.</t>
  </si>
  <si>
    <t>8-2-9.</t>
  </si>
  <si>
    <t>4-6-10.</t>
  </si>
  <si>
    <t>3-2-6-13.</t>
  </si>
  <si>
    <t>4-6-13.</t>
  </si>
  <si>
    <t>5-4-6-13.</t>
  </si>
  <si>
    <t>7-6-13.</t>
  </si>
  <si>
    <t>1-2-14.</t>
  </si>
  <si>
    <t>3-2-14.</t>
  </si>
  <si>
    <t>1.11</t>
  </si>
  <si>
    <t>1-2-8-11.</t>
  </si>
  <si>
    <t>2-8-11.</t>
  </si>
  <si>
    <t>3-2-8-11.</t>
  </si>
  <si>
    <t>4-6-8-11.</t>
  </si>
  <si>
    <t>5-4-6-8-11.</t>
  </si>
  <si>
    <t>6-8-11.</t>
  </si>
  <si>
    <t>7-6-8-11.</t>
  </si>
  <si>
    <t>1-2-6-12.</t>
  </si>
  <si>
    <t>2-6-12.</t>
  </si>
  <si>
    <t>8-6-10.</t>
  </si>
  <si>
    <t>8-6-13.</t>
  </si>
  <si>
    <t>9-2-8.</t>
  </si>
  <si>
    <t>9-11.</t>
  </si>
  <si>
    <t>9-2-8-11.</t>
  </si>
  <si>
    <t>9-12.</t>
  </si>
  <si>
    <t>9-2-8-11-12.</t>
  </si>
  <si>
    <t>9-13.</t>
  </si>
  <si>
    <t>9-2-6-13.</t>
  </si>
  <si>
    <t>9-14.</t>
  </si>
  <si>
    <t>9-2-14.</t>
  </si>
  <si>
    <t>10-1.</t>
  </si>
  <si>
    <t>10-2-1.</t>
  </si>
  <si>
    <t>10-2.</t>
  </si>
  <si>
    <t>10-3.</t>
  </si>
  <si>
    <t>10-2-3.</t>
  </si>
  <si>
    <t>10-4.</t>
  </si>
  <si>
    <t>10-6-4.</t>
  </si>
  <si>
    <t>10-5.</t>
  </si>
  <si>
    <t>10-6-4-5.</t>
  </si>
  <si>
    <t>10-6.</t>
  </si>
  <si>
    <t>10-7.</t>
  </si>
  <si>
    <t>10-8.</t>
  </si>
  <si>
    <t>10-2-8.</t>
  </si>
  <si>
    <t>10-9.</t>
  </si>
  <si>
    <t>10-2-9.</t>
  </si>
  <si>
    <t>10-11.</t>
  </si>
  <si>
    <t>10-2-8-11.</t>
  </si>
  <si>
    <t>10-13.</t>
  </si>
  <si>
    <t>10-6-13.</t>
  </si>
  <si>
    <t>10-14.</t>
  </si>
  <si>
    <t>10-2-14.</t>
  </si>
  <si>
    <t>11-1.</t>
  </si>
  <si>
    <t>11-8-2-1.</t>
  </si>
  <si>
    <t>11-8-2.</t>
  </si>
  <si>
    <t>11-8-6.</t>
  </si>
  <si>
    <t>11-8-14.</t>
  </si>
  <si>
    <t>11-8-2-3.</t>
  </si>
  <si>
    <t>11-8-2-9.</t>
  </si>
  <si>
    <t>11-8-6-10.</t>
  </si>
  <si>
    <t>11-8-6-4-5.</t>
  </si>
  <si>
    <t>11-8-6-7.</t>
  </si>
  <si>
    <t>11-8-6-13.</t>
  </si>
  <si>
    <t>11-8-2-10.</t>
  </si>
  <si>
    <t>11-2.</t>
  </si>
  <si>
    <t>11-3.</t>
  </si>
  <si>
    <t>11-4.</t>
  </si>
  <si>
    <t>11-5.</t>
  </si>
  <si>
    <t>11-6.</t>
  </si>
  <si>
    <t>11-7.</t>
  </si>
  <si>
    <t>11-9.</t>
  </si>
  <si>
    <t>11-10.</t>
  </si>
  <si>
    <t>11-12.</t>
  </si>
  <si>
    <t>11-13.</t>
  </si>
  <si>
    <t>11-14.</t>
  </si>
  <si>
    <t>12-11-8-14.</t>
  </si>
  <si>
    <t>12-11-8-6-13.</t>
  </si>
  <si>
    <t>12-1.</t>
  </si>
  <si>
    <t>12-2.</t>
  </si>
  <si>
    <t>12-3.</t>
  </si>
  <si>
    <t>12-4.</t>
  </si>
  <si>
    <t>12-5.</t>
  </si>
  <si>
    <t>12-6.</t>
  </si>
  <si>
    <t>12-7.</t>
  </si>
  <si>
    <t>12-9.</t>
  </si>
  <si>
    <t>12-8.</t>
  </si>
  <si>
    <t>11-8.</t>
  </si>
  <si>
    <t>12-10.</t>
  </si>
  <si>
    <t>12-13.</t>
  </si>
  <si>
    <t>12-14.</t>
  </si>
  <si>
    <t>13-6-2.</t>
  </si>
  <si>
    <t>13-6-4.</t>
  </si>
  <si>
    <t>13-6-7.</t>
  </si>
  <si>
    <t>13-6-8.</t>
  </si>
  <si>
    <t>13-6-14.</t>
  </si>
  <si>
    <t>13-6-2-1.</t>
  </si>
  <si>
    <t>13-6-2-3.</t>
  </si>
  <si>
    <t>13-6-4-5.</t>
  </si>
  <si>
    <t>13-6-2-9.</t>
  </si>
  <si>
    <t>13-6-2-10.</t>
  </si>
  <si>
    <t>13-6-8-11.</t>
  </si>
  <si>
    <t>13-1.</t>
  </si>
  <si>
    <t>13-2.</t>
  </si>
  <si>
    <t>13-3.</t>
  </si>
  <si>
    <t>13-4.</t>
  </si>
  <si>
    <t>13-5.</t>
  </si>
  <si>
    <t>13-6.</t>
  </si>
  <si>
    <t>13-8.</t>
  </si>
  <si>
    <t>13-9.</t>
  </si>
  <si>
    <t>13-10.</t>
  </si>
  <si>
    <t>13-11.</t>
  </si>
  <si>
    <t>13-12.</t>
  </si>
  <si>
    <t>14-1.</t>
  </si>
  <si>
    <t>14-2-1.</t>
  </si>
  <si>
    <t>14-2.</t>
  </si>
  <si>
    <t>14-3.</t>
  </si>
  <si>
    <t>14-2-3.</t>
  </si>
  <si>
    <t>14-4.</t>
  </si>
  <si>
    <t>14-6-4.</t>
  </si>
  <si>
    <t>14-5.</t>
  </si>
  <si>
    <t>14-6-4-5.</t>
  </si>
  <si>
    <t>14-6.</t>
  </si>
  <si>
    <t>14-7.</t>
  </si>
  <si>
    <t>14-6-7.</t>
  </si>
  <si>
    <t>14-8.</t>
  </si>
  <si>
    <t>14-9.</t>
  </si>
  <si>
    <t>14-2-9.</t>
  </si>
  <si>
    <t>14-10.</t>
  </si>
  <si>
    <t>14-6-10.</t>
  </si>
  <si>
    <t>14-11.</t>
  </si>
  <si>
    <t>14-8-11.</t>
  </si>
  <si>
    <t>14-12.</t>
  </si>
  <si>
    <t>14-13.</t>
  </si>
  <si>
    <t>14-6-13.</t>
  </si>
  <si>
    <t>2-5.</t>
  </si>
  <si>
    <t>2-6-4-5.</t>
  </si>
  <si>
    <t>10-6-7.</t>
  </si>
  <si>
    <t>10-6-8.</t>
  </si>
  <si>
    <t>10-6-8-11.</t>
  </si>
  <si>
    <t>11-8-6-4.</t>
  </si>
  <si>
    <t>13-14.</t>
  </si>
  <si>
    <t>12-11.</t>
  </si>
  <si>
    <t>12-8-11.</t>
  </si>
  <si>
    <t>12-8-6-10.</t>
  </si>
  <si>
    <t>12-8-2-10.</t>
  </si>
  <si>
    <t>12-8-2-9.</t>
  </si>
  <si>
    <t>12-8-6-7.</t>
  </si>
  <si>
    <t>12-8-6.</t>
  </si>
  <si>
    <t>12-8-6-4-5.</t>
  </si>
  <si>
    <t>12-8-6-4.</t>
  </si>
  <si>
    <t>12-8-2-3.</t>
  </si>
  <si>
    <t>12-8-2.</t>
  </si>
  <si>
    <t>12-8-2-1.</t>
  </si>
  <si>
    <t>13-6-8-12.</t>
  </si>
  <si>
    <t>10-12.</t>
  </si>
  <si>
    <t>10-2-8-12.</t>
  </si>
  <si>
    <t>10-6-8-12.</t>
  </si>
  <si>
    <t>7-6-8-12.</t>
  </si>
  <si>
    <t>6-8-12.</t>
  </si>
  <si>
    <t>5-4-6-8-12.</t>
  </si>
  <si>
    <t>4-6-8-12.</t>
  </si>
  <si>
    <t>3-2-8-12.</t>
  </si>
  <si>
    <t>2-8-12.</t>
  </si>
  <si>
    <t>1-2-8-12.</t>
  </si>
  <si>
    <t>14-8-12.</t>
  </si>
  <si>
    <t>latencia[i] (ms)</t>
  </si>
  <si>
    <t>Ejercicio</t>
  </si>
  <si>
    <t xml:space="preserve"> Ejercicio</t>
  </si>
  <si>
    <t>Evaluación</t>
  </si>
  <si>
    <t>Variables</t>
  </si>
  <si>
    <t>SI</t>
  </si>
  <si>
    <t>HML</t>
  </si>
  <si>
    <t>JSON-LD</t>
  </si>
  <si>
    <t>NO</t>
  </si>
  <si>
    <t>-</t>
  </si>
  <si>
    <t>Ranking</t>
  </si>
  <si>
    <t>Santander</t>
  </si>
  <si>
    <t>Gijón</t>
  </si>
  <si>
    <t>Bilbao</t>
  </si>
  <si>
    <t>Oviedo</t>
  </si>
  <si>
    <t>Burgos</t>
  </si>
  <si>
    <t>Logroño</t>
  </si>
  <si>
    <t>Torrelavega</t>
  </si>
  <si>
    <t>Vigo</t>
  </si>
  <si>
    <t xml:space="preserve"> </t>
  </si>
  <si>
    <t>Uri</t>
  </si>
  <si>
    <t>Fecha</t>
  </si>
  <si>
    <t>Texto</t>
  </si>
  <si>
    <t>Atributos No Válidos</t>
  </si>
  <si>
    <t>Código</t>
  </si>
  <si>
    <t>Fecha, PartidaOrganica</t>
  </si>
  <si>
    <t>Capítulos</t>
  </si>
  <si>
    <t>Artículos</t>
  </si>
  <si>
    <t>Subconceptos</t>
  </si>
  <si>
    <t>GASTOS DE PERSONAL.</t>
  </si>
  <si>
    <t>Órganos de gobierno y personal directivo.</t>
  </si>
  <si>
    <t>Retribuciones básicas y otras remuneraciones de los miembros de los órganos de gobierno.</t>
  </si>
  <si>
    <t>100.00</t>
  </si>
  <si>
    <t>Retribuciones básicas.</t>
  </si>
  <si>
    <t>100.01</t>
  </si>
  <si>
    <t>Otras remuneraciones.</t>
  </si>
  <si>
    <t>Retribuciones básicas y otras remuneraciones del personal directivo.</t>
  </si>
  <si>
    <t>101.00</t>
  </si>
  <si>
    <t>101.01</t>
  </si>
  <si>
    <t>Contribuciones a planes y fondos de pensiones.</t>
  </si>
  <si>
    <t>107.00</t>
  </si>
  <si>
    <t>De los miembros de los órganos de gobierno.</t>
  </si>
  <si>
    <t>107.01</t>
  </si>
  <si>
    <t>Del personal directivo.</t>
  </si>
  <si>
    <t>Personal eventual.</t>
  </si>
  <si>
    <t>Retribuciones básicas y otras remuneraciones de personal eventual.</t>
  </si>
  <si>
    <t>110.00</t>
  </si>
  <si>
    <t>110.01</t>
  </si>
  <si>
    <t>Retribuciones complementarias.</t>
  </si>
  <si>
    <t>110.02</t>
  </si>
  <si>
    <t>Personal Funcionario.</t>
  </si>
  <si>
    <t>120.00</t>
  </si>
  <si>
    <t>Sueldos del Grupo A1.</t>
  </si>
  <si>
    <t>120.01</t>
  </si>
  <si>
    <t>Sueldos del Grupo A2.</t>
  </si>
  <si>
    <t>120.02</t>
  </si>
  <si>
    <t>Sueldos del Grupo B.</t>
  </si>
  <si>
    <t>120.03</t>
  </si>
  <si>
    <t>Sueldos del Grupo C1.</t>
  </si>
  <si>
    <t>120.04</t>
  </si>
  <si>
    <t>Sueldos del Grupo C2.</t>
  </si>
  <si>
    <t>120.05</t>
  </si>
  <si>
    <t>Sueldos del Grupo E.</t>
  </si>
  <si>
    <t>120.06</t>
  </si>
  <si>
    <t>Trienios.</t>
  </si>
  <si>
    <t>120.09</t>
  </si>
  <si>
    <t>Otras retribuciones básicas.</t>
  </si>
  <si>
    <t>121.00</t>
  </si>
  <si>
    <t>Complemento de destino.</t>
  </si>
  <si>
    <t>121.01</t>
  </si>
  <si>
    <t>Complemento específico.</t>
  </si>
  <si>
    <t>121.03</t>
  </si>
  <si>
    <t>Otros complementos.</t>
  </si>
  <si>
    <t>Retribuciones en especie.</t>
  </si>
  <si>
    <t>Retribuciones de funcionarios en prácticas (mismo desglose que 120).</t>
  </si>
  <si>
    <t>Personal Laboral.</t>
  </si>
  <si>
    <t>Laboral Fijo.</t>
  </si>
  <si>
    <t>130.00</t>
  </si>
  <si>
    <t>130.01</t>
  </si>
  <si>
    <t>Horas extraordinarias</t>
  </si>
  <si>
    <t>130.02</t>
  </si>
  <si>
    <t>Laboral temporal.</t>
  </si>
  <si>
    <t>Otro personal.</t>
  </si>
  <si>
    <t>Incentivos al rendimiento.</t>
  </si>
  <si>
    <t>Productividad.</t>
  </si>
  <si>
    <t>Gratificaciones.</t>
  </si>
  <si>
    <t>Otros incentivos al rendimiento.</t>
  </si>
  <si>
    <t>Complemento de dedicación especial.</t>
  </si>
  <si>
    <t>Cuotas, prestaciones y gastos sociales a cargo del empleador.</t>
  </si>
  <si>
    <t>Cuotas sociales.</t>
  </si>
  <si>
    <t>160.00</t>
  </si>
  <si>
    <t>Seguridad Social.</t>
  </si>
  <si>
    <t>160.08</t>
  </si>
  <si>
    <t>Asistencia médico-farmacéutica.</t>
  </si>
  <si>
    <t>160.09</t>
  </si>
  <si>
    <t>Otras cuotas.</t>
  </si>
  <si>
    <t>Prestaciones sociales.</t>
  </si>
  <si>
    <t>161.03</t>
  </si>
  <si>
    <t>Pensiones excepcionales.</t>
  </si>
  <si>
    <t>161.04</t>
  </si>
  <si>
    <t>Indemnizaciones al personal laboral por jubilaciones anticipadas.</t>
  </si>
  <si>
    <t>161.05</t>
  </si>
  <si>
    <t>Pensiones a cargo de la Entidad local.</t>
  </si>
  <si>
    <t>161.07</t>
  </si>
  <si>
    <t>Asistencia médico-farmacéutica a pensionistas.</t>
  </si>
  <si>
    <t>Gastos sociales del personal.</t>
  </si>
  <si>
    <t>162.00</t>
  </si>
  <si>
    <t>Formación y perfeccionamiento del personal.</t>
  </si>
  <si>
    <t>162.01</t>
  </si>
  <si>
    <t>Economatos y comedores.</t>
  </si>
  <si>
    <t>162.02</t>
  </si>
  <si>
    <t>Transporte de personal.</t>
  </si>
  <si>
    <t>162.04</t>
  </si>
  <si>
    <t>Acción social.</t>
  </si>
  <si>
    <t>162.05</t>
  </si>
  <si>
    <t>Seguros.</t>
  </si>
  <si>
    <t>162.09</t>
  </si>
  <si>
    <t>Otros gastos sociales.</t>
  </si>
  <si>
    <t>Complemento familiar.</t>
  </si>
  <si>
    <t>GASTOS CORRIENTES EN BIENES Y SERVICIOS.</t>
  </si>
  <si>
    <t>Arrendamientos y cánones.</t>
  </si>
  <si>
    <t>Arrendamientos de terrenos y bienes naturales.</t>
  </si>
  <si>
    <t>Arrendamientos de edificios y otras construcciones.</t>
  </si>
  <si>
    <t>Arrendamientos de maquinaria, instalaciones y utillaje.</t>
  </si>
  <si>
    <t>Arrendamientos de material de transporte.</t>
  </si>
  <si>
    <t>Arrendamientos de mobiliario y enseres.</t>
  </si>
  <si>
    <t>Arrendamientos de equipos para procesos de información.</t>
  </si>
  <si>
    <t>Arrendamientos de otro inmovilizado material.</t>
  </si>
  <si>
    <t>Cánones.</t>
  </si>
  <si>
    <t>Reparaciones, mantenimiento y conservación.</t>
  </si>
  <si>
    <t>Infraestructuras y bienes naturales.</t>
  </si>
  <si>
    <t>Edificios y otras construcciones.</t>
  </si>
  <si>
    <t>Maquinaria, instalaciones técnicas y utillaje.</t>
  </si>
  <si>
    <t>Elementos de transporte.</t>
  </si>
  <si>
    <t>Mobiliario.</t>
  </si>
  <si>
    <t>Equipos para procesos de información.</t>
  </si>
  <si>
    <t>Otro inmovilizado material.</t>
  </si>
  <si>
    <t>Material, suministros y otros.</t>
  </si>
  <si>
    <t>Material de oficina.</t>
  </si>
  <si>
    <t>220.00</t>
  </si>
  <si>
    <t>Ordinario no inventariable.</t>
  </si>
  <si>
    <t>220.01</t>
  </si>
  <si>
    <t>Prensa, revistas, libros y otras publicaciones.</t>
  </si>
  <si>
    <t>220.02</t>
  </si>
  <si>
    <t>Material informático no inventariable.</t>
  </si>
  <si>
    <t>Suministros.</t>
  </si>
  <si>
    <t>221.00</t>
  </si>
  <si>
    <t>Energía eléctrica.</t>
  </si>
  <si>
    <t>221.01</t>
  </si>
  <si>
    <t>Agua.</t>
  </si>
  <si>
    <t>221.02</t>
  </si>
  <si>
    <t>Gas.</t>
  </si>
  <si>
    <t>221.03</t>
  </si>
  <si>
    <t>Combustibles y carburantes.</t>
  </si>
  <si>
    <t>221.04</t>
  </si>
  <si>
    <t>Vestuario.</t>
  </si>
  <si>
    <t>221.05</t>
  </si>
  <si>
    <t>Productos alimenticios.</t>
  </si>
  <si>
    <t>221.06</t>
  </si>
  <si>
    <t>Productos farmacéuticos y material sanitario.</t>
  </si>
  <si>
    <t>221.10</t>
  </si>
  <si>
    <t>Productos de limpieza y aseo.</t>
  </si>
  <si>
    <t>221.11</t>
  </si>
  <si>
    <t>Suministros de repuestos de maquinaria, utillaje y elementos de transporte.</t>
  </si>
  <si>
    <t>221.12</t>
  </si>
  <si>
    <t>Suministros de material electrónico, eléctrico y de telecomunicaciones.</t>
  </si>
  <si>
    <t>221.13</t>
  </si>
  <si>
    <t>Manutención de animales.</t>
  </si>
  <si>
    <t>221.99</t>
  </si>
  <si>
    <t>Otros suministros.</t>
  </si>
  <si>
    <t>Comunicaciones.</t>
  </si>
  <si>
    <t>222.00</t>
  </si>
  <si>
    <t>Servicios de Telecomunicaciones.</t>
  </si>
  <si>
    <t>222.01</t>
  </si>
  <si>
    <t>Postales.</t>
  </si>
  <si>
    <t>222.02</t>
  </si>
  <si>
    <t>Telegráficas.</t>
  </si>
  <si>
    <t>222.03</t>
  </si>
  <si>
    <t>Informáticas.</t>
  </si>
  <si>
    <t>222.99</t>
  </si>
  <si>
    <t>Otros gastos en comunicaciones.</t>
  </si>
  <si>
    <t>Transportes.</t>
  </si>
  <si>
    <t>Primas de seguros.</t>
  </si>
  <si>
    <t>Tributos.</t>
  </si>
  <si>
    <t>225.00</t>
  </si>
  <si>
    <t>Tributos estatales.</t>
  </si>
  <si>
    <t>225.01</t>
  </si>
  <si>
    <t>Tributos de las Comunidades Autónomas.</t>
  </si>
  <si>
    <t>225.02</t>
  </si>
  <si>
    <t>Tributos de las Entidades locales.</t>
  </si>
  <si>
    <t>Gastos diversos.</t>
  </si>
  <si>
    <t>226.01</t>
  </si>
  <si>
    <t>Atenciones protocolarias y representativas.</t>
  </si>
  <si>
    <t>226.02</t>
  </si>
  <si>
    <t>Publicidad y propaganda.</t>
  </si>
  <si>
    <t>226.03</t>
  </si>
  <si>
    <t>Publicación en Diarios Oficiales.</t>
  </si>
  <si>
    <t>226.04</t>
  </si>
  <si>
    <t>Jurídicos, contenciosos.</t>
  </si>
  <si>
    <t>226.06</t>
  </si>
  <si>
    <t>Reuniones, conferencias y cursos.</t>
  </si>
  <si>
    <t>226.07</t>
  </si>
  <si>
    <t>Oposiciones y pruebas selectivas.</t>
  </si>
  <si>
    <t>226.09</t>
  </si>
  <si>
    <t>Actividades culturales y deportivas.</t>
  </si>
  <si>
    <t>226.99</t>
  </si>
  <si>
    <t>Otros gastos diversos.</t>
  </si>
  <si>
    <t>Trabajos realizados por otras empresas y profesionales.</t>
  </si>
  <si>
    <t>227.00</t>
  </si>
  <si>
    <t>Limpieza y aseo.</t>
  </si>
  <si>
    <t>227.01</t>
  </si>
  <si>
    <t>Seguridad.</t>
  </si>
  <si>
    <t>227.02</t>
  </si>
  <si>
    <t>Valoraciones y peritajes.</t>
  </si>
  <si>
    <t>227.04</t>
  </si>
  <si>
    <t>Custodia, depósito y almacenaje.</t>
  </si>
  <si>
    <t>227.05</t>
  </si>
  <si>
    <t>Procesos electorales.</t>
  </si>
  <si>
    <t>227.06</t>
  </si>
  <si>
    <t>Estudios y trabajos técnicos.</t>
  </si>
  <si>
    <t>227.08</t>
  </si>
  <si>
    <t>Servicios de recaudación a favor de la entidad.</t>
  </si>
  <si>
    <t>227.99</t>
  </si>
  <si>
    <t>Otros trabajos realizados por otras empresas y profesionales.</t>
  </si>
  <si>
    <t>Indemnizaciones por razón del servicio.</t>
  </si>
  <si>
    <t>Dietas.</t>
  </si>
  <si>
    <t>230.00</t>
  </si>
  <si>
    <t>230.10</t>
  </si>
  <si>
    <t>230.20</t>
  </si>
  <si>
    <t>Del personal no directivo.</t>
  </si>
  <si>
    <t>Locomoción.</t>
  </si>
  <si>
    <t>231.00</t>
  </si>
  <si>
    <t>231.10</t>
  </si>
  <si>
    <t>231.20</t>
  </si>
  <si>
    <t>Otras indemnizaciones.</t>
  </si>
  <si>
    <t>Gastos de publicaciones.</t>
  </si>
  <si>
    <t>Gastos de edición y distribución.</t>
  </si>
  <si>
    <t>Trabajos realizados por administraciones públicas y otras entidades públicas.</t>
  </si>
  <si>
    <t>Trabajos realizados por Instituciones sin fines de lucro.</t>
  </si>
  <si>
    <t>GASTOS FINANCIEROS.</t>
  </si>
  <si>
    <t>De Deuda Pública en euros.</t>
  </si>
  <si>
    <t>Intereses.</t>
  </si>
  <si>
    <t>Gastos de emisión, modificación y cancelación.</t>
  </si>
  <si>
    <t>Otros gastos financieros de Deuda Pública en euros.</t>
  </si>
  <si>
    <t>De préstamos y otras operaciones financieras en euros.</t>
  </si>
  <si>
    <t>Gastos de formalización, modificación y cancelación.</t>
  </si>
  <si>
    <t>Otros gastos financieros de préstamos y otras operaciones financieras en euros.</t>
  </si>
  <si>
    <t>De deuda pública en moneda distinta del euro.</t>
  </si>
  <si>
    <t>Diferencias de cambio.</t>
  </si>
  <si>
    <t>Otros gastos financieros de Deuda Pública en moneda distinta del euro.</t>
  </si>
  <si>
    <t>De préstamos y otras operaciones financieras en moneda distinta del euro.</t>
  </si>
  <si>
    <t>Otros gastos financieros de préstamos y otras operaciones financieras en moneda distinta del euro.</t>
  </si>
  <si>
    <t>De depósitos, fianzas y otros.</t>
  </si>
  <si>
    <t>Intereses de depósitos.</t>
  </si>
  <si>
    <t>Intereses de fianzas.</t>
  </si>
  <si>
    <t>Intereses de demora y otros gastos financieros.</t>
  </si>
  <si>
    <t>Intereses de demora.</t>
  </si>
  <si>
    <t>Operaciones de intercambio financiero.</t>
  </si>
  <si>
    <t>Ejecución de avales.</t>
  </si>
  <si>
    <t>Intereses por operaciones de arrendamiento financiero («leasing»).</t>
  </si>
  <si>
    <t>Otros gastos financieros.</t>
  </si>
  <si>
    <t>TRANSFERENCIAS CORRIENTES.</t>
  </si>
  <si>
    <t>A la Administración General de la Entidad Local.</t>
  </si>
  <si>
    <t>A Organismos Autónomos de la Entidad Local.</t>
  </si>
  <si>
    <t>A la Administración del Estado.</t>
  </si>
  <si>
    <t>A la Administración General del Estado.</t>
  </si>
  <si>
    <t>A Organismos Autónomos yAgencias estatales.</t>
  </si>
  <si>
    <t>421.00</t>
  </si>
  <si>
    <t>Al Servicio Público de Empleo Estatal.</t>
  </si>
  <si>
    <t>421.10</t>
  </si>
  <si>
    <t>A otros organismos autónomos.</t>
  </si>
  <si>
    <t>A Fundaciones estatales.</t>
  </si>
  <si>
    <t>A sociedades mercantiles estatales, entidades públicas empresariales y otros organismos públicos.</t>
  </si>
  <si>
    <t>423.00</t>
  </si>
  <si>
    <t>Subvenciones para fomento del empleo.</t>
  </si>
  <si>
    <t>423.10</t>
  </si>
  <si>
    <t>Subvenciones para bonificación de intereses y primas de seguros.</t>
  </si>
  <si>
    <t>423.20</t>
  </si>
  <si>
    <t>Subvenciones para reducir el precio a pagar por los consumidores.</t>
  </si>
  <si>
    <t>423.90</t>
  </si>
  <si>
    <t>Otras subvenciones a sociedades mercantiles estatales, entidades públicas empresariales y otros organismos públicos.</t>
  </si>
  <si>
    <t>A la Seguridad Social.</t>
  </si>
  <si>
    <t>A entes públicos y sociedades mercantiles de la Entidad Local.</t>
  </si>
  <si>
    <t>Otras subvenciones a entes públicos y sociedades mercantiles de la Entidad Local.</t>
  </si>
  <si>
    <t>A Comunidades Autónomas.</t>
  </si>
  <si>
    <t>A la Administración General de las Comunidades Autónomas.</t>
  </si>
  <si>
    <t>A Organismos Autónomos y agencias de las Comunidades Autónomas.</t>
  </si>
  <si>
    <t>A fundaciones de las Comunidades Autónomas.</t>
  </si>
  <si>
    <t>A sociedades mercantiles, entidades públicas empresariales y otros organismos públicos dependientes de las Comunidades Autónomas.</t>
  </si>
  <si>
    <t>453.00</t>
  </si>
  <si>
    <t>453.10</t>
  </si>
  <si>
    <t>453.20</t>
  </si>
  <si>
    <t>453.90</t>
  </si>
  <si>
    <t>Otras subvenciones a sociedades mercantiles, entidades públicas empresariales y otros organismos públicos dependientes de las Comunidades Autónomas.</t>
  </si>
  <si>
    <t>A Entidades Locales.</t>
  </si>
  <si>
    <t>A Diputaciones, Consejos o Cabildos insulares.</t>
  </si>
  <si>
    <t>A Ayuntamientos.</t>
  </si>
  <si>
    <t>A Mancomunidades.</t>
  </si>
  <si>
    <t>A Áreas Metropolitanas.</t>
  </si>
  <si>
    <t>A Comarcas.</t>
  </si>
  <si>
    <t>A otras Entidades que agrupen municipios.</t>
  </si>
  <si>
    <t>A Consorcios.</t>
  </si>
  <si>
    <t>A Entidades Locales Menores.</t>
  </si>
  <si>
    <t>A Empresas privadas.</t>
  </si>
  <si>
    <t>Otras subvenciones a Empresas privadas.</t>
  </si>
  <si>
    <t>A Familias e Instituciones sin fines de lucro.</t>
  </si>
  <si>
    <t>Al exterior.</t>
  </si>
  <si>
    <t>FONDO DE CONTINGENCIA Y OTROS IMPREVISTOS.</t>
  </si>
  <si>
    <t>Dotación al Fondo de Contingencia de Ejecución Presupuestaria.</t>
  </si>
  <si>
    <t>Fondo de Contingencia de Ejecución Presupuestaria. Artículo 31 Ley Orgánica 2/2012, de Estabilidad Presupuestaria y Sostenibilidad Financiera.</t>
  </si>
  <si>
    <t>INVERSIONES REALES.</t>
  </si>
  <si>
    <t>Inversión nueva en infraestructuras y bienes destinados al uso general.</t>
  </si>
  <si>
    <t>Inversiones en terrenos.</t>
  </si>
  <si>
    <t>Otras inversiones nuevas en infraestructuras y bienes destinados al uso general.</t>
  </si>
  <si>
    <t>Inversiones de reposición de infraestructuras y bienes destinados al uso general.</t>
  </si>
  <si>
    <t>Otras inversiones de reposición en infraestructuras y bienes destinados al uso general.</t>
  </si>
  <si>
    <t>Inversión nueva asociada al funcionamiento operativo de los servicios.</t>
  </si>
  <si>
    <t>Terrenos y bienes naturales.</t>
  </si>
  <si>
    <t>Proyectos complejos.</t>
  </si>
  <si>
    <t>Otras inversiones nuevas asociadas al funcionamiento operativo de los servicios.</t>
  </si>
  <si>
    <t>Inversión de reposición asociada al funcionamiento operativo de los servicios.</t>
  </si>
  <si>
    <t>Otras inversiones de reposición asociadas al funcionamiento operativo de los servicios.</t>
  </si>
  <si>
    <t>Gastos en inversiones de carácter inmaterial.</t>
  </si>
  <si>
    <t>Gastos en aplicaciones informáticas.</t>
  </si>
  <si>
    <t>Cuotas netas de intereses por operaciones de arrendamiento financiero («leasing»).</t>
  </si>
  <si>
    <t>Inversiones gestionadas para otros entes públicos.</t>
  </si>
  <si>
    <t>Gastos en inversiones gestionadas para otros entes públicos.</t>
  </si>
  <si>
    <t>Gastos en inversiones de bienes patrimoniales.</t>
  </si>
  <si>
    <t>Otros gastos en inversiones de bienes patrimoniales.</t>
  </si>
  <si>
    <t>Inversiones en bienes comunales.</t>
  </si>
  <si>
    <t>Inversión en infraestructuras.</t>
  </si>
  <si>
    <t>TRANSFERENCIAS DE CAPITAL.</t>
  </si>
  <si>
    <t>A Organismos Autónomos y agencias.</t>
  </si>
  <si>
    <t>721.00</t>
  </si>
  <si>
    <t>721.09</t>
  </si>
  <si>
    <t>A fundaciones estatales.</t>
  </si>
  <si>
    <t>A entes públicos y sociedades mercantiles de la Entidad local.</t>
  </si>
  <si>
    <t>A Diputaciones, Consejos o Cabildos.</t>
  </si>
  <si>
    <t>A Entidades que agrupen Municipios.</t>
  </si>
  <si>
    <t>A empresas privadas.</t>
  </si>
  <si>
    <t>A familias e instituciones sin fines de lucro.</t>
  </si>
  <si>
    <t>ACTIVOS FINANCIEROS.</t>
  </si>
  <si>
    <t>Adquisición de deuda del sector público.</t>
  </si>
  <si>
    <t>Adquisición de deuda del sector público a corto plazo.</t>
  </si>
  <si>
    <t>800.00</t>
  </si>
  <si>
    <t>Al Estado.</t>
  </si>
  <si>
    <t>800.10</t>
  </si>
  <si>
    <t>800.20</t>
  </si>
  <si>
    <t>A Entidades locales.</t>
  </si>
  <si>
    <t>800.90</t>
  </si>
  <si>
    <t>A otros subsectores.</t>
  </si>
  <si>
    <t>Adquisición de deuda del sector público a largo plazo.</t>
  </si>
  <si>
    <t>801.00</t>
  </si>
  <si>
    <t>801.10</t>
  </si>
  <si>
    <t>801.20</t>
  </si>
  <si>
    <t>801.90</t>
  </si>
  <si>
    <t>Adquisición de Obligaciones y Bonos fuera del sector público.</t>
  </si>
  <si>
    <t>Adquisición de obligaciones y bonos fuera del sector público a corto plazo. Desarrollo por sectores.</t>
  </si>
  <si>
    <t>Adquisición de obligaciones y bonos fuera del sector público a largo plazo. Desarrollo por sectores.</t>
  </si>
  <si>
    <t>Concesión préstamos al sector público.</t>
  </si>
  <si>
    <t>Préstamos a corto plazo.</t>
  </si>
  <si>
    <t>820.00</t>
  </si>
  <si>
    <t>820.10</t>
  </si>
  <si>
    <t>820.20</t>
  </si>
  <si>
    <t>820.90</t>
  </si>
  <si>
    <t>Préstamos a largo plazo.</t>
  </si>
  <si>
    <t>821.00</t>
  </si>
  <si>
    <t>821.10</t>
  </si>
  <si>
    <t>821.20</t>
  </si>
  <si>
    <t>821.90</t>
  </si>
  <si>
    <t>Concesión de préstamos fuera del sector público.</t>
  </si>
  <si>
    <t>Préstamos a corto plazo. Desarrollo por sectores.</t>
  </si>
  <si>
    <t>Préstamos a largo plazo. Desarrollo por sectores.</t>
  </si>
  <si>
    <t>Constitución de depósitos y fianzas.</t>
  </si>
  <si>
    <t>Depósitos.</t>
  </si>
  <si>
    <t>840.00</t>
  </si>
  <si>
    <t>A corto plazo.</t>
  </si>
  <si>
    <t>840.10</t>
  </si>
  <si>
    <t>A largo plazo.</t>
  </si>
  <si>
    <t>Fianzas.</t>
  </si>
  <si>
    <t>841.00</t>
  </si>
  <si>
    <t>841.10</t>
  </si>
  <si>
    <t>Adquisición de acciones y participaciones del sector público.</t>
  </si>
  <si>
    <t>850.01</t>
  </si>
  <si>
    <t>Adquisición de acciones y participaciones para compensar pérdidas.</t>
  </si>
  <si>
    <t>850.20</t>
  </si>
  <si>
    <t>Adquisición de acciones y participaciones para financiar inversiones no rentables.</t>
  </si>
  <si>
    <t>850.90</t>
  </si>
  <si>
    <t>Resto de adquisiciones de acciones dentro del sector público.</t>
  </si>
  <si>
    <t>Adquisición de acciones y participaciones fuera del sector público.</t>
  </si>
  <si>
    <t>860.10</t>
  </si>
  <si>
    <t>De empresas nacionales.</t>
  </si>
  <si>
    <t>860.20</t>
  </si>
  <si>
    <t>De empresas de la Unión Europea.</t>
  </si>
  <si>
    <t>860.90</t>
  </si>
  <si>
    <t>De otras empresas.</t>
  </si>
  <si>
    <t>Aportaciones patrimoniales.</t>
  </si>
  <si>
    <t>Aportaciones a fundaciones.</t>
  </si>
  <si>
    <t>Aportaciones a consorcios.</t>
  </si>
  <si>
    <t>Aportaciones a otros entes.</t>
  </si>
  <si>
    <t>872.10</t>
  </si>
  <si>
    <t>Aportaciones para compensar pérdidas.</t>
  </si>
  <si>
    <t>872.20</t>
  </si>
  <si>
    <t>Aportaciones para financiar inversiones no rentables.</t>
  </si>
  <si>
    <t>872.90</t>
  </si>
  <si>
    <t>Resto de aportaciones.</t>
  </si>
  <si>
    <t>PASIVOS FINANCIEROS.</t>
  </si>
  <si>
    <t>Amortización de Deuda Pública en euros.</t>
  </si>
  <si>
    <t>Amortización de Deuda Pública en euros a corto plazo.</t>
  </si>
  <si>
    <t>Amortización de Deuda Pública en euros a largo plazo.</t>
  </si>
  <si>
    <t>Amortización de préstamos y de operaciones en euros.</t>
  </si>
  <si>
    <t>Amortización de préstamos a corto plazo de entes del sector público.</t>
  </si>
  <si>
    <t>Amortización de préstamos a largo plazo de entes del sector público.</t>
  </si>
  <si>
    <t>Amortización de préstamos a corto plazo de entes de fuera del sector Público.</t>
  </si>
  <si>
    <t>Amortización de préstamos a largo plazo de entes de fuera del sector público.</t>
  </si>
  <si>
    <t>Amortización de Deuda Pública en moneda distinta del euro.</t>
  </si>
  <si>
    <t>Amortización de Deuda Pública en moneda distinta del euro a corto plazo.</t>
  </si>
  <si>
    <t>Amortización de Deuda Pública en moneda distinta del euro a largo plazo.</t>
  </si>
  <si>
    <t>Amortización de préstamos en moneda distinta del euro.</t>
  </si>
  <si>
    <t>Amortización de préstamos en moneda distinta del euro a corto plazo.</t>
  </si>
  <si>
    <t>Amortización de préstamos en moneda distinta del euro a largo plazo.</t>
  </si>
  <si>
    <t>Devolución de depósitos y fianzas.</t>
  </si>
  <si>
    <t>Devolución de depósitos.</t>
  </si>
  <si>
    <t>Devolución de fianzas.</t>
  </si>
  <si>
    <t>Relación de la Clasificación Económica de Gastos</t>
  </si>
  <si>
    <t>Errores</t>
  </si>
  <si>
    <t>*Aparece "*", en lugar de un nombre de Área</t>
  </si>
  <si>
    <t>* Aparece "No definido" en lugar de un nombre de Área Gestora</t>
  </si>
  <si>
    <t>*No se utilizan simempre con el mismo formato</t>
  </si>
  <si>
    <t>* No se pueden obtener datos relacionados, están mal representados</t>
  </si>
  <si>
    <t>*No emplean un formato correcto, sino dígitos de 6 números</t>
  </si>
  <si>
    <t>11.3</t>
  </si>
  <si>
    <t>11.4</t>
  </si>
  <si>
    <t>11.5</t>
  </si>
  <si>
    <t>Área, Código de Área</t>
  </si>
  <si>
    <t>1.1-Check download  of data</t>
  </si>
  <si>
    <t>1.2-Check obtainin of all data</t>
  </si>
  <si>
    <t>1.3-Check of format</t>
  </si>
  <si>
    <t>1.4-Check required of type formats/1.5-Check restriction of formats</t>
  </si>
  <si>
    <t>Initial budgets</t>
  </si>
  <si>
    <t>Executed budget</t>
  </si>
  <si>
    <t>Observations made:</t>
  </si>
  <si>
    <t>All available download mechanisms work, except for the data available in the ATOM format</t>
  </si>
  <si>
    <t>Total download mechanisms:</t>
  </si>
  <si>
    <t>Total of correct download mechanisms:</t>
  </si>
  <si>
    <t>The possibility of requesting all available information is restricted</t>
  </si>
  <si>
    <t>All the data are in the format indicated</t>
  </si>
  <si>
    <t>Formats Available</t>
  </si>
  <si>
    <t>All formats are open</t>
  </si>
  <si>
    <t>Assessment</t>
  </si>
  <si>
    <t>Resultado : 10</t>
  </si>
  <si>
    <t>2.1-Manual verification of licenses/2.2- Manual verification of the correct use of licenses</t>
  </si>
  <si>
    <t>All licenses are consistent and permanently visible</t>
  </si>
  <si>
    <t>License used in the data source: Attribution 4.0 Internacional (CC BY 4.0)</t>
  </si>
  <si>
    <t>3.1- Degree of interconnection</t>
  </si>
  <si>
    <t>Number of identifiers</t>
  </si>
  <si>
    <t>Number of candidate identifiers</t>
  </si>
  <si>
    <t>Annex I</t>
  </si>
  <si>
    <t>Classification by Programs of Expenses</t>
  </si>
  <si>
    <t>Expense Area</t>
  </si>
  <si>
    <t>Expense Policy</t>
  </si>
  <si>
    <t>Group of Programs</t>
  </si>
  <si>
    <t>Programs</t>
  </si>
  <si>
    <t>Denomination</t>
  </si>
  <si>
    <t>e_jk: Number of edges between the neighbors of the node</t>
  </si>
  <si>
    <t>k_(i ): grade of node</t>
  </si>
  <si>
    <t>Economic Areas</t>
  </si>
  <si>
    <t>Code Economic Area</t>
  </si>
  <si>
    <t>Name Area</t>
  </si>
  <si>
    <t>NameManagingArea</t>
  </si>
  <si>
    <t>GovernmentArea</t>
  </si>
  <si>
    <t>Managing Area</t>
  </si>
  <si>
    <t>Budgets executed / Expenses</t>
  </si>
  <si>
    <t>Budgets executed/Income</t>
  </si>
  <si>
    <t>Initial Budgets/Budgets executed /Income</t>
  </si>
  <si>
    <t>Budgets Expenses</t>
  </si>
  <si>
    <t>Accounting programs</t>
  </si>
  <si>
    <t>Code Program</t>
  </si>
  <si>
    <t>Program</t>
  </si>
  <si>
    <t>Chapter</t>
  </si>
  <si>
    <t>Article</t>
  </si>
  <si>
    <t>Concept</t>
  </si>
  <si>
    <t>Subconcept</t>
  </si>
  <si>
    <t>Number of Candidate Identifiers</t>
  </si>
  <si>
    <t>Economic classification of income</t>
  </si>
  <si>
    <t>AnnexIII</t>
  </si>
  <si>
    <t>AnnexIV</t>
  </si>
  <si>
    <t>Economic classification of expenses</t>
  </si>
  <si>
    <t>3.3- Grade of centrality</t>
  </si>
  <si>
    <t>Shortest paths:</t>
  </si>
  <si>
    <t>Nodes (i):</t>
  </si>
  <si>
    <r>
      <t>Centrality of i(</t>
    </r>
    <r>
      <rPr>
        <b/>
        <i/>
        <u/>
        <sz val="11"/>
        <color rgb="FFFF0000"/>
        <rFont val="Calibri"/>
        <family val="2"/>
        <scheme val="minor"/>
      </rPr>
      <t>Maximum centrality)</t>
    </r>
  </si>
  <si>
    <t>max(j∈v) (m_j^centrality )- m_i^centrality</t>
  </si>
  <si>
    <t>Centrality of graph</t>
  </si>
  <si>
    <t xml:space="preserve">Standard identifiers that are expected to be found in the data source are those referred to in Order EHA / 3454/2007 </t>
  </si>
  <si>
    <t>4.1-Checking the use of the HTTP protocol</t>
  </si>
  <si>
    <t>The data is not offered through the HTTPS protocol</t>
  </si>
  <si>
    <t>4.2-Digital signatures in documents or files</t>
  </si>
  <si>
    <t>The documents are not digitally signed</t>
  </si>
  <si>
    <t>Budgets Income</t>
  </si>
  <si>
    <t>Budget Expenses</t>
  </si>
  <si>
    <t>Management Areas</t>
  </si>
  <si>
    <t>Executed Income Budget</t>
  </si>
  <si>
    <t>Executed Budget of Expenses</t>
  </si>
  <si>
    <t>latency [i] (ms)</t>
  </si>
  <si>
    <t>Requests</t>
  </si>
  <si>
    <t>i-th measurement</t>
  </si>
  <si>
    <t>Number of users</t>
  </si>
  <si>
    <t>Time (s)</t>
  </si>
  <si>
    <t>Time(s)</t>
  </si>
  <si>
    <t>Result</t>
  </si>
  <si>
    <t>Assessment Result</t>
  </si>
  <si>
    <t>5.1- Calculation of latency</t>
  </si>
  <si>
    <t>Initial Budgets</t>
  </si>
  <si>
    <t>Executed Budgets</t>
  </si>
  <si>
    <t>5.2- Calculation of performance based on the calculated latency and the number of users</t>
  </si>
  <si>
    <t>slope_first_segment</t>
  </si>
  <si>
    <t>slope_second_segment</t>
  </si>
  <si>
    <t>Assessment RDF</t>
  </si>
  <si>
    <t>u</t>
  </si>
  <si>
    <t>half_u</t>
  </si>
  <si>
    <t>u_plus_half</t>
  </si>
  <si>
    <t>performance in half_u</t>
  </si>
  <si>
    <t>performance in u</t>
  </si>
  <si>
    <t>performance in u_plus_half</t>
  </si>
  <si>
    <t>Assessment HTML</t>
  </si>
  <si>
    <t>Assessment JSON</t>
  </si>
  <si>
    <t>Assessment N3</t>
  </si>
  <si>
    <t>Assessment XML</t>
  </si>
  <si>
    <t>Assessment TURTLE</t>
  </si>
  <si>
    <t>Assessment CSV</t>
  </si>
  <si>
    <t>Result Assessment</t>
  </si>
  <si>
    <t>5.3- Grade of scalability</t>
  </si>
  <si>
    <t>3 measurements were made for each group of data</t>
  </si>
  <si>
    <t>We present the shortest time obtained and its corresponding iteration number</t>
  </si>
  <si>
    <t>The total of measurements made was 144</t>
  </si>
  <si>
    <t>Result of latency</t>
  </si>
  <si>
    <t xml:space="preserve">                                                                                       6.1-Use of validators</t>
  </si>
  <si>
    <r>
      <t xml:space="preserve">                                                                                                                   </t>
    </r>
    <r>
      <rPr>
        <b/>
        <u/>
        <sz val="11"/>
        <color theme="1"/>
        <rFont val="Calibri"/>
        <family val="2"/>
        <scheme val="minor"/>
      </rPr>
      <t>Economic Areas</t>
    </r>
  </si>
  <si>
    <t xml:space="preserve">                                                                                                                   Management Areas</t>
  </si>
  <si>
    <t>Executed Budgets of Expenses</t>
  </si>
  <si>
    <t>Executed Budgets of Income</t>
  </si>
  <si>
    <t xml:space="preserve">                                                                                                             Initial Budgets</t>
  </si>
  <si>
    <r>
      <t xml:space="preserve">                                                                                                                  </t>
    </r>
    <r>
      <rPr>
        <b/>
        <u/>
        <sz val="11"/>
        <color theme="1"/>
        <rFont val="Calibri"/>
        <family val="2"/>
        <scheme val="minor"/>
      </rPr>
      <t>Budgets Income</t>
    </r>
  </si>
  <si>
    <t>Final Result</t>
  </si>
  <si>
    <t>Outliers</t>
  </si>
  <si>
    <t>Total of outliers</t>
  </si>
  <si>
    <t>6.2-Syntactically precise values</t>
  </si>
  <si>
    <t xml:space="preserve">                                                                                           7.1-Detection of outliers</t>
  </si>
  <si>
    <t xml:space="preserve">                                                                                              Budgets Executed</t>
  </si>
  <si>
    <t>Corrects</t>
  </si>
  <si>
    <t xml:space="preserve">Total of data  </t>
  </si>
  <si>
    <t xml:space="preserve">Concept: </t>
  </si>
  <si>
    <r>
      <t xml:space="preserve">                                                                                                                   </t>
    </r>
    <r>
      <rPr>
        <b/>
        <u/>
        <sz val="11"/>
        <color theme="1"/>
        <rFont val="Calibri"/>
        <family val="2"/>
        <scheme val="minor"/>
      </rPr>
      <t>Accounting programs</t>
    </r>
  </si>
  <si>
    <r>
      <t xml:space="preserve">                                                                                                                   </t>
    </r>
    <r>
      <rPr>
        <b/>
        <u/>
        <sz val="11"/>
        <color theme="1"/>
        <rFont val="Calibri"/>
        <family val="2"/>
        <scheme val="minor"/>
      </rPr>
      <t>Budget Expenses</t>
    </r>
  </si>
  <si>
    <t xml:space="preserve">                                                                                                             Initial Budget</t>
  </si>
  <si>
    <r>
      <t xml:space="preserve">                                                                                                                   </t>
    </r>
    <r>
      <rPr>
        <b/>
        <u/>
        <sz val="11"/>
        <color theme="1"/>
        <rFont val="Calibri"/>
        <family val="2"/>
        <scheme val="minor"/>
      </rPr>
      <t>Budget Income</t>
    </r>
  </si>
  <si>
    <r>
      <t xml:space="preserve">                                                                                                   </t>
    </r>
    <r>
      <rPr>
        <b/>
        <u/>
        <sz val="11"/>
        <color theme="1"/>
        <rFont val="Calibri"/>
        <family val="2"/>
        <scheme val="minor"/>
      </rPr>
      <t>Income Budget Executed</t>
    </r>
  </si>
  <si>
    <r>
      <t xml:space="preserve">                                                                                                   </t>
    </r>
    <r>
      <rPr>
        <b/>
        <u/>
        <sz val="11"/>
        <color theme="1"/>
        <rFont val="Calibri"/>
        <family val="2"/>
        <scheme val="minor"/>
      </rPr>
      <t>Expenses Budget Executed</t>
    </r>
  </si>
  <si>
    <r>
      <t xml:space="preserve">                                                                                                                   </t>
    </r>
    <r>
      <rPr>
        <b/>
        <u/>
        <sz val="11"/>
        <color theme="1"/>
        <rFont val="Calibri"/>
        <family val="2"/>
        <scheme val="minor"/>
      </rPr>
      <t>Management Areas</t>
    </r>
  </si>
  <si>
    <t>7.3-Use of functional dependencies between the values of two or more different properties</t>
  </si>
  <si>
    <t>Satisfied functional dependencies</t>
  </si>
  <si>
    <t>Total of functional dependencies</t>
  </si>
  <si>
    <r>
      <rPr>
        <b/>
        <sz val="11"/>
        <color theme="1"/>
        <rFont val="Calibri"/>
        <family val="2"/>
        <scheme val="minor"/>
      </rPr>
      <t>Observations Made:</t>
    </r>
    <r>
      <rPr>
        <sz val="11"/>
        <color theme="1"/>
        <rFont val="Calibri"/>
        <family val="2"/>
        <scheme val="minor"/>
      </rPr>
      <t xml:space="preserve"> Structure of the budgets according to the order Order HAP / 419/2014</t>
    </r>
  </si>
  <si>
    <t>Existing functional dependencies</t>
  </si>
  <si>
    <t>Classification by expense programs:</t>
  </si>
  <si>
    <t xml:space="preserve"> Expense Area&lt;- Program Group&lt;-Denomination</t>
  </si>
  <si>
    <t>Concept&lt;-Subconcept&lt;-Denomination</t>
  </si>
  <si>
    <t>Concept&lt;-Denomination</t>
  </si>
  <si>
    <r>
      <rPr>
        <b/>
        <i/>
        <sz val="11"/>
        <color theme="1"/>
        <rFont val="Calibri"/>
        <family val="2"/>
        <scheme val="minor"/>
      </rPr>
      <t>Expense Area</t>
    </r>
    <r>
      <rPr>
        <sz val="11"/>
        <color theme="1"/>
        <rFont val="Calibri"/>
        <family val="2"/>
        <scheme val="minor"/>
      </rPr>
      <t xml:space="preserve"> is related to &lt;-</t>
    </r>
  </si>
  <si>
    <r>
      <rPr>
        <b/>
        <i/>
        <sz val="11"/>
        <color theme="1"/>
        <rFont val="Calibri"/>
        <family val="2"/>
        <scheme val="minor"/>
      </rPr>
      <t>Policy of expense</t>
    </r>
    <r>
      <rPr>
        <sz val="11"/>
        <color theme="1"/>
        <rFont val="Calibri"/>
        <family val="2"/>
        <scheme val="minor"/>
      </rPr>
      <t xml:space="preserve"> is related to &lt;-</t>
    </r>
  </si>
  <si>
    <r>
      <rPr>
        <b/>
        <i/>
        <sz val="11"/>
        <color theme="1"/>
        <rFont val="Calibri"/>
        <family val="2"/>
        <scheme val="minor"/>
      </rPr>
      <t xml:space="preserve">Program Group </t>
    </r>
    <r>
      <rPr>
        <i/>
        <sz val="11"/>
        <color theme="1"/>
        <rFont val="Calibri"/>
        <family val="2"/>
        <scheme val="minor"/>
      </rPr>
      <t>is related to</t>
    </r>
    <r>
      <rPr>
        <sz val="11"/>
        <color theme="1"/>
        <rFont val="Calibri"/>
        <family val="2"/>
        <scheme val="minor"/>
      </rPr>
      <t xml:space="preserve"> &lt;-</t>
    </r>
  </si>
  <si>
    <r>
      <rPr>
        <b/>
        <i/>
        <sz val="11"/>
        <color theme="1"/>
        <rFont val="Calibri"/>
        <family val="2"/>
        <scheme val="minor"/>
      </rPr>
      <t>Programs</t>
    </r>
    <r>
      <rPr>
        <sz val="11"/>
        <color theme="1"/>
        <rFont val="Calibri"/>
        <family val="2"/>
        <scheme val="minor"/>
      </rPr>
      <t xml:space="preserve"> is related to &lt;-</t>
    </r>
  </si>
  <si>
    <r>
      <t xml:space="preserve">Denomination </t>
    </r>
    <r>
      <rPr>
        <sz val="11"/>
        <color theme="1"/>
        <rFont val="Calibri"/>
        <family val="2"/>
        <scheme val="minor"/>
      </rPr>
      <t>is related to &lt;-</t>
    </r>
  </si>
  <si>
    <r>
      <rPr>
        <b/>
        <i/>
        <sz val="11"/>
        <color theme="1"/>
        <rFont val="Calibri"/>
        <family val="2"/>
        <scheme val="minor"/>
      </rPr>
      <t xml:space="preserve">Denomination </t>
    </r>
    <r>
      <rPr>
        <sz val="11"/>
        <color theme="1"/>
        <rFont val="Calibri"/>
        <family val="2"/>
        <scheme val="minor"/>
      </rPr>
      <t>is related to &lt;-</t>
    </r>
  </si>
  <si>
    <r>
      <rPr>
        <b/>
        <i/>
        <sz val="11"/>
        <color theme="1"/>
        <rFont val="Calibri"/>
        <family val="2"/>
        <scheme val="minor"/>
      </rPr>
      <t>Subconcept</t>
    </r>
    <r>
      <rPr>
        <sz val="11"/>
        <color theme="1"/>
        <rFont val="Calibri"/>
        <family val="2"/>
        <scheme val="minor"/>
      </rPr>
      <t xml:space="preserve"> is related to &lt;-</t>
    </r>
  </si>
  <si>
    <t>Economic classification of expenses:</t>
  </si>
  <si>
    <t>Economic classification of income:</t>
  </si>
  <si>
    <r>
      <rPr>
        <b/>
        <i/>
        <sz val="11"/>
        <color theme="1"/>
        <rFont val="Calibri"/>
        <family val="2"/>
        <scheme val="minor"/>
      </rPr>
      <t>Chapter</t>
    </r>
    <r>
      <rPr>
        <sz val="11"/>
        <color theme="1"/>
        <rFont val="Calibri"/>
        <family val="2"/>
        <scheme val="minor"/>
      </rPr>
      <t xml:space="preserve"> is related to &lt;-</t>
    </r>
  </si>
  <si>
    <r>
      <rPr>
        <b/>
        <i/>
        <sz val="11"/>
        <color theme="1"/>
        <rFont val="Calibri"/>
        <family val="2"/>
        <scheme val="minor"/>
      </rPr>
      <t>Article</t>
    </r>
    <r>
      <rPr>
        <sz val="11"/>
        <color theme="1"/>
        <rFont val="Calibri"/>
        <family val="2"/>
        <scheme val="minor"/>
      </rPr>
      <t xml:space="preserve"> is related to &lt;-</t>
    </r>
  </si>
  <si>
    <r>
      <rPr>
        <b/>
        <i/>
        <sz val="11"/>
        <color theme="1"/>
        <rFont val="Calibri"/>
        <family val="2"/>
        <scheme val="minor"/>
      </rPr>
      <t>Concept</t>
    </r>
    <r>
      <rPr>
        <sz val="11"/>
        <color theme="1"/>
        <rFont val="Calibri"/>
        <family val="2"/>
        <scheme val="minor"/>
      </rPr>
      <t xml:space="preserve"> is related to &lt;-</t>
    </r>
  </si>
  <si>
    <t>Date</t>
  </si>
  <si>
    <t>Text</t>
  </si>
  <si>
    <t>Number of Attributes Not Valid</t>
  </si>
  <si>
    <t>Number of Attributes Valid</t>
  </si>
  <si>
    <t>is fulfilled</t>
  </si>
  <si>
    <t>not is fulfilled</t>
  </si>
  <si>
    <t>8.1- Use of the properties and values of the source to validate the coherence of the domain</t>
  </si>
  <si>
    <r>
      <t xml:space="preserve">                                                                                                                   A</t>
    </r>
    <r>
      <rPr>
        <b/>
        <u/>
        <sz val="11"/>
        <color theme="1"/>
        <rFont val="Calibri"/>
        <family val="2"/>
        <scheme val="minor"/>
      </rPr>
      <t>reas Economics</t>
    </r>
  </si>
  <si>
    <t>Name of Area</t>
  </si>
  <si>
    <t>Identifier</t>
  </si>
  <si>
    <t>Code</t>
  </si>
  <si>
    <t>Attributes Not Valid</t>
  </si>
  <si>
    <t>Count</t>
  </si>
  <si>
    <t>Not is fulfilled</t>
  </si>
  <si>
    <r>
      <t xml:space="preserve">                                                                                                   </t>
    </r>
    <r>
      <rPr>
        <b/>
        <u/>
        <sz val="11"/>
        <color theme="1"/>
        <rFont val="Calibri"/>
        <family val="2"/>
        <scheme val="minor"/>
      </rPr>
      <t xml:space="preserve"> Budgets Executed of Expenses</t>
    </r>
  </si>
  <si>
    <t xml:space="preserve">                                                                                            Budgets Executed of Income</t>
  </si>
  <si>
    <r>
      <t xml:space="preserve">                                                                                                                   </t>
    </r>
    <r>
      <rPr>
        <b/>
        <u/>
        <sz val="11"/>
        <color theme="1"/>
        <rFont val="Calibri"/>
        <family val="2"/>
        <scheme val="minor"/>
      </rPr>
      <t>Budgets Income</t>
    </r>
  </si>
  <si>
    <r>
      <t xml:space="preserve">                                                                                                                   </t>
    </r>
    <r>
      <rPr>
        <b/>
        <u/>
        <sz val="11"/>
        <color theme="1"/>
        <rFont val="Calibri"/>
        <family val="2"/>
        <scheme val="minor"/>
      </rPr>
      <t>Budgets Expenses</t>
    </r>
  </si>
  <si>
    <r>
      <t xml:space="preserve">                                                                                                                   </t>
    </r>
    <r>
      <rPr>
        <b/>
        <u/>
        <sz val="11"/>
        <color theme="1"/>
        <rFont val="Calibri"/>
        <family val="2"/>
        <scheme val="minor"/>
      </rPr>
      <t>Accounting Programs</t>
    </r>
  </si>
  <si>
    <t>8.2-Detection of valid rules</t>
  </si>
  <si>
    <t>Executed Budgets / Expenses</t>
  </si>
  <si>
    <t>Executed Budgets / Income</t>
  </si>
  <si>
    <t>Correct results</t>
  </si>
  <si>
    <t>Total data</t>
  </si>
  <si>
    <t>Validation rules</t>
  </si>
  <si>
    <t>Code ^ Denomination</t>
  </si>
  <si>
    <r>
      <t>ProgramaBudget  ^ EconomicBudget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</si>
  <si>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Budget = InitialBudget + Modified Budget </t>
  </si>
  <si>
    <t>Final Budget =InitialBudget + ModifiedBudget</t>
  </si>
  <si>
    <t>CodeProgram ^ Program</t>
  </si>
  <si>
    <t>FinalBudget = InitialBudget + ModifiedBudget</t>
  </si>
  <si>
    <t>ProgramBudget ^EconomicBudget</t>
  </si>
  <si>
    <t>CodigoArea, PartidaOrganica, AreaGobierno (CodeArea, OrganicBudget, GonernmentArea)</t>
  </si>
  <si>
    <t>Fecha, PartidaOrganica (Date, OrganicBudget)</t>
  </si>
  <si>
    <t>Number of properties of the scheme</t>
  </si>
  <si>
    <t>Number of properties of the actual scheme</t>
  </si>
  <si>
    <t>Average</t>
  </si>
  <si>
    <t>Are not in the data source:</t>
  </si>
  <si>
    <t>Existing</t>
  </si>
  <si>
    <t>Chapter, Article</t>
  </si>
  <si>
    <t>Chapter, Article, Subconcept</t>
  </si>
  <si>
    <t>1-Classification by expense programs</t>
  </si>
  <si>
    <t>Group de Programs</t>
  </si>
  <si>
    <t>2-Economic classification of expenses</t>
  </si>
  <si>
    <t>3-Economic classification of income</t>
  </si>
  <si>
    <t>Income Budgets:</t>
  </si>
  <si>
    <t>Economics Areas</t>
  </si>
  <si>
    <t>Budget-Income</t>
  </si>
  <si>
    <t>Budget-Expenses</t>
  </si>
  <si>
    <t>Accounting Programs</t>
  </si>
  <si>
    <t>Total instances</t>
  </si>
  <si>
    <t>Number of null values</t>
  </si>
  <si>
    <t>Number of correct instances</t>
  </si>
  <si>
    <t>City</t>
  </si>
  <si>
    <t>City to compare</t>
  </si>
  <si>
    <t>The author is identified</t>
  </si>
  <si>
    <t>Income Budgets</t>
  </si>
  <si>
    <t>Expense Budgets</t>
  </si>
  <si>
    <t>Favorable opinions</t>
  </si>
  <si>
    <t>Unfavorable opinions</t>
  </si>
  <si>
    <t>Data set</t>
  </si>
  <si>
    <t>Executed budgets of expenses</t>
  </si>
  <si>
    <t>Income Budget Executed</t>
  </si>
  <si>
    <t>Execute Budgets</t>
  </si>
  <si>
    <t>11.3-Calculation of the confidence value based on information of provenance</t>
  </si>
  <si>
    <t>11.5-Reputation of the source based on the author's reputation</t>
  </si>
  <si>
    <t>The maximum score is assumed because they are open data published by a recognized legal institution and that is also to comply with an established law</t>
  </si>
  <si>
    <t>number_attributes_with_values_values</t>
  </si>
  <si>
    <t>number_attributes</t>
  </si>
  <si>
    <t>number_valid_attributes</t>
  </si>
  <si>
    <r>
      <rPr>
        <b/>
        <u/>
        <sz val="11"/>
        <color theme="1"/>
        <rFont val="Calibri"/>
        <family val="2"/>
        <scheme val="minor"/>
      </rPr>
      <t>Observations Made:</t>
    </r>
    <r>
      <rPr>
        <b/>
        <sz val="11"/>
        <color theme="1"/>
        <rFont val="Calibri"/>
        <family val="2"/>
        <scheme val="minor"/>
      </rPr>
      <t xml:space="preserve"> </t>
    </r>
  </si>
  <si>
    <t>Valid attributes are those that are defined as in the real scheme</t>
  </si>
  <si>
    <t>1-Organic Clasification</t>
  </si>
  <si>
    <t>Economic Classification of Income:</t>
  </si>
  <si>
    <t>Economic Classification of Expenses:</t>
  </si>
  <si>
    <t>2-Economic Clasification</t>
  </si>
  <si>
    <t>7-Chapter</t>
  </si>
  <si>
    <t>11-Chapter</t>
  </si>
  <si>
    <t>3-General Management</t>
  </si>
  <si>
    <t>8-Article</t>
  </si>
  <si>
    <t>12-Article</t>
  </si>
  <si>
    <t>4-Denomination (Classification by expenses programs)</t>
  </si>
  <si>
    <t>9-Concept</t>
  </si>
  <si>
    <t>13-Concept</t>
  </si>
  <si>
    <t>5-Denomination (Economic Classification of Expenses)</t>
  </si>
  <si>
    <t>10-Subconcept</t>
  </si>
  <si>
    <t>14-Subconcept</t>
  </si>
  <si>
    <t>6-Expense Policy</t>
  </si>
  <si>
    <t>Income-Initial Budgets:</t>
  </si>
  <si>
    <t>Income budget executed</t>
  </si>
  <si>
    <t>Expenditures-Budgets Executed:</t>
  </si>
  <si>
    <t>Economic Budget, Organic Budget</t>
  </si>
  <si>
    <t>Organic Budget</t>
  </si>
  <si>
    <t>Organic Budget, Budget Program, Budget Economic</t>
  </si>
  <si>
    <t>Managment Area</t>
  </si>
  <si>
    <t>Accounting Program</t>
  </si>
  <si>
    <t>Area, Organic Area,   Area Code</t>
  </si>
  <si>
    <t>Area Code, Name Area</t>
  </si>
  <si>
    <t>Area Code, Name Area, Government Area</t>
  </si>
  <si>
    <r>
      <t>Program Code,</t>
    </r>
    <r>
      <rPr>
        <u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Program</t>
    </r>
  </si>
  <si>
    <t>Types with attributes obtained from the data source</t>
  </si>
  <si>
    <t>Attributes</t>
  </si>
  <si>
    <t>Attributes with incorrect values</t>
  </si>
  <si>
    <t>Errors</t>
  </si>
  <si>
    <t>*The codes used in the attributes do not correspond to those required by law</t>
  </si>
  <si>
    <t>*"Area" is a duplicate attribute and is empty</t>
  </si>
  <si>
    <t>12.2- Detect examples of how to consult information</t>
  </si>
  <si>
    <t>12.3- Detect list of vocabularies</t>
  </si>
  <si>
    <t>12.4- Check other ways to ask for help</t>
  </si>
  <si>
    <t>13.1- Calculation of the timeliness of the data</t>
  </si>
  <si>
    <t>Delay</t>
  </si>
  <si>
    <t>Volatility(trimestral)</t>
  </si>
  <si>
    <t>Age</t>
  </si>
  <si>
    <t>Date of Obtaining:</t>
  </si>
  <si>
    <t>Age of Data:</t>
  </si>
  <si>
    <t>14.1- Use of relevant vocabularies for that particular domain</t>
  </si>
  <si>
    <t>attributes_with_relevant-bocavulary_used</t>
  </si>
  <si>
    <t>attributes_with_relevant-bocavulary</t>
  </si>
  <si>
    <t>Attributes_with_relevant-bocavulary_used</t>
  </si>
  <si>
    <t>Total relevant attributes</t>
  </si>
  <si>
    <t>Economic Clasification</t>
  </si>
  <si>
    <t>Denomination (Classification by expense programs)</t>
  </si>
  <si>
    <t>Denominación (Economic Classification of Expenses)</t>
  </si>
  <si>
    <t>4-Denomination (Classification by expense programs)</t>
  </si>
  <si>
    <t>5-Denominación (Economic Classification of Expenses)</t>
  </si>
  <si>
    <t>6-Programs</t>
  </si>
  <si>
    <t>7-Expense Areas</t>
  </si>
  <si>
    <t>The conceptual scheme of the files or databases.</t>
  </si>
  <si>
    <t>The integrity restrictions that they maintain between the data.</t>
  </si>
  <si>
    <t>A set of metadata for the description of information resources between domains.</t>
  </si>
  <si>
    <t>A certificate describing the available measures of the dimensions of the quality of the data and the dimensions of the scheme.</t>
  </si>
  <si>
    <t>Information on the history and origin of the data, that is, how and where it was created, produced and maintained.</t>
  </si>
  <si>
    <t xml:space="preserve">i. Identification of objects and terms used to define these objects with unique global identifiers. </t>
  </si>
  <si>
    <t>iii. Detection of the invalid use of undefined classes and properties</t>
  </si>
  <si>
    <t>ii.Detection of the use of a language, symbols, units, data types and clear definitions.</t>
  </si>
  <si>
    <t>15.1- Degree of interpretability of the data according to the type of format</t>
  </si>
  <si>
    <t>Resources that should be available:</t>
  </si>
  <si>
    <t>Degree of interpretability</t>
  </si>
  <si>
    <t>STRUCTURED/SEMI-STRUCTURED OR UNSTRUCTURED</t>
  </si>
  <si>
    <t>SEMANTIC DATA</t>
  </si>
  <si>
    <t>The same errors were found in all data set (RDF, JSON,XML...)</t>
  </si>
  <si>
    <r>
      <rPr>
        <b/>
        <sz val="11"/>
        <color theme="1"/>
        <rFont val="Calibri"/>
        <family val="2"/>
        <scheme val="minor"/>
      </rPr>
      <t xml:space="preserve">Observations made: </t>
    </r>
    <r>
      <rPr>
        <sz val="11"/>
        <color theme="1"/>
        <rFont val="Calibri"/>
        <family val="2"/>
        <scheme val="minor"/>
      </rPr>
      <t>The data source provides the data in RDF; the highest score is obtained</t>
    </r>
  </si>
  <si>
    <t>OrganicBudget</t>
  </si>
  <si>
    <t>EconomicBudget</t>
  </si>
  <si>
    <t>Classification by expenses programs</t>
  </si>
  <si>
    <t>Expense Area, Group, Denomination</t>
  </si>
  <si>
    <t>Concept, Subconcepto, Denomination</t>
  </si>
  <si>
    <t>Data groups</t>
  </si>
  <si>
    <t>Concept, Denomination</t>
  </si>
  <si>
    <t>b_jk:Number of minimum paths from node j to node k</t>
  </si>
  <si>
    <t>Total minimum paths:</t>
  </si>
  <si>
    <t>3.2- Clustering  coefficient</t>
  </si>
  <si>
    <t>Clustering  by nodes</t>
  </si>
  <si>
    <t>9.1-Completeness of the schema</t>
  </si>
  <si>
    <t>9.2-Completeness of the population</t>
  </si>
  <si>
    <t>10.1-Calculation of the relevance value based on the popularity of the site</t>
  </si>
  <si>
    <t>11.1- Identification of the author</t>
  </si>
  <si>
    <t xml:space="preserve">11.2-Calculation of the value of trustworthiness based on user opinion </t>
  </si>
  <si>
    <t>12.1-Detection of human-readable metadata</t>
  </si>
  <si>
    <t>number_of_existing_objects</t>
  </si>
  <si>
    <t>number_of_objects_represented</t>
  </si>
  <si>
    <t>Observation Made:</t>
  </si>
  <si>
    <r>
      <t xml:space="preserve">Tangible Results in file </t>
    </r>
    <r>
      <rPr>
        <i/>
        <u/>
        <sz val="11"/>
        <color theme="1"/>
        <rFont val="Calibri"/>
        <family val="2"/>
        <scheme val="minor"/>
      </rPr>
      <t>Book.</t>
    </r>
  </si>
  <si>
    <t>It does not follow that for the rest of the data sets, the same correct values are obtained because present the same information</t>
  </si>
  <si>
    <t>9.3-Instance completeness</t>
  </si>
  <si>
    <t>Assessment/Correct mechanisms</t>
  </si>
  <si>
    <t>Assessment/Incorrect mechanisms</t>
  </si>
  <si>
    <r>
      <t xml:space="preserve">The value of the instances may can for each municipality. It only makes sense to find the completeness of the population in </t>
    </r>
    <r>
      <rPr>
        <i/>
        <u/>
        <sz val="11"/>
        <color theme="1"/>
        <rFont val="Calibri"/>
        <family val="2"/>
        <scheme val="minor"/>
      </rPr>
      <t>Economics Areas</t>
    </r>
    <r>
      <rPr>
        <i/>
        <sz val="11"/>
        <color theme="1"/>
        <rFont val="Calibri"/>
        <family val="2"/>
        <scheme val="minor"/>
      </rPr>
      <t xml:space="preserve"> and </t>
    </r>
    <r>
      <rPr>
        <i/>
        <u/>
        <sz val="11"/>
        <color theme="1"/>
        <rFont val="Calibri"/>
        <family val="2"/>
        <scheme val="minor"/>
      </rPr>
      <t>Accounting Programs</t>
    </r>
  </si>
  <si>
    <t>11.4-Reputation of the source based on the expert opinion</t>
  </si>
  <si>
    <t>Clustering by node</t>
  </si>
  <si>
    <t>Total fulfilled</t>
  </si>
  <si>
    <t>number of identifiers</t>
  </si>
  <si>
    <r>
      <rPr>
        <b/>
        <sz val="11"/>
        <color theme="1"/>
        <rFont val="Calibri"/>
        <family val="2"/>
        <scheme val="minor"/>
      </rPr>
      <t>Observation made:</t>
    </r>
    <r>
      <rPr>
        <sz val="11"/>
        <color theme="1"/>
        <rFont val="Calibri"/>
        <family val="2"/>
        <scheme val="minor"/>
      </rPr>
      <t xml:space="preserve"> There are no validators</t>
    </r>
  </si>
  <si>
    <t>Observation Made: The cities that are located in the north of Spain were selected, as Santander</t>
  </si>
  <si>
    <t xml:space="preserve"> Santander City Council</t>
  </si>
  <si>
    <t>Attributes of the real 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</si>
</sst>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sz val="6"/>
      <color theme="1"/>
      <name val="Times New Roman"/>
      <family val="1"/>
    </font>
    <font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DEDED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1" fontId="0" fillId="3" borderId="0" xfId="0" applyNumberFormat="1" applyFill="1"/>
    <xf numFmtId="0" fontId="2" fillId="6" borderId="0" xfId="0" applyFont="1" applyFill="1"/>
    <xf numFmtId="0" fontId="2" fillId="8" borderId="0" xfId="0" applyFont="1" applyFill="1"/>
    <xf numFmtId="0" fontId="0" fillId="0" borderId="0" xfId="0" applyFont="1"/>
    <xf numFmtId="0" fontId="0" fillId="7" borderId="0" xfId="0" applyFill="1"/>
    <xf numFmtId="17" fontId="0" fillId="0" borderId="0" xfId="0" applyNumberFormat="1"/>
    <xf numFmtId="1" fontId="0" fillId="0" borderId="0" xfId="0" applyNumberFormat="1"/>
    <xf numFmtId="0" fontId="1" fillId="5" borderId="0" xfId="0" applyFont="1" applyFill="1" applyAlignment="1"/>
    <xf numFmtId="0" fontId="1" fillId="7" borderId="0" xfId="0" applyFont="1" applyFill="1" applyAlignment="1"/>
    <xf numFmtId="0" fontId="1" fillId="4" borderId="0" xfId="0" applyFont="1" applyFill="1"/>
    <xf numFmtId="0" fontId="1" fillId="10" borderId="0" xfId="0" applyFont="1" applyFill="1"/>
    <xf numFmtId="0" fontId="0" fillId="7" borderId="0" xfId="0" applyFill="1"/>
    <xf numFmtId="0" fontId="0" fillId="7" borderId="0" xfId="0" applyFill="1"/>
    <xf numFmtId="0" fontId="1" fillId="7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8" fillId="0" borderId="0" xfId="0" applyFont="1"/>
    <xf numFmtId="14" fontId="0" fillId="0" borderId="0" xfId="0" applyNumberFormat="1"/>
    <xf numFmtId="17" fontId="2" fillId="0" borderId="0" xfId="0" applyNumberFormat="1" applyFont="1"/>
    <xf numFmtId="0" fontId="1" fillId="4" borderId="0" xfId="0" applyFont="1" applyFill="1" applyAlignment="1"/>
    <xf numFmtId="0" fontId="2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7" borderId="0" xfId="0" applyFill="1"/>
    <xf numFmtId="164" fontId="2" fillId="2" borderId="0" xfId="0" applyNumberFormat="1" applyFont="1" applyFill="1"/>
    <xf numFmtId="164" fontId="0" fillId="0" borderId="0" xfId="0" applyNumberFormat="1"/>
    <xf numFmtId="1" fontId="2" fillId="3" borderId="0" xfId="0" applyNumberFormat="1" applyFont="1" applyFill="1"/>
    <xf numFmtId="0" fontId="2" fillId="11" borderId="0" xfId="0" applyFont="1" applyFill="1"/>
    <xf numFmtId="0" fontId="0" fillId="11" borderId="0" xfId="0" applyFill="1"/>
    <xf numFmtId="0" fontId="3" fillId="11" borderId="0" xfId="0" applyFont="1" applyFill="1"/>
    <xf numFmtId="0" fontId="0" fillId="9" borderId="0" xfId="0" applyFill="1"/>
    <xf numFmtId="1" fontId="0" fillId="0" borderId="0" xfId="0" applyNumberForma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0" fillId="12" borderId="0" xfId="0" applyFill="1"/>
    <xf numFmtId="0" fontId="0" fillId="12" borderId="0" xfId="0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12" borderId="0" xfId="0" applyFont="1" applyFill="1" applyAlignment="1">
      <alignment horizontal="center"/>
    </xf>
    <xf numFmtId="0" fontId="0" fillId="12" borderId="0" xfId="0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ont="1" applyFill="1"/>
    <xf numFmtId="0" fontId="4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0" fillId="4" borderId="0" xfId="0" applyFill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9" fillId="0" borderId="0" xfId="0" applyFont="1"/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164" fontId="0" fillId="3" borderId="0" xfId="0" applyNumberFormat="1" applyFill="1"/>
    <xf numFmtId="0" fontId="2" fillId="0" borderId="0" xfId="0" applyFont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0" fillId="0" borderId="0" xfId="0" applyFont="1" applyAlignment="1">
      <alignment vertical="center"/>
    </xf>
    <xf numFmtId="0" fontId="3" fillId="13" borderId="0" xfId="0" applyFont="1" applyFill="1"/>
    <xf numFmtId="164" fontId="2" fillId="3" borderId="0" xfId="0" applyNumberFormat="1" applyFont="1" applyFill="1"/>
    <xf numFmtId="0" fontId="2" fillId="15" borderId="0" xfId="0" applyFont="1" applyFill="1"/>
    <xf numFmtId="0" fontId="0" fillId="15" borderId="0" xfId="0" applyFill="1"/>
    <xf numFmtId="164" fontId="0" fillId="15" borderId="0" xfId="0" applyNumberFormat="1" applyFill="1"/>
    <xf numFmtId="0" fontId="3" fillId="3" borderId="0" xfId="0" applyFont="1" applyFill="1"/>
    <xf numFmtId="0" fontId="5" fillId="11" borderId="0" xfId="0" applyFont="1" applyFill="1"/>
    <xf numFmtId="164" fontId="11" fillId="11" borderId="0" xfId="0" applyNumberFormat="1" applyFont="1" applyFill="1"/>
    <xf numFmtId="0" fontId="4" fillId="12" borderId="0" xfId="0" applyFont="1" applyFill="1" applyAlignment="1">
      <alignment horizontal="center"/>
    </xf>
    <xf numFmtId="0" fontId="0" fillId="6" borderId="0" xfId="0" applyFill="1"/>
    <xf numFmtId="0" fontId="0" fillId="3" borderId="0" xfId="0" applyFill="1"/>
    <xf numFmtId="0" fontId="4" fillId="6" borderId="0" xfId="0" applyFont="1" applyFill="1"/>
    <xf numFmtId="0" fontId="2" fillId="12" borderId="0" xfId="0" applyFont="1" applyFill="1"/>
    <xf numFmtId="0" fontId="12" fillId="17" borderId="1" xfId="0" applyFont="1" applyFill="1" applyBorder="1" applyAlignment="1">
      <alignment horizontal="center" vertical="center" wrapText="1"/>
    </xf>
    <xf numFmtId="0" fontId="12" fillId="17" borderId="2" xfId="0" applyFont="1" applyFill="1" applyBorder="1" applyAlignment="1">
      <alignment horizontal="center" vertical="center" wrapText="1"/>
    </xf>
    <xf numFmtId="0" fontId="12" fillId="17" borderId="0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6" borderId="0" xfId="0" applyFill="1" applyAlignment="1"/>
    <xf numFmtId="0" fontId="2" fillId="8" borderId="0" xfId="0" applyFont="1" applyFill="1" applyAlignment="1">
      <alignment horizontal="center"/>
    </xf>
    <xf numFmtId="0" fontId="0" fillId="14" borderId="0" xfId="0" applyFont="1" applyFill="1"/>
    <xf numFmtId="0" fontId="10" fillId="6" borderId="0" xfId="0" applyFont="1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64" fontId="2" fillId="3" borderId="0" xfId="0" applyNumberFormat="1" applyFont="1" applyFill="1" applyAlignment="1">
      <alignment horizontal="right"/>
    </xf>
    <xf numFmtId="0" fontId="15" fillId="7" borderId="0" xfId="0" applyFont="1" applyFill="1"/>
    <xf numFmtId="0" fontId="7" fillId="7" borderId="0" xfId="0" applyFont="1" applyFill="1"/>
    <xf numFmtId="0" fontId="0" fillId="6" borderId="0" xfId="0" applyFont="1" applyFill="1"/>
    <xf numFmtId="0" fontId="2" fillId="0" borderId="0" xfId="0" applyFont="1" applyAlignment="1">
      <alignment horizontal="center"/>
    </xf>
    <xf numFmtId="164" fontId="2" fillId="3" borderId="0" xfId="0" applyNumberFormat="1" applyFont="1" applyFill="1"/>
    <xf numFmtId="0" fontId="3" fillId="12" borderId="0" xfId="0" applyFont="1" applyFill="1"/>
    <xf numFmtId="0" fontId="3" fillId="15" borderId="0" xfId="0" applyFont="1" applyFill="1"/>
    <xf numFmtId="164" fontId="2" fillId="3" borderId="0" xfId="0" applyNumberFormat="1" applyFont="1" applyFill="1"/>
    <xf numFmtId="1" fontId="2" fillId="11" borderId="0" xfId="0" applyNumberFormat="1" applyFont="1" applyFill="1"/>
    <xf numFmtId="0" fontId="2" fillId="6" borderId="0" xfId="0" applyFont="1" applyFill="1" applyAlignment="1">
      <alignment horizontal="center"/>
    </xf>
    <xf numFmtId="0" fontId="0" fillId="0" borderId="0" xfId="0" applyAlignment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12" fillId="17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2" fillId="12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7" borderId="0" xfId="0" applyFont="1" applyFill="1"/>
    <xf numFmtId="0" fontId="0" fillId="7" borderId="0" xfId="0" applyFill="1"/>
    <xf numFmtId="0" fontId="8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3" fillId="12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6A6A-A7A3-4EE5-9629-3CBB868B6C1E}">
  <dimension ref="A1:J52"/>
  <sheetViews>
    <sheetView topLeftCell="A19" workbookViewId="0">
      <selection activeCell="A4" sqref="A4"/>
    </sheetView>
  </sheetViews>
  <sheetFormatPr defaultRowHeight="15" x14ac:dyDescent="0.25"/>
  <cols>
    <col min="1" max="1" width="52.42578125" customWidth="1"/>
    <col min="2" max="2" width="53.42578125" customWidth="1"/>
  </cols>
  <sheetData>
    <row r="1" spans="1:2" x14ac:dyDescent="0.25">
      <c r="A1" s="104" t="s">
        <v>786</v>
      </c>
      <c r="B1" s="105"/>
    </row>
    <row r="2" spans="1:2" x14ac:dyDescent="0.25">
      <c r="A2" s="3" t="s">
        <v>790</v>
      </c>
      <c r="B2" s="3" t="s">
        <v>791</v>
      </c>
    </row>
    <row r="3" spans="1:2" x14ac:dyDescent="0.25">
      <c r="A3" s="10">
        <f>B7*B8/B6</f>
        <v>8.8888888888888893</v>
      </c>
      <c r="B3" s="10">
        <f>B7*B8/B6</f>
        <v>8.8888888888888893</v>
      </c>
    </row>
    <row r="4" spans="1:2" x14ac:dyDescent="0.25">
      <c r="A4" s="74" t="s">
        <v>792</v>
      </c>
    </row>
    <row r="5" spans="1:2" x14ac:dyDescent="0.25">
      <c r="A5" s="72" t="s">
        <v>793</v>
      </c>
    </row>
    <row r="6" spans="1:2" x14ac:dyDescent="0.25">
      <c r="A6" t="s">
        <v>794</v>
      </c>
      <c r="B6">
        <v>9</v>
      </c>
    </row>
    <row r="7" spans="1:2" x14ac:dyDescent="0.25">
      <c r="A7" t="s">
        <v>795</v>
      </c>
      <c r="B7">
        <v>8</v>
      </c>
    </row>
    <row r="8" spans="1:2" x14ac:dyDescent="0.25">
      <c r="A8" t="s">
        <v>1097</v>
      </c>
      <c r="B8">
        <v>10</v>
      </c>
    </row>
    <row r="9" spans="1:2" x14ac:dyDescent="0.25">
      <c r="A9" t="s">
        <v>1098</v>
      </c>
      <c r="B9">
        <v>0</v>
      </c>
    </row>
    <row r="11" spans="1:2" x14ac:dyDescent="0.25">
      <c r="A11" s="104" t="s">
        <v>787</v>
      </c>
      <c r="B11" s="105"/>
    </row>
    <row r="12" spans="1:2" x14ac:dyDescent="0.25">
      <c r="A12" s="3" t="s">
        <v>790</v>
      </c>
      <c r="B12" s="3" t="s">
        <v>791</v>
      </c>
    </row>
    <row r="13" spans="1:2" x14ac:dyDescent="0.25">
      <c r="A13" s="10">
        <v>0</v>
      </c>
      <c r="B13" s="10">
        <v>0</v>
      </c>
    </row>
    <row r="14" spans="1:2" x14ac:dyDescent="0.25">
      <c r="A14" s="74" t="s">
        <v>792</v>
      </c>
    </row>
    <row r="15" spans="1:2" x14ac:dyDescent="0.25">
      <c r="A15" s="72" t="s">
        <v>796</v>
      </c>
    </row>
    <row r="18" spans="1:2" x14ac:dyDescent="0.25">
      <c r="A18" s="104" t="s">
        <v>788</v>
      </c>
      <c r="B18" s="104"/>
    </row>
    <row r="19" spans="1:2" x14ac:dyDescent="0.25">
      <c r="A19" s="3" t="s">
        <v>790</v>
      </c>
      <c r="B19" s="3" t="s">
        <v>791</v>
      </c>
    </row>
    <row r="20" spans="1:2" x14ac:dyDescent="0.25">
      <c r="A20" s="10">
        <v>10</v>
      </c>
      <c r="B20" s="10">
        <v>10</v>
      </c>
    </row>
    <row r="22" spans="1:2" x14ac:dyDescent="0.25">
      <c r="A22" s="74" t="s">
        <v>792</v>
      </c>
    </row>
    <row r="23" spans="1:2" x14ac:dyDescent="0.25">
      <c r="A23" s="72" t="s">
        <v>797</v>
      </c>
    </row>
    <row r="25" spans="1:2" x14ac:dyDescent="0.25">
      <c r="A25" s="104" t="s">
        <v>789</v>
      </c>
      <c r="B25" s="104"/>
    </row>
    <row r="26" spans="1:2" x14ac:dyDescent="0.25">
      <c r="A26" s="3" t="s">
        <v>790</v>
      </c>
      <c r="B26" s="3" t="s">
        <v>791</v>
      </c>
    </row>
    <row r="27" spans="1:2" x14ac:dyDescent="0.25">
      <c r="A27" s="10">
        <v>10</v>
      </c>
      <c r="B27" s="10">
        <v>10</v>
      </c>
    </row>
    <row r="29" spans="1:2" x14ac:dyDescent="0.25">
      <c r="A29" s="63" t="s">
        <v>798</v>
      </c>
      <c r="B29" s="3" t="s">
        <v>1</v>
      </c>
    </row>
    <row r="30" spans="1:2" x14ac:dyDescent="0.25">
      <c r="A30" s="84" t="s">
        <v>1073</v>
      </c>
      <c r="B30" s="84"/>
    </row>
    <row r="31" spans="1:2" x14ac:dyDescent="0.25">
      <c r="A31" s="72" t="s">
        <v>799</v>
      </c>
    </row>
    <row r="51" spans="3:10" x14ac:dyDescent="0.25">
      <c r="C51" s="3" t="s">
        <v>2</v>
      </c>
      <c r="D51" s="3" t="s">
        <v>3</v>
      </c>
      <c r="E51" s="3" t="s">
        <v>4</v>
      </c>
      <c r="F51" s="3" t="s">
        <v>5</v>
      </c>
      <c r="G51" s="3" t="s">
        <v>6</v>
      </c>
      <c r="H51" s="3" t="s">
        <v>7</v>
      </c>
      <c r="I51" s="3" t="s">
        <v>8</v>
      </c>
      <c r="J51" s="3" t="s">
        <v>0</v>
      </c>
    </row>
    <row r="52" spans="3:10" s="31" customFormat="1" x14ac:dyDescent="0.25"/>
  </sheetData>
  <mergeCells count="4">
    <mergeCell ref="A25:B25"/>
    <mergeCell ref="A1:B1"/>
    <mergeCell ref="A11:B11"/>
    <mergeCell ref="A18:B1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48154-8469-4756-8765-0611E6BFDE2E}">
  <dimension ref="A1:J79"/>
  <sheetViews>
    <sheetView topLeftCell="A34" workbookViewId="0">
      <selection activeCell="B48" sqref="B48"/>
    </sheetView>
  </sheetViews>
  <sheetFormatPr defaultRowHeight="15" x14ac:dyDescent="0.25"/>
  <cols>
    <col min="1" max="1" width="56" customWidth="1"/>
    <col min="2" max="2" width="20.85546875" customWidth="1"/>
    <col min="3" max="3" width="20.7109375" customWidth="1"/>
    <col min="4" max="4" width="38.5703125" customWidth="1"/>
    <col min="5" max="5" width="22.28515625" customWidth="1"/>
    <col min="6" max="6" width="19" customWidth="1"/>
    <col min="7" max="7" width="13.28515625" customWidth="1"/>
    <col min="8" max="8" width="15.42578125" customWidth="1"/>
  </cols>
  <sheetData>
    <row r="1" spans="1:10" x14ac:dyDescent="0.25">
      <c r="A1" s="108" t="s">
        <v>1085</v>
      </c>
      <c r="B1" s="108"/>
      <c r="C1" s="108"/>
      <c r="D1" s="108"/>
      <c r="E1" s="108"/>
      <c r="F1" s="108"/>
      <c r="G1" s="108"/>
      <c r="H1" s="108"/>
      <c r="I1" s="108"/>
      <c r="J1" s="26"/>
    </row>
    <row r="2" spans="1:10" x14ac:dyDescent="0.25">
      <c r="A2" s="51" t="s">
        <v>355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  <c r="I2" s="3" t="s">
        <v>0</v>
      </c>
      <c r="J2" s="50" t="s">
        <v>968</v>
      </c>
    </row>
    <row r="3" spans="1:10" x14ac:dyDescent="0.25">
      <c r="A3" s="3" t="s">
        <v>966</v>
      </c>
      <c r="B3">
        <v>9</v>
      </c>
      <c r="C3">
        <v>9</v>
      </c>
      <c r="D3">
        <v>9</v>
      </c>
      <c r="E3">
        <v>9</v>
      </c>
      <c r="F3">
        <v>9</v>
      </c>
      <c r="G3">
        <v>9</v>
      </c>
      <c r="H3">
        <v>9</v>
      </c>
      <c r="I3">
        <v>9</v>
      </c>
      <c r="J3">
        <v>9</v>
      </c>
    </row>
    <row r="4" spans="1:10" x14ac:dyDescent="0.25">
      <c r="A4" s="3" t="s">
        <v>967</v>
      </c>
      <c r="B4">
        <v>15</v>
      </c>
      <c r="C4">
        <v>15</v>
      </c>
      <c r="D4">
        <v>15</v>
      </c>
      <c r="E4">
        <v>15</v>
      </c>
      <c r="F4">
        <v>15</v>
      </c>
      <c r="G4">
        <v>15</v>
      </c>
      <c r="H4">
        <v>15</v>
      </c>
      <c r="I4">
        <v>15</v>
      </c>
      <c r="J4">
        <v>15</v>
      </c>
    </row>
    <row r="5" spans="1:10" x14ac:dyDescent="0.25">
      <c r="A5" s="2" t="s">
        <v>861</v>
      </c>
      <c r="B5" s="64">
        <f>MIN(J3/I4,1)*10</f>
        <v>6</v>
      </c>
    </row>
    <row r="7" spans="1:10" x14ac:dyDescent="0.25">
      <c r="A7" s="46" t="s">
        <v>969</v>
      </c>
      <c r="B7" s="127" t="s">
        <v>970</v>
      </c>
      <c r="C7" s="127"/>
      <c r="D7" s="127"/>
      <c r="E7" s="127"/>
      <c r="F7" s="127"/>
    </row>
    <row r="8" spans="1:10" x14ac:dyDescent="0.25">
      <c r="A8" s="125" t="s">
        <v>973</v>
      </c>
      <c r="B8" s="125"/>
      <c r="C8" s="125"/>
      <c r="D8" s="125"/>
      <c r="E8" s="125"/>
      <c r="F8" s="125"/>
    </row>
    <row r="9" spans="1:10" x14ac:dyDescent="0.25">
      <c r="A9" s="45" t="s">
        <v>811</v>
      </c>
      <c r="B9" s="49" t="s">
        <v>811</v>
      </c>
      <c r="C9" s="49" t="s">
        <v>974</v>
      </c>
      <c r="D9" s="49" t="s">
        <v>813</v>
      </c>
      <c r="E9" s="49" t="s">
        <v>814</v>
      </c>
      <c r="F9" s="49" t="s">
        <v>810</v>
      </c>
    </row>
    <row r="10" spans="1:10" x14ac:dyDescent="0.25">
      <c r="A10" s="125" t="s">
        <v>975</v>
      </c>
      <c r="B10" s="125"/>
      <c r="C10" s="125"/>
      <c r="D10" s="125"/>
      <c r="E10" s="125"/>
      <c r="F10" s="125"/>
    </row>
    <row r="11" spans="1:10" x14ac:dyDescent="0.25">
      <c r="A11" s="47" t="s">
        <v>971</v>
      </c>
      <c r="B11" s="49" t="s">
        <v>830</v>
      </c>
      <c r="C11" s="49" t="s">
        <v>831</v>
      </c>
      <c r="D11" s="49" t="s">
        <v>832</v>
      </c>
      <c r="E11" s="49" t="s">
        <v>833</v>
      </c>
      <c r="F11" s="49" t="s">
        <v>814</v>
      </c>
    </row>
    <row r="12" spans="1:10" x14ac:dyDescent="0.25">
      <c r="A12" s="126" t="s">
        <v>976</v>
      </c>
      <c r="B12" s="126"/>
      <c r="C12" s="126"/>
      <c r="D12" s="126"/>
      <c r="E12" s="126"/>
      <c r="F12" s="126"/>
    </row>
    <row r="13" spans="1:10" x14ac:dyDescent="0.25">
      <c r="A13" s="48" t="s">
        <v>972</v>
      </c>
      <c r="B13" s="49" t="s">
        <v>830</v>
      </c>
      <c r="C13" s="49" t="s">
        <v>831</v>
      </c>
      <c r="D13" s="49" t="s">
        <v>832</v>
      </c>
      <c r="E13" s="49" t="s">
        <v>833</v>
      </c>
      <c r="F13" s="49" t="s">
        <v>814</v>
      </c>
    </row>
    <row r="16" spans="1:10" x14ac:dyDescent="0.25">
      <c r="A16" s="108" t="s">
        <v>1086</v>
      </c>
      <c r="B16" s="108"/>
      <c r="C16" s="108"/>
      <c r="D16" s="108"/>
      <c r="E16" s="108"/>
      <c r="F16" s="108"/>
      <c r="G16" s="108"/>
      <c r="H16" s="108"/>
      <c r="I16" s="108"/>
    </row>
    <row r="17" spans="1:9" x14ac:dyDescent="0.25">
      <c r="A17" s="108" t="s">
        <v>978</v>
      </c>
      <c r="B17" s="108"/>
      <c r="C17" s="108"/>
      <c r="D17" s="108"/>
      <c r="E17" s="108"/>
      <c r="F17" s="108"/>
      <c r="G17" s="108"/>
      <c r="H17" s="108"/>
      <c r="I17" s="108"/>
    </row>
    <row r="18" spans="1:9" x14ac:dyDescent="0.25">
      <c r="A18" s="51" t="s">
        <v>355</v>
      </c>
      <c r="B18" s="3" t="s">
        <v>1</v>
      </c>
      <c r="C18" s="3" t="s">
        <v>2</v>
      </c>
      <c r="D18" s="3" t="s">
        <v>3</v>
      </c>
      <c r="E18" s="3" t="s">
        <v>4</v>
      </c>
      <c r="F18" s="3" t="s">
        <v>5</v>
      </c>
      <c r="G18" s="3" t="s">
        <v>6</v>
      </c>
      <c r="H18" s="3" t="s">
        <v>8</v>
      </c>
      <c r="I18" s="3" t="s">
        <v>0</v>
      </c>
    </row>
    <row r="19" spans="1:9" x14ac:dyDescent="0.25">
      <c r="A19" s="3" t="s">
        <v>1092</v>
      </c>
      <c r="B19">
        <v>170</v>
      </c>
      <c r="C19">
        <v>170</v>
      </c>
      <c r="D19">
        <v>170</v>
      </c>
      <c r="E19">
        <v>170</v>
      </c>
      <c r="F19">
        <v>170</v>
      </c>
      <c r="G19">
        <v>170</v>
      </c>
      <c r="H19">
        <v>170</v>
      </c>
      <c r="I19">
        <v>170</v>
      </c>
    </row>
    <row r="20" spans="1:9" x14ac:dyDescent="0.25">
      <c r="A20" s="3" t="s">
        <v>1091</v>
      </c>
      <c r="B20">
        <v>362</v>
      </c>
      <c r="C20">
        <v>362</v>
      </c>
      <c r="D20">
        <v>362</v>
      </c>
      <c r="E20">
        <v>362</v>
      </c>
      <c r="F20">
        <v>362</v>
      </c>
      <c r="G20">
        <v>362</v>
      </c>
      <c r="H20">
        <v>362</v>
      </c>
      <c r="I20">
        <v>362</v>
      </c>
    </row>
    <row r="21" spans="1:9" x14ac:dyDescent="0.25">
      <c r="A21" s="2" t="s">
        <v>800</v>
      </c>
      <c r="B21" s="100">
        <f>B19/B20*10</f>
        <v>4.6961325966850831</v>
      </c>
      <c r="C21" s="28">
        <f t="shared" ref="C21:I21" si="0">C19/C20*10</f>
        <v>4.6961325966850831</v>
      </c>
      <c r="D21" s="28">
        <f t="shared" si="0"/>
        <v>4.6961325966850831</v>
      </c>
      <c r="E21" s="28">
        <f t="shared" si="0"/>
        <v>4.6961325966850831</v>
      </c>
      <c r="F21" s="28">
        <f t="shared" si="0"/>
        <v>4.6961325966850831</v>
      </c>
      <c r="G21" s="28">
        <f t="shared" si="0"/>
        <v>4.6961325966850831</v>
      </c>
      <c r="H21" s="28">
        <f t="shared" si="0"/>
        <v>4.6961325966850831</v>
      </c>
      <c r="I21" s="28">
        <f t="shared" si="0"/>
        <v>4.6961325966850831</v>
      </c>
    </row>
    <row r="23" spans="1:9" x14ac:dyDescent="0.25">
      <c r="A23" s="108" t="s">
        <v>981</v>
      </c>
      <c r="B23" s="108"/>
      <c r="C23" s="108"/>
      <c r="D23" s="108"/>
      <c r="E23" s="108"/>
      <c r="F23" s="108"/>
      <c r="G23" s="108"/>
      <c r="H23" s="108"/>
      <c r="I23" s="108"/>
    </row>
    <row r="24" spans="1:9" x14ac:dyDescent="0.25">
      <c r="A24" s="51" t="s">
        <v>355</v>
      </c>
      <c r="B24" s="3" t="s">
        <v>1</v>
      </c>
      <c r="C24" s="3" t="s">
        <v>2</v>
      </c>
      <c r="D24" s="3" t="s">
        <v>3</v>
      </c>
      <c r="E24" s="3" t="s">
        <v>4</v>
      </c>
      <c r="F24" s="3" t="s">
        <v>5</v>
      </c>
      <c r="G24" s="3" t="s">
        <v>6</v>
      </c>
      <c r="H24" s="3" t="s">
        <v>8</v>
      </c>
      <c r="I24" s="3" t="s">
        <v>0</v>
      </c>
    </row>
    <row r="25" spans="1:9" x14ac:dyDescent="0.25">
      <c r="A25" s="3" t="s">
        <v>1092</v>
      </c>
      <c r="B25">
        <v>14</v>
      </c>
      <c r="C25">
        <v>14</v>
      </c>
      <c r="D25">
        <v>14</v>
      </c>
      <c r="E25">
        <v>14</v>
      </c>
      <c r="F25">
        <v>14</v>
      </c>
      <c r="G25">
        <v>14</v>
      </c>
      <c r="H25">
        <v>14</v>
      </c>
      <c r="I25">
        <v>14</v>
      </c>
    </row>
    <row r="26" spans="1:9" x14ac:dyDescent="0.25">
      <c r="A26" s="3" t="s">
        <v>1091</v>
      </c>
      <c r="B26">
        <v>134</v>
      </c>
      <c r="C26">
        <v>134</v>
      </c>
      <c r="D26">
        <v>134</v>
      </c>
      <c r="E26">
        <v>134</v>
      </c>
      <c r="F26">
        <v>134</v>
      </c>
      <c r="G26">
        <v>134</v>
      </c>
      <c r="H26">
        <v>134</v>
      </c>
      <c r="I26">
        <v>134</v>
      </c>
    </row>
    <row r="27" spans="1:9" x14ac:dyDescent="0.25">
      <c r="A27" s="3" t="s">
        <v>800</v>
      </c>
      <c r="B27" s="28">
        <f>B25/B26*10</f>
        <v>1.044776119402985</v>
      </c>
      <c r="C27" s="28">
        <f t="shared" ref="C27:I27" si="1">C25/C26*10</f>
        <v>1.044776119402985</v>
      </c>
      <c r="D27" s="28">
        <f t="shared" si="1"/>
        <v>1.044776119402985</v>
      </c>
      <c r="E27" s="28">
        <f t="shared" si="1"/>
        <v>1.044776119402985</v>
      </c>
      <c r="F27" s="28">
        <f t="shared" si="1"/>
        <v>1.044776119402985</v>
      </c>
      <c r="G27" s="28">
        <f t="shared" si="1"/>
        <v>1.044776119402985</v>
      </c>
      <c r="H27" s="28">
        <f t="shared" si="1"/>
        <v>1.044776119402985</v>
      </c>
      <c r="I27" s="28">
        <f t="shared" si="1"/>
        <v>1.044776119402985</v>
      </c>
    </row>
    <row r="29" spans="1:9" x14ac:dyDescent="0.25">
      <c r="A29" s="5" t="s">
        <v>1093</v>
      </c>
    </row>
    <row r="30" spans="1:9" x14ac:dyDescent="0.25">
      <c r="A30" s="87" t="s">
        <v>1099</v>
      </c>
    </row>
    <row r="31" spans="1:9" x14ac:dyDescent="0.25">
      <c r="A31" s="72" t="s">
        <v>1094</v>
      </c>
    </row>
    <row r="32" spans="1:9" x14ac:dyDescent="0.25">
      <c r="A32" s="72" t="s">
        <v>1095</v>
      </c>
    </row>
    <row r="33" spans="1:9" x14ac:dyDescent="0.25">
      <c r="A33" s="2" t="s">
        <v>862</v>
      </c>
      <c r="B33" s="100">
        <f>AVERAGE(B27,B21)</f>
        <v>2.870454358044034</v>
      </c>
    </row>
    <row r="35" spans="1:9" x14ac:dyDescent="0.25">
      <c r="A35" s="108" t="s">
        <v>1096</v>
      </c>
      <c r="B35" s="108"/>
      <c r="C35" s="108"/>
      <c r="D35" s="108"/>
      <c r="E35" s="108"/>
      <c r="F35" s="108"/>
      <c r="G35" s="108"/>
      <c r="H35" s="108"/>
      <c r="I35" s="108"/>
    </row>
    <row r="36" spans="1:9" x14ac:dyDescent="0.25">
      <c r="A36" s="88"/>
      <c r="B36" s="88"/>
      <c r="C36" s="88" t="s">
        <v>978</v>
      </c>
      <c r="D36" s="88"/>
      <c r="E36" s="88"/>
      <c r="F36" s="88"/>
      <c r="G36" s="88"/>
      <c r="H36" s="88"/>
      <c r="I36" s="88"/>
    </row>
    <row r="37" spans="1:9" x14ac:dyDescent="0.25">
      <c r="A37" s="51" t="s">
        <v>355</v>
      </c>
      <c r="B37" s="3" t="s">
        <v>1</v>
      </c>
      <c r="C37" s="3" t="s">
        <v>2</v>
      </c>
      <c r="D37" s="3" t="s">
        <v>3</v>
      </c>
      <c r="E37" s="3" t="s">
        <v>4</v>
      </c>
      <c r="F37" s="3" t="s">
        <v>5</v>
      </c>
      <c r="G37" s="3" t="s">
        <v>6</v>
      </c>
      <c r="H37" s="3" t="s">
        <v>8</v>
      </c>
      <c r="I37" s="3" t="s">
        <v>0</v>
      </c>
    </row>
    <row r="38" spans="1:9" x14ac:dyDescent="0.25">
      <c r="A38" s="3" t="s">
        <v>982</v>
      </c>
      <c r="B38">
        <v>5772</v>
      </c>
      <c r="C38">
        <v>5772</v>
      </c>
      <c r="D38">
        <v>5772</v>
      </c>
      <c r="E38">
        <v>5772</v>
      </c>
      <c r="F38">
        <v>5772</v>
      </c>
      <c r="G38">
        <v>5772</v>
      </c>
      <c r="H38">
        <v>5772</v>
      </c>
      <c r="I38">
        <v>5772</v>
      </c>
    </row>
    <row r="39" spans="1:9" x14ac:dyDescent="0.25">
      <c r="A39" s="3" t="s">
        <v>983</v>
      </c>
      <c r="B39">
        <v>1095</v>
      </c>
      <c r="C39">
        <v>1095</v>
      </c>
      <c r="D39">
        <v>1095</v>
      </c>
      <c r="E39">
        <v>1095</v>
      </c>
      <c r="F39">
        <v>1095</v>
      </c>
      <c r="G39">
        <v>1095</v>
      </c>
      <c r="H39">
        <v>1095</v>
      </c>
      <c r="I39">
        <v>1095</v>
      </c>
    </row>
    <row r="40" spans="1:9" x14ac:dyDescent="0.25">
      <c r="A40" s="3" t="s">
        <v>966</v>
      </c>
      <c r="B40">
        <v>5</v>
      </c>
      <c r="C40">
        <v>5</v>
      </c>
      <c r="D40">
        <v>5</v>
      </c>
      <c r="E40">
        <v>5</v>
      </c>
      <c r="F40">
        <v>5</v>
      </c>
      <c r="G40">
        <v>5</v>
      </c>
      <c r="H40">
        <v>5</v>
      </c>
      <c r="I40">
        <v>5</v>
      </c>
    </row>
    <row r="41" spans="1:9" x14ac:dyDescent="0.25">
      <c r="A41" s="3" t="s">
        <v>984</v>
      </c>
      <c r="B41">
        <f>B38-B39</f>
        <v>4677</v>
      </c>
      <c r="C41">
        <f t="shared" ref="C41:I41" si="2">C38-C39</f>
        <v>4677</v>
      </c>
      <c r="D41">
        <f t="shared" si="2"/>
        <v>4677</v>
      </c>
      <c r="E41">
        <f t="shared" si="2"/>
        <v>4677</v>
      </c>
      <c r="F41">
        <f t="shared" si="2"/>
        <v>4677</v>
      </c>
      <c r="G41">
        <f t="shared" si="2"/>
        <v>4677</v>
      </c>
      <c r="H41">
        <f t="shared" si="2"/>
        <v>4677</v>
      </c>
      <c r="I41">
        <f t="shared" si="2"/>
        <v>4677</v>
      </c>
    </row>
    <row r="42" spans="1:9" x14ac:dyDescent="0.25">
      <c r="A42" s="2" t="s">
        <v>800</v>
      </c>
      <c r="B42" s="92">
        <f>(1-(B39/(B38*B40)))^10 *10</f>
        <v>6.7922476236056353</v>
      </c>
      <c r="C42" s="92">
        <f t="shared" ref="C42:I42" si="3">(1-(C39/(C38*C40)))^10 *10</f>
        <v>6.7922476236056353</v>
      </c>
      <c r="D42" s="92">
        <f t="shared" si="3"/>
        <v>6.7922476236056353</v>
      </c>
      <c r="E42" s="92">
        <f t="shared" si="3"/>
        <v>6.7922476236056353</v>
      </c>
      <c r="F42" s="92">
        <f t="shared" si="3"/>
        <v>6.7922476236056353</v>
      </c>
      <c r="G42" s="92">
        <f t="shared" si="3"/>
        <v>6.7922476236056353</v>
      </c>
      <c r="H42" s="92">
        <f t="shared" si="3"/>
        <v>6.7922476236056353</v>
      </c>
      <c r="I42" s="92">
        <f t="shared" si="3"/>
        <v>6.7922476236056353</v>
      </c>
    </row>
    <row r="43" spans="1:9" x14ac:dyDescent="0.25">
      <c r="A43" s="1"/>
    </row>
    <row r="45" spans="1:9" x14ac:dyDescent="0.25">
      <c r="A45" s="88"/>
      <c r="B45" s="88"/>
      <c r="C45" s="88" t="s">
        <v>852</v>
      </c>
      <c r="D45" s="88"/>
      <c r="E45" s="88"/>
      <c r="F45" s="88"/>
      <c r="G45" s="88"/>
      <c r="H45" s="88"/>
      <c r="I45" s="88"/>
    </row>
    <row r="46" spans="1:9" x14ac:dyDescent="0.25">
      <c r="A46" s="51" t="s">
        <v>355</v>
      </c>
      <c r="B46" s="3" t="s">
        <v>1</v>
      </c>
      <c r="C46" s="3" t="s">
        <v>2</v>
      </c>
      <c r="D46" s="3" t="s">
        <v>3</v>
      </c>
      <c r="E46" s="3" t="s">
        <v>4</v>
      </c>
      <c r="F46" s="3" t="s">
        <v>5</v>
      </c>
      <c r="G46" s="3" t="s">
        <v>6</v>
      </c>
      <c r="H46" s="3" t="s">
        <v>8</v>
      </c>
      <c r="I46" s="3" t="s">
        <v>0</v>
      </c>
    </row>
    <row r="47" spans="1:9" x14ac:dyDescent="0.25">
      <c r="A47" s="3" t="s">
        <v>982</v>
      </c>
      <c r="B47">
        <v>41</v>
      </c>
      <c r="C47">
        <v>41</v>
      </c>
      <c r="D47">
        <v>41</v>
      </c>
      <c r="E47">
        <v>41</v>
      </c>
      <c r="F47">
        <v>41</v>
      </c>
      <c r="G47">
        <v>41</v>
      </c>
      <c r="H47">
        <v>41</v>
      </c>
      <c r="I47">
        <v>41</v>
      </c>
    </row>
    <row r="48" spans="1:9" x14ac:dyDescent="0.25">
      <c r="A48" s="3" t="s">
        <v>983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</row>
    <row r="49" spans="1:9" x14ac:dyDescent="0.25">
      <c r="A49" s="3" t="s">
        <v>966</v>
      </c>
      <c r="B49">
        <v>6</v>
      </c>
      <c r="C49">
        <v>5</v>
      </c>
      <c r="D49">
        <v>5</v>
      </c>
      <c r="E49">
        <v>5</v>
      </c>
      <c r="F49">
        <v>5</v>
      </c>
      <c r="G49">
        <v>5</v>
      </c>
      <c r="H49">
        <v>5</v>
      </c>
      <c r="I49">
        <v>5</v>
      </c>
    </row>
    <row r="50" spans="1:9" x14ac:dyDescent="0.25">
      <c r="A50" s="3" t="s">
        <v>984</v>
      </c>
      <c r="B50">
        <f>B47-B48</f>
        <v>40</v>
      </c>
      <c r="C50">
        <f t="shared" ref="C50:I50" si="4">C47-C48</f>
        <v>40</v>
      </c>
      <c r="D50">
        <f t="shared" si="4"/>
        <v>40</v>
      </c>
      <c r="E50">
        <f t="shared" si="4"/>
        <v>40</v>
      </c>
      <c r="F50">
        <f t="shared" si="4"/>
        <v>40</v>
      </c>
      <c r="G50">
        <f t="shared" si="4"/>
        <v>40</v>
      </c>
      <c r="H50">
        <f t="shared" si="4"/>
        <v>40</v>
      </c>
      <c r="I50">
        <f t="shared" si="4"/>
        <v>40</v>
      </c>
    </row>
    <row r="51" spans="1:9" x14ac:dyDescent="0.25">
      <c r="A51" s="2" t="s">
        <v>800</v>
      </c>
      <c r="B51" s="92">
        <f>(1-(B48/(B47*B49)))^10 *10</f>
        <v>9.6008519479820631</v>
      </c>
      <c r="C51" s="92">
        <f t="shared" ref="C51:I51" si="5">10-((C49*C48)/(C47*C49)*10)</f>
        <v>9.7560975609756095</v>
      </c>
      <c r="D51" s="92">
        <f t="shared" si="5"/>
        <v>9.7560975609756095</v>
      </c>
      <c r="E51" s="92">
        <f t="shared" si="5"/>
        <v>9.7560975609756095</v>
      </c>
      <c r="F51" s="92">
        <f t="shared" si="5"/>
        <v>9.7560975609756095</v>
      </c>
      <c r="G51" s="92">
        <f t="shared" si="5"/>
        <v>9.7560975609756095</v>
      </c>
      <c r="H51" s="92">
        <f t="shared" si="5"/>
        <v>9.7560975609756095</v>
      </c>
      <c r="I51" s="92">
        <f t="shared" si="5"/>
        <v>9.7560975609756095</v>
      </c>
    </row>
    <row r="53" spans="1:9" x14ac:dyDescent="0.25">
      <c r="A53" s="88"/>
      <c r="B53" s="88"/>
      <c r="C53" s="88" t="s">
        <v>979</v>
      </c>
      <c r="D53" s="88"/>
      <c r="E53" s="88"/>
      <c r="F53" s="88"/>
      <c r="G53" s="88"/>
      <c r="H53" s="88"/>
      <c r="I53" s="88"/>
    </row>
    <row r="54" spans="1:9" x14ac:dyDescent="0.25">
      <c r="A54" s="51" t="s">
        <v>355</v>
      </c>
      <c r="B54" s="3" t="s">
        <v>1</v>
      </c>
      <c r="C54" s="3" t="s">
        <v>2</v>
      </c>
      <c r="D54" s="3" t="s">
        <v>3</v>
      </c>
      <c r="E54" s="3" t="s">
        <v>4</v>
      </c>
      <c r="F54" s="3" t="s">
        <v>5</v>
      </c>
      <c r="G54" s="3" t="s">
        <v>6</v>
      </c>
      <c r="H54" s="3" t="s">
        <v>8</v>
      </c>
      <c r="I54" s="3" t="s">
        <v>0</v>
      </c>
    </row>
    <row r="55" spans="1:9" x14ac:dyDescent="0.25">
      <c r="A55" s="3" t="s">
        <v>982</v>
      </c>
      <c r="B55">
        <v>2174</v>
      </c>
      <c r="C55">
        <v>2174</v>
      </c>
      <c r="D55">
        <v>2174</v>
      </c>
      <c r="E55">
        <v>2174</v>
      </c>
      <c r="F55">
        <v>2174</v>
      </c>
      <c r="G55">
        <v>2174</v>
      </c>
      <c r="H55">
        <v>2174</v>
      </c>
      <c r="I55">
        <v>2174</v>
      </c>
    </row>
    <row r="56" spans="1:9" x14ac:dyDescent="0.25">
      <c r="A56" s="3" t="s">
        <v>983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s="3" t="s">
        <v>966</v>
      </c>
      <c r="B57">
        <v>10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  <c r="I57">
        <v>10</v>
      </c>
    </row>
    <row r="58" spans="1:9" x14ac:dyDescent="0.25">
      <c r="A58" s="3" t="s">
        <v>984</v>
      </c>
      <c r="B58">
        <f>B55-B56</f>
        <v>2174</v>
      </c>
      <c r="C58">
        <f t="shared" ref="C58:I58" si="6">C55-C56</f>
        <v>2174</v>
      </c>
      <c r="D58">
        <f t="shared" si="6"/>
        <v>2174</v>
      </c>
      <c r="E58">
        <f t="shared" si="6"/>
        <v>2174</v>
      </c>
      <c r="F58">
        <f t="shared" si="6"/>
        <v>2174</v>
      </c>
      <c r="G58">
        <f t="shared" si="6"/>
        <v>2174</v>
      </c>
      <c r="H58">
        <f t="shared" si="6"/>
        <v>2174</v>
      </c>
      <c r="I58">
        <f t="shared" si="6"/>
        <v>2174</v>
      </c>
    </row>
    <row r="59" spans="1:9" x14ac:dyDescent="0.25">
      <c r="A59" s="2" t="s">
        <v>800</v>
      </c>
      <c r="B59" s="92">
        <f>(1-(B56/(B55*B57)))^10 *10</f>
        <v>10</v>
      </c>
      <c r="C59" s="92">
        <f t="shared" ref="C59:I59" si="7">(1-(C56/(C55*C57)))^10 *10</f>
        <v>10</v>
      </c>
      <c r="D59" s="92">
        <f t="shared" si="7"/>
        <v>10</v>
      </c>
      <c r="E59" s="92">
        <f t="shared" si="7"/>
        <v>10</v>
      </c>
      <c r="F59" s="92">
        <f t="shared" si="7"/>
        <v>10</v>
      </c>
      <c r="G59" s="92">
        <f t="shared" si="7"/>
        <v>10</v>
      </c>
      <c r="H59" s="92">
        <f t="shared" si="7"/>
        <v>10</v>
      </c>
      <c r="I59" s="92">
        <f t="shared" si="7"/>
        <v>10</v>
      </c>
    </row>
    <row r="62" spans="1:9" x14ac:dyDescent="0.25">
      <c r="A62" s="88"/>
      <c r="B62" s="88"/>
      <c r="C62" s="88" t="s">
        <v>980</v>
      </c>
      <c r="D62" s="88"/>
      <c r="E62" s="88"/>
      <c r="F62" s="88"/>
      <c r="G62" s="88"/>
      <c r="H62" s="88"/>
      <c r="I62" s="88"/>
    </row>
    <row r="63" spans="1:9" x14ac:dyDescent="0.25">
      <c r="A63" s="51" t="s">
        <v>355</v>
      </c>
      <c r="B63" s="3" t="s">
        <v>1</v>
      </c>
      <c r="C63" s="3" t="s">
        <v>2</v>
      </c>
      <c r="D63" s="3" t="s">
        <v>3</v>
      </c>
      <c r="E63" s="3" t="s">
        <v>4</v>
      </c>
      <c r="F63" s="3" t="s">
        <v>5</v>
      </c>
      <c r="G63" s="3" t="s">
        <v>6</v>
      </c>
      <c r="H63" s="3" t="s">
        <v>8</v>
      </c>
      <c r="I63" s="3" t="s">
        <v>0</v>
      </c>
    </row>
    <row r="64" spans="1:9" x14ac:dyDescent="0.25">
      <c r="A64" s="3" t="s">
        <v>982</v>
      </c>
      <c r="B64">
        <v>9164</v>
      </c>
      <c r="C64">
        <v>9164</v>
      </c>
      <c r="D64">
        <v>9164</v>
      </c>
      <c r="E64">
        <v>9164</v>
      </c>
      <c r="F64">
        <v>9164</v>
      </c>
      <c r="G64">
        <v>9164</v>
      </c>
      <c r="H64">
        <v>9164</v>
      </c>
      <c r="I64">
        <v>9164</v>
      </c>
    </row>
    <row r="65" spans="1:9" x14ac:dyDescent="0.25">
      <c r="A65" s="3" t="s">
        <v>983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 s="3" t="s">
        <v>966</v>
      </c>
      <c r="B66">
        <v>9</v>
      </c>
      <c r="C66">
        <v>9</v>
      </c>
      <c r="D66">
        <v>9</v>
      </c>
      <c r="E66">
        <v>9</v>
      </c>
      <c r="F66">
        <v>9</v>
      </c>
      <c r="G66">
        <v>9</v>
      </c>
      <c r="H66">
        <v>9</v>
      </c>
      <c r="I66">
        <v>9</v>
      </c>
    </row>
    <row r="67" spans="1:9" x14ac:dyDescent="0.25">
      <c r="A67" s="3" t="s">
        <v>984</v>
      </c>
      <c r="B67">
        <f>B64-B65</f>
        <v>9164</v>
      </c>
      <c r="C67">
        <f t="shared" ref="C67:I67" si="8">C64-C65</f>
        <v>9164</v>
      </c>
      <c r="D67">
        <f t="shared" si="8"/>
        <v>9164</v>
      </c>
      <c r="E67">
        <f t="shared" si="8"/>
        <v>9164</v>
      </c>
      <c r="F67">
        <f t="shared" si="8"/>
        <v>9164</v>
      </c>
      <c r="G67">
        <f t="shared" si="8"/>
        <v>9164</v>
      </c>
      <c r="H67">
        <f t="shared" si="8"/>
        <v>9164</v>
      </c>
      <c r="I67">
        <f t="shared" si="8"/>
        <v>9164</v>
      </c>
    </row>
    <row r="68" spans="1:9" x14ac:dyDescent="0.25">
      <c r="A68" s="2" t="s">
        <v>800</v>
      </c>
      <c r="B68" s="92">
        <f>(1-(B65/(B64*B66)))^10 *10</f>
        <v>10</v>
      </c>
      <c r="C68" s="92">
        <f t="shared" ref="C68:I68" si="9">(1-(C65/(C64*C66)))^10 *10</f>
        <v>10</v>
      </c>
      <c r="D68" s="92">
        <f t="shared" si="9"/>
        <v>10</v>
      </c>
      <c r="E68" s="92">
        <f t="shared" si="9"/>
        <v>10</v>
      </c>
      <c r="F68" s="92">
        <f t="shared" si="9"/>
        <v>10</v>
      </c>
      <c r="G68" s="92">
        <f t="shared" si="9"/>
        <v>10</v>
      </c>
      <c r="H68" s="92">
        <f t="shared" si="9"/>
        <v>10</v>
      </c>
      <c r="I68" s="92">
        <f t="shared" si="9"/>
        <v>10</v>
      </c>
    </row>
    <row r="71" spans="1:9" x14ac:dyDescent="0.25">
      <c r="A71" s="88"/>
      <c r="B71" s="88"/>
      <c r="C71" s="88" t="s">
        <v>981</v>
      </c>
      <c r="D71" s="88"/>
      <c r="E71" s="88"/>
      <c r="F71" s="88"/>
      <c r="G71" s="88"/>
      <c r="H71" s="88"/>
      <c r="I71" s="88"/>
    </row>
    <row r="72" spans="1:9" x14ac:dyDescent="0.25">
      <c r="A72" s="51" t="s">
        <v>355</v>
      </c>
      <c r="B72" s="3" t="s">
        <v>1</v>
      </c>
      <c r="C72" s="3" t="s">
        <v>2</v>
      </c>
      <c r="D72" s="3" t="s">
        <v>3</v>
      </c>
      <c r="E72" s="3" t="s">
        <v>4</v>
      </c>
      <c r="F72" s="3" t="s">
        <v>5</v>
      </c>
      <c r="G72" s="3" t="s">
        <v>6</v>
      </c>
      <c r="H72" s="3" t="s">
        <v>8</v>
      </c>
      <c r="I72" s="3" t="s">
        <v>0</v>
      </c>
    </row>
    <row r="73" spans="1:9" x14ac:dyDescent="0.25">
      <c r="A73" s="3" t="s">
        <v>982</v>
      </c>
      <c r="B73">
        <v>636</v>
      </c>
      <c r="C73">
        <v>9164</v>
      </c>
      <c r="D73">
        <v>9164</v>
      </c>
      <c r="E73">
        <v>9164</v>
      </c>
      <c r="F73">
        <v>9164</v>
      </c>
      <c r="G73">
        <v>9164</v>
      </c>
      <c r="H73">
        <v>9164</v>
      </c>
      <c r="I73">
        <v>9164</v>
      </c>
    </row>
    <row r="74" spans="1:9" x14ac:dyDescent="0.25">
      <c r="A74" s="3" t="s">
        <v>983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 s="3" t="s">
        <v>966</v>
      </c>
      <c r="B75">
        <v>9</v>
      </c>
      <c r="C75">
        <v>9</v>
      </c>
      <c r="D75">
        <v>9</v>
      </c>
      <c r="E75">
        <v>9</v>
      </c>
      <c r="F75">
        <v>9</v>
      </c>
      <c r="G75">
        <v>9</v>
      </c>
      <c r="H75">
        <v>9</v>
      </c>
      <c r="I75">
        <v>9</v>
      </c>
    </row>
    <row r="76" spans="1:9" x14ac:dyDescent="0.25">
      <c r="A76" s="3" t="s">
        <v>984</v>
      </c>
      <c r="B76">
        <f>B73-B74</f>
        <v>636</v>
      </c>
      <c r="C76">
        <f t="shared" ref="C76:I76" si="10">C73-C74</f>
        <v>9164</v>
      </c>
      <c r="D76">
        <f t="shared" si="10"/>
        <v>9164</v>
      </c>
      <c r="E76">
        <f t="shared" si="10"/>
        <v>9164</v>
      </c>
      <c r="F76">
        <f t="shared" si="10"/>
        <v>9164</v>
      </c>
      <c r="G76">
        <f t="shared" si="10"/>
        <v>9164</v>
      </c>
      <c r="H76">
        <f t="shared" si="10"/>
        <v>9164</v>
      </c>
      <c r="I76">
        <f t="shared" si="10"/>
        <v>9164</v>
      </c>
    </row>
    <row r="77" spans="1:9" x14ac:dyDescent="0.25">
      <c r="A77" s="2" t="s">
        <v>800</v>
      </c>
      <c r="B77" s="92">
        <f>(1-(B74/(B73*B75)))^10 *10</f>
        <v>10</v>
      </c>
      <c r="C77" s="92">
        <f t="shared" ref="C77:I77" si="11">(1-(C74/(C73*C75)))^10 *10</f>
        <v>10</v>
      </c>
      <c r="D77" s="92">
        <f t="shared" si="11"/>
        <v>10</v>
      </c>
      <c r="E77" s="92">
        <f t="shared" si="11"/>
        <v>10</v>
      </c>
      <c r="F77" s="92">
        <f t="shared" si="11"/>
        <v>10</v>
      </c>
      <c r="G77" s="92">
        <f t="shared" si="11"/>
        <v>10</v>
      </c>
      <c r="H77" s="92">
        <f t="shared" si="11"/>
        <v>10</v>
      </c>
      <c r="I77" s="92">
        <f t="shared" si="11"/>
        <v>10</v>
      </c>
    </row>
    <row r="79" spans="1:9" x14ac:dyDescent="0.25">
      <c r="A79" s="2" t="s">
        <v>862</v>
      </c>
      <c r="B79" s="100">
        <f>AVERAGE(B77,B68,B59,B51,B42)</f>
        <v>9.2786199143175399</v>
      </c>
    </row>
  </sheetData>
  <mergeCells count="9">
    <mergeCell ref="A35:I35"/>
    <mergeCell ref="A16:I16"/>
    <mergeCell ref="A1:I1"/>
    <mergeCell ref="A8:F8"/>
    <mergeCell ref="A10:F10"/>
    <mergeCell ref="A12:F12"/>
    <mergeCell ref="B7:F7"/>
    <mergeCell ref="A17:I17"/>
    <mergeCell ref="A23:I2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9781-330D-4E47-B98A-239A0EF70E17}">
  <dimension ref="A1:E12"/>
  <sheetViews>
    <sheetView workbookViewId="0">
      <selection activeCell="A13" sqref="A13"/>
    </sheetView>
  </sheetViews>
  <sheetFormatPr defaultRowHeight="15" x14ac:dyDescent="0.25"/>
  <cols>
    <col min="1" max="1" width="23.42578125" customWidth="1"/>
    <col min="2" max="2" width="68.5703125" customWidth="1"/>
    <col min="4" max="4" width="21.5703125" customWidth="1"/>
  </cols>
  <sheetData>
    <row r="1" spans="1:5" x14ac:dyDescent="0.25">
      <c r="A1" s="108" t="s">
        <v>1087</v>
      </c>
      <c r="B1" s="108"/>
      <c r="C1" s="108"/>
      <c r="D1" s="108"/>
      <c r="E1" s="108"/>
    </row>
    <row r="2" spans="1:5" x14ac:dyDescent="0.25">
      <c r="A2" s="58" t="s">
        <v>985</v>
      </c>
      <c r="B2" s="58" t="s">
        <v>361</v>
      </c>
      <c r="D2" s="1" t="s">
        <v>986</v>
      </c>
      <c r="E2" s="1" t="s">
        <v>361</v>
      </c>
    </row>
    <row r="3" spans="1:5" x14ac:dyDescent="0.25">
      <c r="A3" t="s">
        <v>369</v>
      </c>
      <c r="B3">
        <v>3727</v>
      </c>
      <c r="D3" s="2" t="s">
        <v>362</v>
      </c>
      <c r="E3" s="2">
        <v>10409</v>
      </c>
    </row>
    <row r="4" spans="1:5" x14ac:dyDescent="0.25">
      <c r="A4" t="s">
        <v>368</v>
      </c>
      <c r="B4">
        <v>31177</v>
      </c>
    </row>
    <row r="5" spans="1:5" x14ac:dyDescent="0.25">
      <c r="A5" t="s">
        <v>367</v>
      </c>
      <c r="B5">
        <v>28287</v>
      </c>
    </row>
    <row r="6" spans="1:5" x14ac:dyDescent="0.25">
      <c r="A6" t="s">
        <v>366</v>
      </c>
      <c r="B6">
        <v>31177</v>
      </c>
    </row>
    <row r="7" spans="1:5" x14ac:dyDescent="0.25">
      <c r="A7" t="s">
        <v>365</v>
      </c>
      <c r="B7">
        <v>9163</v>
      </c>
    </row>
    <row r="8" spans="1:5" x14ac:dyDescent="0.25">
      <c r="A8" t="s">
        <v>364</v>
      </c>
      <c r="B8">
        <v>4580</v>
      </c>
    </row>
    <row r="9" spans="1:5" x14ac:dyDescent="0.25">
      <c r="A9" t="s">
        <v>363</v>
      </c>
      <c r="B9">
        <v>3879</v>
      </c>
    </row>
    <row r="10" spans="1:5" x14ac:dyDescent="0.25">
      <c r="A10" s="2" t="s">
        <v>861</v>
      </c>
      <c r="B10" s="29">
        <f>(1-_xlfn.PERCENTRANK.EXC(B3:B9,E3))*10</f>
        <v>4.92</v>
      </c>
    </row>
    <row r="12" spans="1:5" s="1" customFormat="1" x14ac:dyDescent="0.25">
      <c r="A12" s="30" t="s">
        <v>1105</v>
      </c>
    </row>
  </sheetData>
  <mergeCells count="1">
    <mergeCell ref="A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C8B7-D05C-43F5-B323-484CA5572904}">
  <dimension ref="A1:C27"/>
  <sheetViews>
    <sheetView topLeftCell="A19" workbookViewId="0">
      <selection activeCell="B3" sqref="B3"/>
    </sheetView>
  </sheetViews>
  <sheetFormatPr defaultRowHeight="15" x14ac:dyDescent="0.25"/>
  <cols>
    <col min="1" max="1" width="31.7109375" customWidth="1"/>
    <col min="2" max="2" width="33.42578125" customWidth="1"/>
    <col min="3" max="3" width="36.5703125" customWidth="1"/>
    <col min="4" max="4" width="9.140625" customWidth="1"/>
  </cols>
  <sheetData>
    <row r="1" spans="1:3" x14ac:dyDescent="0.25">
      <c r="A1" s="108" t="s">
        <v>1088</v>
      </c>
      <c r="B1" s="108"/>
      <c r="C1" s="108"/>
    </row>
    <row r="2" spans="1:3" x14ac:dyDescent="0.25">
      <c r="A2" s="3" t="s">
        <v>16</v>
      </c>
      <c r="B2" s="44" t="s">
        <v>1106</v>
      </c>
    </row>
    <row r="3" spans="1:3" x14ac:dyDescent="0.25">
      <c r="A3" s="3" t="s">
        <v>987</v>
      </c>
      <c r="B3" s="52" t="s">
        <v>356</v>
      </c>
    </row>
    <row r="4" spans="1:3" x14ac:dyDescent="0.25">
      <c r="A4" s="2" t="s">
        <v>861</v>
      </c>
      <c r="B4">
        <v>10</v>
      </c>
    </row>
    <row r="6" spans="1:3" x14ac:dyDescent="0.25">
      <c r="A6" s="108" t="s">
        <v>1089</v>
      </c>
      <c r="B6" s="108"/>
      <c r="C6" s="108"/>
    </row>
    <row r="7" spans="1:3" x14ac:dyDescent="0.25">
      <c r="A7" s="51" t="s">
        <v>355</v>
      </c>
      <c r="B7" s="3" t="s">
        <v>988</v>
      </c>
      <c r="C7" s="3" t="s">
        <v>989</v>
      </c>
    </row>
    <row r="8" spans="1:3" x14ac:dyDescent="0.25">
      <c r="A8" s="3" t="s">
        <v>990</v>
      </c>
      <c r="B8">
        <v>14</v>
      </c>
      <c r="C8">
        <v>11</v>
      </c>
    </row>
    <row r="9" spans="1:3" x14ac:dyDescent="0.25">
      <c r="A9" s="3" t="s">
        <v>991</v>
      </c>
      <c r="B9">
        <v>11</v>
      </c>
      <c r="C9">
        <v>12</v>
      </c>
    </row>
    <row r="10" spans="1:3" x14ac:dyDescent="0.25">
      <c r="A10" s="3" t="s">
        <v>992</v>
      </c>
      <c r="B10" s="106" t="s">
        <v>864</v>
      </c>
      <c r="C10" s="106"/>
    </row>
    <row r="11" spans="1:3" x14ac:dyDescent="0.25">
      <c r="A11" s="2" t="s">
        <v>800</v>
      </c>
      <c r="B11" s="29">
        <f>5 + ((B8-B9)/(B8+B9))*5</f>
        <v>5.6</v>
      </c>
      <c r="C11" s="29">
        <f t="shared" ref="C11" si="0">5 + ((C8-C9)/(C8+C9))*5</f>
        <v>4.7826086956521738</v>
      </c>
    </row>
    <row r="13" spans="1:3" x14ac:dyDescent="0.25">
      <c r="A13" s="51" t="s">
        <v>355</v>
      </c>
      <c r="B13" s="3" t="s">
        <v>993</v>
      </c>
      <c r="C13" s="3" t="s">
        <v>994</v>
      </c>
    </row>
    <row r="14" spans="1:3" x14ac:dyDescent="0.25">
      <c r="A14" s="3" t="s">
        <v>990</v>
      </c>
      <c r="B14">
        <v>12</v>
      </c>
      <c r="C14">
        <v>11</v>
      </c>
    </row>
    <row r="15" spans="1:3" x14ac:dyDescent="0.25">
      <c r="A15" s="3" t="s">
        <v>991</v>
      </c>
      <c r="B15">
        <v>14</v>
      </c>
      <c r="C15">
        <v>8</v>
      </c>
    </row>
    <row r="16" spans="1:3" x14ac:dyDescent="0.25">
      <c r="A16" s="3" t="s">
        <v>992</v>
      </c>
      <c r="B16" s="106" t="s">
        <v>995</v>
      </c>
      <c r="C16" s="106"/>
    </row>
    <row r="17" spans="1:3" x14ac:dyDescent="0.25">
      <c r="A17" s="2" t="s">
        <v>800</v>
      </c>
      <c r="B17" s="10">
        <f>5 + ((B14-B15)/(B14+B15))*5</f>
        <v>4.615384615384615</v>
      </c>
      <c r="C17">
        <v>6</v>
      </c>
    </row>
    <row r="18" spans="1:3" x14ac:dyDescent="0.25">
      <c r="A18" s="2" t="s">
        <v>862</v>
      </c>
      <c r="B18" s="29">
        <f>(B11+C11+B17+C17)/4</f>
        <v>5.2494983277591967</v>
      </c>
    </row>
    <row r="20" spans="1:3" x14ac:dyDescent="0.25">
      <c r="A20" s="108" t="s">
        <v>996</v>
      </c>
      <c r="B20" s="108"/>
      <c r="C20" s="108"/>
    </row>
    <row r="21" spans="1:3" x14ac:dyDescent="0.25">
      <c r="A21" s="108" t="s">
        <v>1100</v>
      </c>
      <c r="B21" s="108"/>
      <c r="C21" s="108"/>
    </row>
    <row r="22" spans="1:3" x14ac:dyDescent="0.25">
      <c r="A22" s="17"/>
      <c r="B22" s="17" t="s">
        <v>997</v>
      </c>
      <c r="C22" s="17"/>
    </row>
    <row r="23" spans="1:3" x14ac:dyDescent="0.25">
      <c r="A23" s="129" t="s">
        <v>998</v>
      </c>
      <c r="B23" s="129"/>
      <c r="C23" s="129"/>
    </row>
    <row r="24" spans="1:3" x14ac:dyDescent="0.25">
      <c r="A24" s="128" t="s">
        <v>862</v>
      </c>
      <c r="B24" s="128"/>
    </row>
    <row r="25" spans="1:3" x14ac:dyDescent="0.25">
      <c r="A25" s="1" t="s">
        <v>782</v>
      </c>
      <c r="B25" s="1">
        <v>10</v>
      </c>
    </row>
    <row r="26" spans="1:3" x14ac:dyDescent="0.25">
      <c r="A26" s="1" t="s">
        <v>783</v>
      </c>
      <c r="B26" s="1" t="s">
        <v>360</v>
      </c>
    </row>
    <row r="27" spans="1:3" x14ac:dyDescent="0.25">
      <c r="A27" s="1" t="s">
        <v>784</v>
      </c>
      <c r="B27" s="1">
        <v>10</v>
      </c>
    </row>
  </sheetData>
  <mergeCells count="8">
    <mergeCell ref="A24:B24"/>
    <mergeCell ref="A1:C1"/>
    <mergeCell ref="A6:C6"/>
    <mergeCell ref="A20:C20"/>
    <mergeCell ref="A21:C21"/>
    <mergeCell ref="A23:C23"/>
    <mergeCell ref="B10:C10"/>
    <mergeCell ref="B16:C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0621F-4D87-4EC3-8B29-9EB1B8EE92EF}">
  <dimension ref="A1:F37"/>
  <sheetViews>
    <sheetView topLeftCell="A25" workbookViewId="0">
      <selection activeCell="A10" sqref="A10"/>
    </sheetView>
  </sheetViews>
  <sheetFormatPr defaultRowHeight="15" x14ac:dyDescent="0.25"/>
  <cols>
    <col min="1" max="1" width="48.5703125" customWidth="1"/>
    <col min="2" max="2" width="57.42578125" customWidth="1"/>
    <col min="3" max="3" width="73.42578125" customWidth="1"/>
    <col min="4" max="4" width="62.28515625" customWidth="1"/>
    <col min="5" max="5" width="22.85546875" customWidth="1"/>
  </cols>
  <sheetData>
    <row r="1" spans="1:6" x14ac:dyDescent="0.25">
      <c r="A1" s="108" t="s">
        <v>1090</v>
      </c>
      <c r="B1" s="108"/>
    </row>
    <row r="2" spans="1:6" x14ac:dyDescent="0.25">
      <c r="A2" s="3" t="s">
        <v>1001</v>
      </c>
      <c r="B2">
        <v>9</v>
      </c>
    </row>
    <row r="3" spans="1:6" x14ac:dyDescent="0.25">
      <c r="A3" s="3" t="s">
        <v>999</v>
      </c>
      <c r="B3">
        <v>6</v>
      </c>
    </row>
    <row r="4" spans="1:6" x14ac:dyDescent="0.25">
      <c r="A4" s="3" t="s">
        <v>1000</v>
      </c>
      <c r="B4">
        <v>14</v>
      </c>
    </row>
    <row r="5" spans="1:6" x14ac:dyDescent="0.25">
      <c r="A5" s="2" t="s">
        <v>862</v>
      </c>
      <c r="B5" s="29">
        <f>((B2+B3)/(2*B4))*10</f>
        <v>5.3571428571428568</v>
      </c>
    </row>
    <row r="6" spans="1:6" x14ac:dyDescent="0.25">
      <c r="A6" s="5" t="s">
        <v>1002</v>
      </c>
    </row>
    <row r="7" spans="1:6" x14ac:dyDescent="0.25">
      <c r="A7" s="5" t="s">
        <v>1003</v>
      </c>
    </row>
    <row r="8" spans="1:6" x14ac:dyDescent="0.25">
      <c r="A8" s="1"/>
    </row>
    <row r="9" spans="1:6" x14ac:dyDescent="0.25">
      <c r="A9" s="131" t="s">
        <v>1107</v>
      </c>
      <c r="B9" s="131"/>
      <c r="C9" s="131"/>
    </row>
    <row r="10" spans="1:6" x14ac:dyDescent="0.25">
      <c r="A10" t="s">
        <v>1004</v>
      </c>
      <c r="B10" s="98" t="s">
        <v>1005</v>
      </c>
      <c r="C10" s="99" t="s">
        <v>1006</v>
      </c>
      <c r="D10" s="35"/>
      <c r="E10" s="35"/>
      <c r="F10" s="35"/>
    </row>
    <row r="11" spans="1:6" x14ac:dyDescent="0.25">
      <c r="A11" t="s">
        <v>1007</v>
      </c>
      <c r="B11" s="38" t="s">
        <v>1008</v>
      </c>
      <c r="C11" s="66" t="s">
        <v>1009</v>
      </c>
    </row>
    <row r="12" spans="1:6" x14ac:dyDescent="0.25">
      <c r="A12" t="s">
        <v>1010</v>
      </c>
      <c r="B12" s="38" t="s">
        <v>1011</v>
      </c>
      <c r="C12" s="66" t="s">
        <v>1012</v>
      </c>
      <c r="D12" s="35"/>
      <c r="E12" s="35"/>
      <c r="F12" s="35"/>
    </row>
    <row r="13" spans="1:6" x14ac:dyDescent="0.25">
      <c r="A13" t="s">
        <v>1013</v>
      </c>
      <c r="B13" s="38" t="s">
        <v>1014</v>
      </c>
      <c r="C13" s="66" t="s">
        <v>1015</v>
      </c>
    </row>
    <row r="14" spans="1:6" x14ac:dyDescent="0.25">
      <c r="A14" t="s">
        <v>1016</v>
      </c>
      <c r="B14" s="38" t="s">
        <v>1017</v>
      </c>
      <c r="C14" s="66" t="s">
        <v>1018</v>
      </c>
      <c r="D14" s="36"/>
      <c r="E14" s="36"/>
      <c r="F14" s="36"/>
    </row>
    <row r="15" spans="1:6" x14ac:dyDescent="0.25">
      <c r="A15" t="s">
        <v>1019</v>
      </c>
    </row>
    <row r="16" spans="1:6" x14ac:dyDescent="0.25">
      <c r="A16" s="130" t="s">
        <v>1032</v>
      </c>
      <c r="B16" s="130"/>
      <c r="C16" s="130"/>
      <c r="D16" s="5" t="s">
        <v>1035</v>
      </c>
    </row>
    <row r="17" spans="1:4" x14ac:dyDescent="0.25">
      <c r="A17" s="60"/>
      <c r="B17" s="60" t="s">
        <v>1033</v>
      </c>
      <c r="C17" s="75" t="s">
        <v>1034</v>
      </c>
      <c r="D17" t="s">
        <v>1036</v>
      </c>
    </row>
    <row r="18" spans="1:4" x14ac:dyDescent="0.25">
      <c r="A18" s="1" t="s">
        <v>1020</v>
      </c>
      <c r="B18" t="s">
        <v>1023</v>
      </c>
      <c r="C18" t="s">
        <v>1024</v>
      </c>
      <c r="D18" t="s">
        <v>1037</v>
      </c>
    </row>
    <row r="19" spans="1:4" x14ac:dyDescent="0.25">
      <c r="A19" t="s">
        <v>977</v>
      </c>
    </row>
    <row r="20" spans="1:4" x14ac:dyDescent="0.25">
      <c r="A20" t="s">
        <v>1021</v>
      </c>
    </row>
    <row r="21" spans="1:4" x14ac:dyDescent="0.25">
      <c r="A21" s="1" t="s">
        <v>1022</v>
      </c>
      <c r="B21" t="s">
        <v>1025</v>
      </c>
      <c r="C21" t="s">
        <v>1024</v>
      </c>
    </row>
    <row r="22" spans="1:4" x14ac:dyDescent="0.25">
      <c r="A22" t="s">
        <v>817</v>
      </c>
      <c r="B22" t="s">
        <v>1029</v>
      </c>
      <c r="C22" t="s">
        <v>785</v>
      </c>
    </row>
    <row r="23" spans="1:4" x14ac:dyDescent="0.25">
      <c r="A23" t="s">
        <v>1026</v>
      </c>
      <c r="B23" t="s">
        <v>1030</v>
      </c>
      <c r="C23" t="s">
        <v>1028</v>
      </c>
    </row>
    <row r="24" spans="1:4" x14ac:dyDescent="0.25">
      <c r="A24" t="s">
        <v>1027</v>
      </c>
      <c r="B24" t="s">
        <v>1031</v>
      </c>
    </row>
    <row r="28" spans="1:4" x14ac:dyDescent="0.25">
      <c r="A28" s="104" t="s">
        <v>1038</v>
      </c>
      <c r="B28" s="104"/>
    </row>
    <row r="29" spans="1:4" x14ac:dyDescent="0.25">
      <c r="A29" s="73" t="s">
        <v>800</v>
      </c>
      <c r="B29" s="73">
        <v>10</v>
      </c>
    </row>
    <row r="32" spans="1:4" x14ac:dyDescent="0.25">
      <c r="A32" s="104" t="s">
        <v>1039</v>
      </c>
      <c r="B32" s="104"/>
    </row>
    <row r="33" spans="1:2" x14ac:dyDescent="0.25">
      <c r="A33" s="73" t="s">
        <v>800</v>
      </c>
      <c r="B33" s="73">
        <v>0</v>
      </c>
    </row>
    <row r="36" spans="1:2" x14ac:dyDescent="0.25">
      <c r="A36" s="104" t="s">
        <v>1040</v>
      </c>
      <c r="B36" s="104"/>
    </row>
    <row r="37" spans="1:2" x14ac:dyDescent="0.25">
      <c r="A37" s="73" t="s">
        <v>800</v>
      </c>
      <c r="B37" s="73">
        <v>10</v>
      </c>
    </row>
  </sheetData>
  <mergeCells count="6">
    <mergeCell ref="A36:B36"/>
    <mergeCell ref="A28:B28"/>
    <mergeCell ref="A32:B32"/>
    <mergeCell ref="A1:B1"/>
    <mergeCell ref="A16:C16"/>
    <mergeCell ref="A9:C9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1DF6-AE80-471D-91A0-B2319DAE8A52}">
  <dimension ref="A1:C9"/>
  <sheetViews>
    <sheetView workbookViewId="0">
      <selection activeCell="B14" sqref="B14"/>
    </sheetView>
  </sheetViews>
  <sheetFormatPr defaultRowHeight="15" x14ac:dyDescent="0.25"/>
  <cols>
    <col min="1" max="1" width="32.7109375" customWidth="1"/>
    <col min="2" max="2" width="34.140625" customWidth="1"/>
    <col min="3" max="3" width="60.7109375" customWidth="1"/>
  </cols>
  <sheetData>
    <row r="1" spans="1:3" x14ac:dyDescent="0.25">
      <c r="A1" s="108" t="s">
        <v>1041</v>
      </c>
      <c r="B1" s="108"/>
      <c r="C1" s="108"/>
    </row>
    <row r="2" spans="1:3" x14ac:dyDescent="0.25">
      <c r="A2" s="51" t="s">
        <v>355</v>
      </c>
      <c r="B2" s="3" t="s">
        <v>864</v>
      </c>
      <c r="C2" s="3" t="s">
        <v>995</v>
      </c>
    </row>
    <row r="3" spans="1:3" x14ac:dyDescent="0.25">
      <c r="A3" s="3" t="s">
        <v>1042</v>
      </c>
      <c r="B3">
        <v>0</v>
      </c>
      <c r="C3">
        <v>0</v>
      </c>
    </row>
    <row r="4" spans="1:3" x14ac:dyDescent="0.25">
      <c r="A4" s="3" t="s">
        <v>1043</v>
      </c>
      <c r="B4">
        <v>3</v>
      </c>
      <c r="C4">
        <v>3</v>
      </c>
    </row>
    <row r="5" spans="1:3" x14ac:dyDescent="0.25">
      <c r="A5" s="3" t="s">
        <v>1044</v>
      </c>
      <c r="B5">
        <f>MAX((B3-B4),0)</f>
        <v>0</v>
      </c>
      <c r="C5">
        <f t="shared" ref="C5" si="0">MAX((C3-C4),0)</f>
        <v>0</v>
      </c>
    </row>
    <row r="6" spans="1:3" x14ac:dyDescent="0.25">
      <c r="A6" s="2" t="s">
        <v>861</v>
      </c>
      <c r="B6" s="29">
        <f>(1-MIN(B5/2*B4,1))*10</f>
        <v>10</v>
      </c>
      <c r="C6" s="29">
        <f>(1-MIN(MAX(C5,0)/2*C4,1))*10</f>
        <v>10</v>
      </c>
    </row>
    <row r="8" spans="1:3" x14ac:dyDescent="0.25">
      <c r="A8" s="3" t="s">
        <v>1045</v>
      </c>
      <c r="B8" s="9">
        <v>43160</v>
      </c>
      <c r="C8" s="9">
        <v>43160</v>
      </c>
    </row>
    <row r="9" spans="1:3" x14ac:dyDescent="0.25">
      <c r="A9" s="3" t="s">
        <v>1046</v>
      </c>
      <c r="B9" s="9">
        <v>43160</v>
      </c>
      <c r="C9" s="9">
        <v>43160</v>
      </c>
    </row>
  </sheetData>
  <mergeCells count="1">
    <mergeCell ref="A1:C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1C7E-C8DE-4AB9-8514-C71056824B1D}">
  <dimension ref="A1:B13"/>
  <sheetViews>
    <sheetView workbookViewId="0">
      <selection sqref="A1:B1"/>
    </sheetView>
  </sheetViews>
  <sheetFormatPr defaultRowHeight="15" x14ac:dyDescent="0.25"/>
  <cols>
    <col min="1" max="1" width="58.140625" customWidth="1"/>
    <col min="2" max="2" width="55.85546875" customWidth="1"/>
  </cols>
  <sheetData>
    <row r="1" spans="1:2" x14ac:dyDescent="0.25">
      <c r="A1" s="108" t="s">
        <v>1047</v>
      </c>
      <c r="B1" s="108"/>
    </row>
    <row r="2" spans="1:2" x14ac:dyDescent="0.25">
      <c r="A2" s="3" t="s">
        <v>1048</v>
      </c>
      <c r="B2">
        <v>5</v>
      </c>
    </row>
    <row r="3" spans="1:2" x14ac:dyDescent="0.25">
      <c r="A3" s="3" t="s">
        <v>1049</v>
      </c>
      <c r="B3">
        <v>7</v>
      </c>
    </row>
    <row r="4" spans="1:2" x14ac:dyDescent="0.25">
      <c r="A4" s="2" t="s">
        <v>861</v>
      </c>
      <c r="B4" s="29">
        <f>(B2/B3)*10</f>
        <v>7.1428571428571432</v>
      </c>
    </row>
    <row r="6" spans="1:2" x14ac:dyDescent="0.25">
      <c r="A6" s="30" t="s">
        <v>1050</v>
      </c>
      <c r="B6" s="30" t="s">
        <v>1051</v>
      </c>
    </row>
    <row r="7" spans="1:2" x14ac:dyDescent="0.25">
      <c r="A7" t="s">
        <v>813</v>
      </c>
      <c r="B7" t="s">
        <v>1004</v>
      </c>
    </row>
    <row r="8" spans="1:2" x14ac:dyDescent="0.25">
      <c r="A8" t="s">
        <v>810</v>
      </c>
      <c r="B8" t="s">
        <v>1007</v>
      </c>
    </row>
    <row r="9" spans="1:2" x14ac:dyDescent="0.25">
      <c r="A9" t="s">
        <v>1052</v>
      </c>
      <c r="B9" t="s">
        <v>1010</v>
      </c>
    </row>
    <row r="10" spans="1:2" x14ac:dyDescent="0.25">
      <c r="A10" t="s">
        <v>1053</v>
      </c>
      <c r="B10" t="s">
        <v>1055</v>
      </c>
    </row>
    <row r="11" spans="1:2" x14ac:dyDescent="0.25">
      <c r="A11" t="s">
        <v>1054</v>
      </c>
      <c r="B11" t="s">
        <v>1056</v>
      </c>
    </row>
    <row r="12" spans="1:2" x14ac:dyDescent="0.25">
      <c r="B12" t="s">
        <v>1057</v>
      </c>
    </row>
    <row r="13" spans="1:2" x14ac:dyDescent="0.25">
      <c r="B13" t="s">
        <v>1058</v>
      </c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8CD4-1330-4555-9162-272F01E65428}">
  <dimension ref="A1:F19"/>
  <sheetViews>
    <sheetView tabSelected="1" workbookViewId="0">
      <selection sqref="A1:B1"/>
    </sheetView>
  </sheetViews>
  <sheetFormatPr defaultRowHeight="15" x14ac:dyDescent="0.25"/>
  <cols>
    <col min="1" max="1" width="65.28515625" customWidth="1"/>
    <col min="2" max="2" width="75.7109375" customWidth="1"/>
  </cols>
  <sheetData>
    <row r="1" spans="1:6" x14ac:dyDescent="0.25">
      <c r="A1" s="108" t="s">
        <v>1067</v>
      </c>
      <c r="B1" s="108"/>
    </row>
    <row r="2" spans="1:6" x14ac:dyDescent="0.25">
      <c r="A2" s="58" t="s">
        <v>1068</v>
      </c>
      <c r="B2" s="1"/>
    </row>
    <row r="3" spans="1:6" x14ac:dyDescent="0.25">
      <c r="A3" t="s">
        <v>1059</v>
      </c>
      <c r="B3" t="s">
        <v>359</v>
      </c>
    </row>
    <row r="4" spans="1:6" x14ac:dyDescent="0.25">
      <c r="A4" s="62" t="s">
        <v>1060</v>
      </c>
      <c r="B4" t="s">
        <v>359</v>
      </c>
    </row>
    <row r="5" spans="1:6" x14ac:dyDescent="0.25">
      <c r="A5" t="s">
        <v>1061</v>
      </c>
      <c r="B5" t="s">
        <v>359</v>
      </c>
    </row>
    <row r="6" spans="1:6" x14ac:dyDescent="0.25">
      <c r="A6" t="s">
        <v>1062</v>
      </c>
      <c r="B6" t="s">
        <v>359</v>
      </c>
      <c r="C6" s="58"/>
      <c r="D6" s="58"/>
      <c r="E6" s="58"/>
      <c r="F6" s="58"/>
    </row>
    <row r="7" spans="1:6" x14ac:dyDescent="0.25">
      <c r="A7" t="s">
        <v>1063</v>
      </c>
      <c r="B7" t="s">
        <v>359</v>
      </c>
    </row>
    <row r="9" spans="1:6" x14ac:dyDescent="0.25">
      <c r="B9" s="96" t="s">
        <v>1071</v>
      </c>
    </row>
    <row r="10" spans="1:6" x14ac:dyDescent="0.25">
      <c r="A10" s="3"/>
      <c r="B10" s="3" t="s">
        <v>0</v>
      </c>
      <c r="C10" s="3" t="s">
        <v>5</v>
      </c>
      <c r="D10" s="3" t="s">
        <v>358</v>
      </c>
      <c r="E10" s="3" t="s">
        <v>2</v>
      </c>
      <c r="F10" s="3" t="s">
        <v>3</v>
      </c>
    </row>
    <row r="11" spans="1:6" x14ac:dyDescent="0.25">
      <c r="A11" t="s">
        <v>1064</v>
      </c>
      <c r="B11" t="s">
        <v>360</v>
      </c>
    </row>
    <row r="12" spans="1:6" x14ac:dyDescent="0.25">
      <c r="A12" t="s">
        <v>1066</v>
      </c>
      <c r="B12" t="s">
        <v>360</v>
      </c>
    </row>
    <row r="13" spans="1:6" x14ac:dyDescent="0.25">
      <c r="A13" t="s">
        <v>1065</v>
      </c>
      <c r="B13" t="s">
        <v>360</v>
      </c>
    </row>
    <row r="14" spans="1:6" x14ac:dyDescent="0.25">
      <c r="A14" s="2" t="s">
        <v>1069</v>
      </c>
      <c r="B14" s="2"/>
      <c r="C14" s="2">
        <v>0</v>
      </c>
      <c r="D14" s="2">
        <v>0</v>
      </c>
      <c r="E14" s="2">
        <v>0</v>
      </c>
      <c r="F14" s="2">
        <v>0</v>
      </c>
    </row>
    <row r="15" spans="1:6" x14ac:dyDescent="0.25">
      <c r="B15" s="125" t="s">
        <v>1070</v>
      </c>
      <c r="C15" s="125"/>
      <c r="D15" s="125"/>
      <c r="E15" s="125"/>
    </row>
    <row r="16" spans="1:6" x14ac:dyDescent="0.25">
      <c r="A16" s="3"/>
      <c r="B16" s="3" t="s">
        <v>357</v>
      </c>
      <c r="C16" s="3" t="s">
        <v>4</v>
      </c>
      <c r="D16" s="3" t="s">
        <v>6</v>
      </c>
      <c r="E16" s="3" t="s">
        <v>7</v>
      </c>
    </row>
    <row r="17" spans="1:5" x14ac:dyDescent="0.25">
      <c r="A17" s="2" t="s">
        <v>1069</v>
      </c>
      <c r="B17" s="2">
        <v>0</v>
      </c>
      <c r="C17" s="2">
        <f t="shared" ref="C17:E17" si="0">MAX(3-5,0)</f>
        <v>0</v>
      </c>
      <c r="D17" s="2">
        <f t="shared" si="0"/>
        <v>0</v>
      </c>
      <c r="E17" s="2">
        <f t="shared" si="0"/>
        <v>0</v>
      </c>
    </row>
    <row r="19" spans="1:5" x14ac:dyDescent="0.25">
      <c r="A19" s="2" t="s">
        <v>861</v>
      </c>
      <c r="B19" s="2">
        <v>0</v>
      </c>
    </row>
  </sheetData>
  <mergeCells count="2">
    <mergeCell ref="A1:B1"/>
    <mergeCell ref="B15:E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9430E-C058-4B4D-9AF6-DE325653773B}">
  <dimension ref="A1:A6"/>
  <sheetViews>
    <sheetView workbookViewId="0"/>
  </sheetViews>
  <sheetFormatPr defaultRowHeight="15" x14ac:dyDescent="0.25"/>
  <cols>
    <col min="1" max="1" width="136.42578125" customWidth="1"/>
    <col min="2" max="2" width="36" customWidth="1"/>
  </cols>
  <sheetData>
    <row r="1" spans="1:1" x14ac:dyDescent="0.25">
      <c r="A1" s="11" t="s">
        <v>802</v>
      </c>
    </row>
    <row r="2" spans="1:1" x14ac:dyDescent="0.25">
      <c r="A2" s="30" t="s">
        <v>803</v>
      </c>
    </row>
    <row r="3" spans="1:1" x14ac:dyDescent="0.25">
      <c r="A3" s="30" t="s">
        <v>804</v>
      </c>
    </row>
    <row r="5" spans="1:1" x14ac:dyDescent="0.25">
      <c r="A5" s="2" t="s">
        <v>801</v>
      </c>
    </row>
    <row r="6" spans="1:1" x14ac:dyDescent="0.25">
      <c r="A6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99B9-A293-4878-93B8-15A47DC7AFBC}">
  <dimension ref="A1:AE96"/>
  <sheetViews>
    <sheetView topLeftCell="A16" workbookViewId="0">
      <selection activeCell="B27" sqref="B27"/>
    </sheetView>
  </sheetViews>
  <sheetFormatPr defaultRowHeight="15" x14ac:dyDescent="0.25"/>
  <cols>
    <col min="1" max="1" width="75.5703125" customWidth="1"/>
    <col min="2" max="2" width="35" customWidth="1"/>
    <col min="3" max="3" width="59.5703125" customWidth="1"/>
    <col min="4" max="4" width="50.85546875" customWidth="1"/>
    <col min="5" max="5" width="42.5703125" customWidth="1"/>
    <col min="6" max="6" width="30.140625" customWidth="1"/>
    <col min="7" max="7" width="16.85546875" customWidth="1"/>
    <col min="8" max="8" width="16.28515625" customWidth="1"/>
    <col min="9" max="9" width="21.85546875" customWidth="1"/>
    <col min="10" max="10" width="24.5703125" customWidth="1"/>
    <col min="11" max="11" width="20.85546875" customWidth="1"/>
    <col min="12" max="12" width="54.42578125" customWidth="1"/>
    <col min="13" max="13" width="54.28515625" customWidth="1"/>
    <col min="14" max="14" width="31.85546875" customWidth="1"/>
    <col min="15" max="15" width="20.5703125" customWidth="1"/>
    <col min="16" max="16" width="19" customWidth="1"/>
    <col min="17" max="17" width="20.5703125" customWidth="1"/>
    <col min="18" max="18" width="20.7109375" customWidth="1"/>
    <col min="19" max="19" width="14.42578125" customWidth="1"/>
    <col min="21" max="21" width="18.5703125" customWidth="1"/>
    <col min="22" max="22" width="62" customWidth="1"/>
    <col min="23" max="23" width="17.85546875" customWidth="1"/>
    <col min="24" max="24" width="21.42578125" customWidth="1"/>
  </cols>
  <sheetData>
    <row r="1" spans="1:31" x14ac:dyDescent="0.25">
      <c r="A1" s="108" t="s">
        <v>805</v>
      </c>
      <c r="B1" s="108"/>
      <c r="C1" s="108"/>
      <c r="D1" s="108"/>
      <c r="E1" s="108"/>
    </row>
    <row r="2" spans="1:31" s="3" customFormat="1" x14ac:dyDescent="0.25">
      <c r="C2" s="106" t="s">
        <v>1079</v>
      </c>
      <c r="D2" s="106"/>
      <c r="E2" s="106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x14ac:dyDescent="0.25">
      <c r="A3" s="3"/>
      <c r="B3" s="3"/>
      <c r="C3" s="3" t="s">
        <v>1076</v>
      </c>
      <c r="D3" s="3" t="s">
        <v>838</v>
      </c>
      <c r="E3" s="3" t="s">
        <v>835</v>
      </c>
    </row>
    <row r="4" spans="1:31" x14ac:dyDescent="0.25">
      <c r="A4" s="3" t="s">
        <v>806</v>
      </c>
      <c r="B4">
        <v>1403</v>
      </c>
      <c r="C4" t="s">
        <v>1077</v>
      </c>
      <c r="D4" t="s">
        <v>1078</v>
      </c>
      <c r="E4" t="s">
        <v>1080</v>
      </c>
    </row>
    <row r="5" spans="1:31" x14ac:dyDescent="0.25">
      <c r="A5" s="3" t="s">
        <v>807</v>
      </c>
      <c r="B5">
        <f>SUM(B13,B14,B15,B16,B17,D13,D14,D15,D16,D17,F13,F14,F15,F16,F17)</f>
        <v>1653</v>
      </c>
    </row>
    <row r="6" spans="1:31" x14ac:dyDescent="0.25">
      <c r="A6" s="2" t="s">
        <v>800</v>
      </c>
      <c r="B6" s="29">
        <f>B4/B5*9</f>
        <v>7.6388384754990923</v>
      </c>
    </row>
    <row r="8" spans="1:31" x14ac:dyDescent="0.25">
      <c r="A8" s="5" t="s">
        <v>792</v>
      </c>
    </row>
    <row r="9" spans="1:31" x14ac:dyDescent="0.25">
      <c r="A9" s="95" t="s">
        <v>845</v>
      </c>
    </row>
    <row r="11" spans="1:31" x14ac:dyDescent="0.25">
      <c r="A11" s="108" t="s">
        <v>808</v>
      </c>
      <c r="B11" s="108"/>
      <c r="C11" s="108" t="s">
        <v>836</v>
      </c>
      <c r="D11" s="108"/>
      <c r="E11" s="108" t="s">
        <v>837</v>
      </c>
      <c r="F11" s="108"/>
    </row>
    <row r="12" spans="1:31" x14ac:dyDescent="0.25">
      <c r="A12" s="3" t="s">
        <v>809</v>
      </c>
      <c r="B12" s="3" t="s">
        <v>834</v>
      </c>
      <c r="C12" s="3" t="s">
        <v>838</v>
      </c>
      <c r="D12" s="3" t="s">
        <v>834</v>
      </c>
      <c r="E12" s="3" t="s">
        <v>835</v>
      </c>
      <c r="F12" s="3" t="s">
        <v>807</v>
      </c>
    </row>
    <row r="13" spans="1:31" x14ac:dyDescent="0.25">
      <c r="A13" t="s">
        <v>810</v>
      </c>
      <c r="B13">
        <v>2</v>
      </c>
      <c r="C13" t="s">
        <v>830</v>
      </c>
      <c r="D13">
        <v>9</v>
      </c>
      <c r="E13" t="s">
        <v>830</v>
      </c>
      <c r="F13">
        <v>8</v>
      </c>
    </row>
    <row r="14" spans="1:31" x14ac:dyDescent="0.25">
      <c r="A14" t="s">
        <v>811</v>
      </c>
      <c r="B14">
        <v>25</v>
      </c>
      <c r="C14" t="s">
        <v>831</v>
      </c>
      <c r="D14">
        <v>62</v>
      </c>
      <c r="E14" t="s">
        <v>831</v>
      </c>
      <c r="F14">
        <v>65</v>
      </c>
    </row>
    <row r="15" spans="1:31" x14ac:dyDescent="0.25">
      <c r="A15" t="s">
        <v>812</v>
      </c>
      <c r="B15">
        <v>88</v>
      </c>
      <c r="C15" t="s">
        <v>832</v>
      </c>
      <c r="D15">
        <v>169</v>
      </c>
      <c r="E15" t="s">
        <v>832</v>
      </c>
      <c r="F15">
        <v>189</v>
      </c>
    </row>
    <row r="16" spans="1:31" x14ac:dyDescent="0.25">
      <c r="A16" t="s">
        <v>813</v>
      </c>
      <c r="B16">
        <v>17</v>
      </c>
      <c r="C16" t="s">
        <v>833</v>
      </c>
      <c r="D16">
        <v>122</v>
      </c>
      <c r="E16" t="s">
        <v>833</v>
      </c>
      <c r="F16">
        <v>64</v>
      </c>
    </row>
    <row r="17" spans="1:22" x14ac:dyDescent="0.25">
      <c r="A17" t="s">
        <v>814</v>
      </c>
      <c r="B17">
        <v>135</v>
      </c>
      <c r="C17" t="s">
        <v>814</v>
      </c>
      <c r="D17">
        <v>362</v>
      </c>
      <c r="E17" t="s">
        <v>814</v>
      </c>
      <c r="F17">
        <v>336</v>
      </c>
    </row>
    <row r="20" spans="1:22" x14ac:dyDescent="0.25">
      <c r="A20" s="108" t="s">
        <v>1083</v>
      </c>
      <c r="B20" s="108"/>
      <c r="C20" s="16"/>
      <c r="D20" s="16"/>
      <c r="E20" s="16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22" x14ac:dyDescent="0.25">
      <c r="A21" s="108" t="s">
        <v>1084</v>
      </c>
      <c r="B21" s="108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22" x14ac:dyDescent="0.25">
      <c r="A22" s="110" t="s">
        <v>817</v>
      </c>
      <c r="B22" s="110"/>
      <c r="C22" s="110"/>
      <c r="D22" s="110"/>
      <c r="E22" s="111" t="s">
        <v>822</v>
      </c>
      <c r="F22" s="111"/>
      <c r="G22" s="111"/>
      <c r="H22" s="111"/>
      <c r="I22" s="109" t="s">
        <v>823</v>
      </c>
      <c r="J22" s="109"/>
      <c r="K22" s="109"/>
      <c r="L22" s="13" t="s">
        <v>824</v>
      </c>
      <c r="M22" s="14" t="s">
        <v>825</v>
      </c>
      <c r="N22" s="22" t="s">
        <v>826</v>
      </c>
      <c r="O22" s="109" t="s">
        <v>827</v>
      </c>
      <c r="P22" s="109"/>
      <c r="Q22" s="109"/>
    </row>
    <row r="23" spans="1:22" x14ac:dyDescent="0.25">
      <c r="A23" s="18"/>
      <c r="B23" s="18" t="s">
        <v>818</v>
      </c>
      <c r="C23" s="14" t="s">
        <v>819</v>
      </c>
      <c r="D23" s="25" t="s">
        <v>17</v>
      </c>
      <c r="E23" s="24" t="s">
        <v>820</v>
      </c>
      <c r="F23" s="24" t="s">
        <v>1074</v>
      </c>
      <c r="G23" s="24" t="s">
        <v>821</v>
      </c>
      <c r="H23" s="24" t="s">
        <v>17</v>
      </c>
      <c r="I23" s="25" t="s">
        <v>1074</v>
      </c>
      <c r="J23" s="25" t="s">
        <v>1075</v>
      </c>
      <c r="K23" s="25" t="s">
        <v>17</v>
      </c>
      <c r="L23" s="24" t="s">
        <v>17</v>
      </c>
      <c r="M23" s="25" t="s">
        <v>17</v>
      </c>
      <c r="N23" s="24" t="s">
        <v>17</v>
      </c>
      <c r="O23" s="25" t="s">
        <v>828</v>
      </c>
      <c r="P23" s="25" t="s">
        <v>829</v>
      </c>
      <c r="Q23" s="25" t="s">
        <v>17</v>
      </c>
    </row>
    <row r="24" spans="1:22" x14ac:dyDescent="0.25">
      <c r="A24" s="3" t="s">
        <v>815</v>
      </c>
      <c r="B24">
        <v>0</v>
      </c>
      <c r="C24">
        <v>0</v>
      </c>
      <c r="D24">
        <v>0</v>
      </c>
      <c r="E24">
        <v>0</v>
      </c>
      <c r="F24">
        <v>2</v>
      </c>
      <c r="G24">
        <v>0</v>
      </c>
      <c r="H24">
        <v>0</v>
      </c>
      <c r="I24">
        <v>3</v>
      </c>
      <c r="J24">
        <v>4</v>
      </c>
      <c r="K24">
        <v>0</v>
      </c>
      <c r="L24">
        <v>1</v>
      </c>
      <c r="M24">
        <v>0</v>
      </c>
      <c r="N24">
        <v>3</v>
      </c>
      <c r="O24">
        <v>1</v>
      </c>
      <c r="P24">
        <v>4</v>
      </c>
      <c r="Q24">
        <v>1</v>
      </c>
    </row>
    <row r="25" spans="1:22" x14ac:dyDescent="0.25">
      <c r="A25" s="3" t="s">
        <v>816</v>
      </c>
      <c r="B25">
        <v>2</v>
      </c>
      <c r="C25">
        <v>0</v>
      </c>
      <c r="D25">
        <v>0</v>
      </c>
      <c r="E25">
        <v>0</v>
      </c>
      <c r="F25">
        <v>4</v>
      </c>
      <c r="G25">
        <v>0</v>
      </c>
      <c r="H25">
        <v>2</v>
      </c>
      <c r="I25">
        <v>4</v>
      </c>
      <c r="J25">
        <v>7</v>
      </c>
      <c r="K25">
        <v>0</v>
      </c>
      <c r="L25">
        <v>2</v>
      </c>
      <c r="M25">
        <v>0</v>
      </c>
      <c r="N25">
        <v>3</v>
      </c>
      <c r="O25">
        <v>2</v>
      </c>
      <c r="P25">
        <v>5</v>
      </c>
      <c r="Q25">
        <v>2</v>
      </c>
    </row>
    <row r="26" spans="1:22" s="28" customFormat="1" x14ac:dyDescent="0.25">
      <c r="A26" s="27" t="s">
        <v>1101</v>
      </c>
      <c r="B26" s="10">
        <f xml:space="preserve"> B24/(B25*(B25-1)/2)</f>
        <v>0</v>
      </c>
      <c r="C26" s="10">
        <v>0</v>
      </c>
      <c r="D26" s="10">
        <v>0</v>
      </c>
      <c r="E26" s="10">
        <v>0</v>
      </c>
      <c r="F26" s="28">
        <f t="shared" ref="F26:Q26" si="0" xml:space="preserve"> F24/(F25*(F25-1)/2)</f>
        <v>0.33333333333333331</v>
      </c>
      <c r="G26" s="28">
        <v>0</v>
      </c>
      <c r="H26" s="28">
        <f t="shared" si="0"/>
        <v>0</v>
      </c>
      <c r="I26" s="28">
        <f t="shared" si="0"/>
        <v>0.5</v>
      </c>
      <c r="J26" s="28">
        <f t="shared" si="0"/>
        <v>0.19047619047619047</v>
      </c>
      <c r="K26" s="10">
        <v>0</v>
      </c>
      <c r="L26" s="28">
        <f t="shared" si="0"/>
        <v>1</v>
      </c>
      <c r="M26" s="28">
        <v>0</v>
      </c>
      <c r="N26" s="28">
        <f t="shared" si="0"/>
        <v>1</v>
      </c>
      <c r="O26" s="28">
        <f t="shared" si="0"/>
        <v>1</v>
      </c>
      <c r="P26" s="28">
        <f t="shared" si="0"/>
        <v>0.4</v>
      </c>
      <c r="Q26" s="28">
        <f t="shared" si="0"/>
        <v>1</v>
      </c>
    </row>
    <row r="27" spans="1:22" x14ac:dyDescent="0.25">
      <c r="A27" s="2" t="s">
        <v>800</v>
      </c>
      <c r="B27" s="29">
        <f>(1-((B26+C26+D26+E26+F26+G26+H26+I26+J26+K26+L26+M26+N26+O26+P26+Q26)/16))*10</f>
        <v>6.6101190476190474</v>
      </c>
    </row>
    <row r="30" spans="1:22" x14ac:dyDescent="0.25">
      <c r="A30" s="108" t="s">
        <v>839</v>
      </c>
      <c r="B30" s="108"/>
      <c r="C30" s="15"/>
      <c r="D30" s="15"/>
      <c r="E30" s="15"/>
    </row>
    <row r="32" spans="1:22" x14ac:dyDescent="0.25">
      <c r="A32" s="107" t="s">
        <v>840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P32" s="1"/>
      <c r="Q32" s="1"/>
      <c r="R32" s="1"/>
      <c r="S32" s="1"/>
      <c r="T32" s="1"/>
      <c r="U32" s="1"/>
      <c r="V32" s="1"/>
    </row>
    <row r="33" spans="1:22" s="1" customFormat="1" x14ac:dyDescent="0.25">
      <c r="A33" s="1" t="s">
        <v>18</v>
      </c>
      <c r="B33" s="1" t="s">
        <v>19</v>
      </c>
      <c r="C33" s="1" t="s">
        <v>20</v>
      </c>
      <c r="D33" s="1" t="s">
        <v>156</v>
      </c>
      <c r="E33" s="1" t="s">
        <v>21</v>
      </c>
      <c r="F33" s="1" t="s">
        <v>22</v>
      </c>
      <c r="G33" s="1" t="s">
        <v>23</v>
      </c>
      <c r="H33" s="1" t="s">
        <v>24</v>
      </c>
      <c r="I33" s="1" t="s">
        <v>25</v>
      </c>
      <c r="J33" s="1" t="s">
        <v>196</v>
      </c>
      <c r="K33" s="1" t="s">
        <v>26</v>
      </c>
      <c r="L33" s="1" t="s">
        <v>26</v>
      </c>
      <c r="M33" s="1" t="s">
        <v>27</v>
      </c>
      <c r="P33"/>
      <c r="Q33"/>
      <c r="R33"/>
      <c r="S33"/>
      <c r="T33"/>
      <c r="U33"/>
      <c r="V33"/>
    </row>
    <row r="34" spans="1:22" x14ac:dyDescent="0.25">
      <c r="A34" t="s">
        <v>18</v>
      </c>
      <c r="B34" t="s">
        <v>28</v>
      </c>
      <c r="C34" t="s">
        <v>137</v>
      </c>
      <c r="D34" t="s">
        <v>159</v>
      </c>
      <c r="E34" t="s">
        <v>138</v>
      </c>
      <c r="F34" t="s">
        <v>172</v>
      </c>
      <c r="G34" t="s">
        <v>132</v>
      </c>
      <c r="H34" s="53" t="s">
        <v>29</v>
      </c>
      <c r="I34" t="s">
        <v>30</v>
      </c>
      <c r="J34" t="s">
        <v>197</v>
      </c>
      <c r="K34" t="s">
        <v>349</v>
      </c>
      <c r="L34" t="s">
        <v>204</v>
      </c>
      <c r="M34" t="s">
        <v>194</v>
      </c>
    </row>
    <row r="35" spans="1:22" x14ac:dyDescent="0.25">
      <c r="H35" s="19"/>
      <c r="P35" s="1"/>
      <c r="Q35" s="1"/>
      <c r="R35" s="1"/>
      <c r="S35" s="1"/>
      <c r="T35" s="1"/>
      <c r="U35" s="1"/>
      <c r="V35" s="1"/>
    </row>
    <row r="36" spans="1:22" s="1" customFormat="1" x14ac:dyDescent="0.25">
      <c r="A36" s="1" t="s">
        <v>31</v>
      </c>
      <c r="B36" s="1" t="s">
        <v>32</v>
      </c>
      <c r="C36" s="1" t="s">
        <v>33</v>
      </c>
      <c r="D36" s="1" t="s">
        <v>320</v>
      </c>
      <c r="E36" s="1" t="s">
        <v>139</v>
      </c>
      <c r="F36" s="1" t="s">
        <v>34</v>
      </c>
      <c r="G36" s="1" t="s">
        <v>35</v>
      </c>
      <c r="H36" s="1" t="s">
        <v>36</v>
      </c>
      <c r="I36" s="1" t="s">
        <v>37</v>
      </c>
      <c r="J36" s="1" t="s">
        <v>38</v>
      </c>
      <c r="K36" s="1" t="s">
        <v>39</v>
      </c>
      <c r="L36" s="1" t="s">
        <v>39</v>
      </c>
      <c r="M36" s="1" t="s">
        <v>40</v>
      </c>
      <c r="P36"/>
      <c r="Q36"/>
      <c r="R36"/>
      <c r="S36"/>
      <c r="T36"/>
      <c r="U36"/>
      <c r="V36"/>
    </row>
    <row r="37" spans="1:22" x14ac:dyDescent="0.25">
      <c r="A37" t="s">
        <v>31</v>
      </c>
      <c r="B37" t="s">
        <v>32</v>
      </c>
      <c r="C37" t="s">
        <v>140</v>
      </c>
      <c r="D37" t="s">
        <v>321</v>
      </c>
      <c r="E37" t="s">
        <v>139</v>
      </c>
      <c r="F37" t="s">
        <v>173</v>
      </c>
      <c r="G37" t="s">
        <v>35</v>
      </c>
      <c r="H37" t="s">
        <v>36</v>
      </c>
      <c r="I37" t="s">
        <v>37</v>
      </c>
      <c r="J37" t="s">
        <v>198</v>
      </c>
      <c r="K37" t="s">
        <v>348</v>
      </c>
      <c r="L37" t="s">
        <v>205</v>
      </c>
      <c r="M37" s="20" t="s">
        <v>40</v>
      </c>
    </row>
    <row r="38" spans="1:22" x14ac:dyDescent="0.25">
      <c r="I38" s="19"/>
      <c r="N38" s="20"/>
    </row>
    <row r="39" spans="1:22" x14ac:dyDescent="0.25">
      <c r="A39" s="1" t="s">
        <v>41</v>
      </c>
      <c r="B39" s="1" t="s">
        <v>43</v>
      </c>
      <c r="C39" s="1" t="s">
        <v>44</v>
      </c>
      <c r="D39" s="1" t="s">
        <v>157</v>
      </c>
      <c r="E39" s="1" t="s">
        <v>141</v>
      </c>
      <c r="F39" s="1" t="s">
        <v>45</v>
      </c>
      <c r="G39" s="1" t="s">
        <v>46</v>
      </c>
      <c r="H39" s="1" t="s">
        <v>47</v>
      </c>
      <c r="I39" s="1" t="s">
        <v>49</v>
      </c>
      <c r="J39" s="21" t="s">
        <v>51</v>
      </c>
      <c r="K39" s="1" t="s">
        <v>52</v>
      </c>
      <c r="L39" s="1" t="s">
        <v>53</v>
      </c>
      <c r="M39" s="1" t="s">
        <v>54</v>
      </c>
    </row>
    <row r="40" spans="1:22" x14ac:dyDescent="0.25">
      <c r="A40" t="s">
        <v>42</v>
      </c>
      <c r="B40" t="s">
        <v>43</v>
      </c>
      <c r="C40" t="s">
        <v>142</v>
      </c>
      <c r="D40" t="s">
        <v>160</v>
      </c>
      <c r="E40" t="s">
        <v>143</v>
      </c>
      <c r="F40" t="s">
        <v>174</v>
      </c>
      <c r="G40" t="s">
        <v>133</v>
      </c>
      <c r="H40" t="s">
        <v>48</v>
      </c>
      <c r="I40" t="s">
        <v>50</v>
      </c>
      <c r="J40" t="s">
        <v>199</v>
      </c>
      <c r="K40" t="s">
        <v>347</v>
      </c>
      <c r="L40" t="s">
        <v>190</v>
      </c>
      <c r="M40" t="s">
        <v>195</v>
      </c>
    </row>
    <row r="41" spans="1:22" x14ac:dyDescent="0.25">
      <c r="P41" s="1"/>
      <c r="Q41" s="1"/>
      <c r="R41" s="1"/>
      <c r="S41" s="1"/>
      <c r="T41" s="1"/>
      <c r="U41" s="1"/>
      <c r="V41" s="1"/>
    </row>
    <row r="42" spans="1:22" s="1" customFormat="1" x14ac:dyDescent="0.25">
      <c r="A42" s="1" t="s">
        <v>55</v>
      </c>
      <c r="B42" s="1" t="s">
        <v>56</v>
      </c>
      <c r="C42" s="1" t="s">
        <v>57</v>
      </c>
      <c r="D42" s="1" t="s">
        <v>58</v>
      </c>
      <c r="E42" s="1" t="s">
        <v>59</v>
      </c>
      <c r="F42" s="1" t="s">
        <v>60</v>
      </c>
      <c r="G42" s="1" t="s">
        <v>61</v>
      </c>
      <c r="H42" s="1" t="s">
        <v>62</v>
      </c>
      <c r="I42" s="1" t="s">
        <v>63</v>
      </c>
      <c r="J42" s="21" t="s">
        <v>64</v>
      </c>
      <c r="K42" s="1" t="s">
        <v>65</v>
      </c>
      <c r="L42" s="1" t="s">
        <v>66</v>
      </c>
      <c r="M42" s="1" t="s">
        <v>67</v>
      </c>
      <c r="P42"/>
      <c r="Q42"/>
      <c r="R42"/>
      <c r="S42"/>
      <c r="T42"/>
      <c r="U42"/>
      <c r="V42"/>
    </row>
    <row r="43" spans="1:22" x14ac:dyDescent="0.25">
      <c r="A43" t="s">
        <v>144</v>
      </c>
      <c r="B43" t="s">
        <v>145</v>
      </c>
      <c r="C43" t="s">
        <v>146</v>
      </c>
      <c r="D43" t="s">
        <v>58</v>
      </c>
      <c r="E43" t="s">
        <v>59</v>
      </c>
      <c r="F43" t="s">
        <v>171</v>
      </c>
      <c r="G43" t="s">
        <v>147</v>
      </c>
      <c r="H43" t="s">
        <v>162</v>
      </c>
      <c r="I43" t="s">
        <v>189</v>
      </c>
      <c r="J43" t="s">
        <v>200</v>
      </c>
      <c r="K43" t="s">
        <v>346</v>
      </c>
      <c r="L43" t="s">
        <v>191</v>
      </c>
      <c r="M43" t="s">
        <v>161</v>
      </c>
    </row>
    <row r="44" spans="1:22" x14ac:dyDescent="0.25">
      <c r="P44" s="1"/>
      <c r="Q44" s="1"/>
      <c r="R44" s="1"/>
      <c r="S44" s="1"/>
      <c r="T44" s="1"/>
      <c r="U44" s="1"/>
      <c r="V44" s="1"/>
    </row>
    <row r="45" spans="1:22" s="1" customFormat="1" x14ac:dyDescent="0.25">
      <c r="A45" s="1" t="s">
        <v>68</v>
      </c>
      <c r="B45" s="1" t="s">
        <v>69</v>
      </c>
      <c r="C45" s="1" t="s">
        <v>70</v>
      </c>
      <c r="D45" s="1" t="s">
        <v>84</v>
      </c>
      <c r="E45" s="1" t="s">
        <v>163</v>
      </c>
      <c r="F45" s="1" t="s">
        <v>71</v>
      </c>
      <c r="G45" s="1" t="s">
        <v>72</v>
      </c>
      <c r="H45" s="1" t="s">
        <v>73</v>
      </c>
      <c r="I45" s="1" t="s">
        <v>74</v>
      </c>
      <c r="J45" s="21" t="s">
        <v>75</v>
      </c>
      <c r="K45" s="1" t="s">
        <v>76</v>
      </c>
      <c r="L45" s="1" t="s">
        <v>77</v>
      </c>
      <c r="M45" s="1" t="s">
        <v>78</v>
      </c>
      <c r="P45"/>
      <c r="Q45"/>
      <c r="R45"/>
      <c r="S45"/>
      <c r="T45"/>
      <c r="U45"/>
      <c r="V45"/>
    </row>
    <row r="46" spans="1:22" x14ac:dyDescent="0.25">
      <c r="A46" t="s">
        <v>148</v>
      </c>
      <c r="B46" t="s">
        <v>149</v>
      </c>
      <c r="C46" t="s">
        <v>150</v>
      </c>
      <c r="D46" t="s">
        <v>84</v>
      </c>
      <c r="E46" t="s">
        <v>158</v>
      </c>
      <c r="F46" t="s">
        <v>175</v>
      </c>
      <c r="G46" t="s">
        <v>151</v>
      </c>
      <c r="H46" t="s">
        <v>165</v>
      </c>
      <c r="I46" t="s">
        <v>152</v>
      </c>
      <c r="J46" t="s">
        <v>201</v>
      </c>
      <c r="K46" t="s">
        <v>345</v>
      </c>
      <c r="L46" t="s">
        <v>192</v>
      </c>
      <c r="M46" t="s">
        <v>164</v>
      </c>
    </row>
    <row r="48" spans="1:22" x14ac:dyDescent="0.25">
      <c r="A48" s="1" t="s">
        <v>79</v>
      </c>
      <c r="B48" s="1" t="s">
        <v>80</v>
      </c>
      <c r="C48" s="1" t="s">
        <v>81</v>
      </c>
      <c r="D48" s="1" t="s">
        <v>82</v>
      </c>
      <c r="E48" s="1" t="s">
        <v>83</v>
      </c>
      <c r="F48" s="1" t="s">
        <v>176</v>
      </c>
      <c r="G48" s="1" t="s">
        <v>85</v>
      </c>
      <c r="H48" s="1" t="s">
        <v>86</v>
      </c>
      <c r="I48" s="1" t="s">
        <v>87</v>
      </c>
      <c r="J48" s="21" t="s">
        <v>88</v>
      </c>
      <c r="K48" s="1" t="s">
        <v>89</v>
      </c>
      <c r="L48" s="1" t="s">
        <v>90</v>
      </c>
      <c r="M48" s="1" t="s">
        <v>91</v>
      </c>
    </row>
    <row r="49" spans="1:22" x14ac:dyDescent="0.25">
      <c r="A49" t="s">
        <v>131</v>
      </c>
      <c r="B49" t="s">
        <v>80</v>
      </c>
      <c r="C49" t="s">
        <v>153</v>
      </c>
      <c r="D49" t="s">
        <v>82</v>
      </c>
      <c r="E49" t="s">
        <v>166</v>
      </c>
      <c r="F49" t="s">
        <v>176</v>
      </c>
      <c r="G49" t="s">
        <v>85</v>
      </c>
      <c r="H49" t="s">
        <v>167</v>
      </c>
      <c r="I49" t="s">
        <v>154</v>
      </c>
      <c r="J49" t="s">
        <v>202</v>
      </c>
      <c r="K49" t="s">
        <v>344</v>
      </c>
      <c r="L49" t="s">
        <v>90</v>
      </c>
      <c r="M49" t="s">
        <v>91</v>
      </c>
    </row>
    <row r="50" spans="1:22" x14ac:dyDescent="0.25">
      <c r="P50" s="1"/>
      <c r="Q50" s="1"/>
      <c r="R50" s="1"/>
      <c r="S50" s="1"/>
      <c r="T50" s="1"/>
      <c r="U50" s="1"/>
      <c r="V50" s="1"/>
    </row>
    <row r="51" spans="1:22" s="1" customFormat="1" x14ac:dyDescent="0.25">
      <c r="A51" s="1" t="s">
        <v>92</v>
      </c>
      <c r="B51" s="1" t="s">
        <v>93</v>
      </c>
      <c r="C51" s="1" t="s">
        <v>94</v>
      </c>
      <c r="D51" s="1" t="s">
        <v>95</v>
      </c>
      <c r="E51" s="1" t="s">
        <v>96</v>
      </c>
      <c r="F51" s="1" t="s">
        <v>97</v>
      </c>
      <c r="G51" s="1" t="s">
        <v>98</v>
      </c>
      <c r="H51" s="1" t="s">
        <v>99</v>
      </c>
      <c r="I51" s="1" t="s">
        <v>100</v>
      </c>
      <c r="J51" s="21" t="s">
        <v>101</v>
      </c>
      <c r="K51" s="1" t="s">
        <v>102</v>
      </c>
      <c r="L51" s="1" t="s">
        <v>103</v>
      </c>
      <c r="M51" s="1" t="s">
        <v>104</v>
      </c>
      <c r="P51"/>
      <c r="Q51"/>
      <c r="R51"/>
      <c r="S51"/>
      <c r="T51"/>
      <c r="U51"/>
      <c r="V51"/>
    </row>
    <row r="52" spans="1:22" x14ac:dyDescent="0.25">
      <c r="A52" t="s">
        <v>177</v>
      </c>
      <c r="B52" t="s">
        <v>178</v>
      </c>
      <c r="C52" t="s">
        <v>179</v>
      </c>
      <c r="D52" t="s">
        <v>180</v>
      </c>
      <c r="E52" t="s">
        <v>181</v>
      </c>
      <c r="F52" t="s">
        <v>97</v>
      </c>
      <c r="G52" t="s">
        <v>185</v>
      </c>
      <c r="H52" t="s">
        <v>184</v>
      </c>
      <c r="I52" t="s">
        <v>182</v>
      </c>
      <c r="J52" t="s">
        <v>203</v>
      </c>
      <c r="K52" t="s">
        <v>343</v>
      </c>
      <c r="L52" t="s">
        <v>193</v>
      </c>
      <c r="M52" t="s">
        <v>183</v>
      </c>
    </row>
    <row r="53" spans="1:22" x14ac:dyDescent="0.25">
      <c r="P53" s="1"/>
      <c r="Q53" s="1"/>
      <c r="R53" s="1"/>
      <c r="S53" s="1"/>
      <c r="T53" s="1"/>
      <c r="U53" s="1"/>
      <c r="V53" s="1"/>
    </row>
    <row r="54" spans="1:22" s="1" customFormat="1" x14ac:dyDescent="0.25">
      <c r="A54" s="1" t="s">
        <v>105</v>
      </c>
      <c r="B54" s="1" t="s">
        <v>106</v>
      </c>
      <c r="C54" s="1" t="s">
        <v>107</v>
      </c>
      <c r="D54" s="1" t="s">
        <v>108</v>
      </c>
      <c r="E54" s="1" t="s">
        <v>109</v>
      </c>
      <c r="F54" s="1" t="s">
        <v>110</v>
      </c>
      <c r="G54" s="1" t="s">
        <v>111</v>
      </c>
      <c r="H54" s="1" t="s">
        <v>112</v>
      </c>
      <c r="I54" s="1" t="s">
        <v>113</v>
      </c>
      <c r="J54" s="1" t="s">
        <v>114</v>
      </c>
      <c r="K54" s="1" t="s">
        <v>115</v>
      </c>
      <c r="L54" s="1" t="s">
        <v>116</v>
      </c>
      <c r="M54" s="1" t="s">
        <v>117</v>
      </c>
      <c r="P54"/>
      <c r="Q54"/>
      <c r="R54"/>
      <c r="S54"/>
      <c r="T54"/>
      <c r="U54"/>
      <c r="V54"/>
    </row>
    <row r="55" spans="1:22" x14ac:dyDescent="0.25">
      <c r="A55" t="s">
        <v>134</v>
      </c>
      <c r="B55" t="s">
        <v>106</v>
      </c>
      <c r="C55" t="s">
        <v>135</v>
      </c>
      <c r="D55" t="s">
        <v>155</v>
      </c>
      <c r="E55" t="s">
        <v>186</v>
      </c>
      <c r="F55" t="s">
        <v>110</v>
      </c>
      <c r="G55" t="s">
        <v>187</v>
      </c>
      <c r="H55" t="s">
        <v>188</v>
      </c>
      <c r="I55" t="s">
        <v>206</v>
      </c>
      <c r="J55" t="s">
        <v>114</v>
      </c>
      <c r="K55" t="s">
        <v>115</v>
      </c>
      <c r="L55" t="s">
        <v>207</v>
      </c>
      <c r="M55" t="s">
        <v>117</v>
      </c>
    </row>
    <row r="56" spans="1:22" x14ac:dyDescent="0.25">
      <c r="I56" t="s">
        <v>136</v>
      </c>
    </row>
    <row r="57" spans="1:22" x14ac:dyDescent="0.25">
      <c r="P57" s="1"/>
      <c r="Q57" s="1"/>
      <c r="R57" s="1"/>
      <c r="S57" s="1"/>
      <c r="T57" s="1"/>
      <c r="U57" s="1"/>
      <c r="V57" s="1"/>
    </row>
    <row r="58" spans="1:22" s="1" customFormat="1" x14ac:dyDescent="0.25">
      <c r="A58" s="1" t="s">
        <v>118</v>
      </c>
      <c r="B58" s="1" t="s">
        <v>120</v>
      </c>
      <c r="C58" s="1" t="s">
        <v>121</v>
      </c>
      <c r="D58" s="1" t="s">
        <v>123</v>
      </c>
      <c r="E58" s="1" t="s">
        <v>124</v>
      </c>
      <c r="F58" s="1" t="s">
        <v>125</v>
      </c>
      <c r="G58" s="1" t="s">
        <v>126</v>
      </c>
      <c r="H58" s="1" t="s">
        <v>128</v>
      </c>
      <c r="I58" s="1" t="s">
        <v>129</v>
      </c>
      <c r="J58" s="1" t="s">
        <v>209</v>
      </c>
      <c r="K58" s="1" t="s">
        <v>211</v>
      </c>
      <c r="L58" s="1" t="s">
        <v>213</v>
      </c>
      <c r="M58" s="1" t="s">
        <v>215</v>
      </c>
      <c r="P58"/>
      <c r="Q58"/>
      <c r="R58"/>
      <c r="S58"/>
      <c r="T58"/>
      <c r="U58"/>
      <c r="V58"/>
    </row>
    <row r="59" spans="1:22" x14ac:dyDescent="0.25">
      <c r="A59" t="s">
        <v>119</v>
      </c>
      <c r="B59" t="s">
        <v>120</v>
      </c>
      <c r="C59" t="s">
        <v>122</v>
      </c>
      <c r="D59" t="s">
        <v>168</v>
      </c>
      <c r="E59" t="s">
        <v>169</v>
      </c>
      <c r="F59" t="s">
        <v>170</v>
      </c>
      <c r="G59" t="s">
        <v>127</v>
      </c>
      <c r="H59" t="s">
        <v>208</v>
      </c>
      <c r="I59" t="s">
        <v>130</v>
      </c>
      <c r="J59" t="s">
        <v>210</v>
      </c>
      <c r="K59" t="s">
        <v>212</v>
      </c>
      <c r="L59" t="s">
        <v>214</v>
      </c>
      <c r="M59" t="s">
        <v>216</v>
      </c>
    </row>
    <row r="60" spans="1:22" x14ac:dyDescent="0.25">
      <c r="P60" s="1"/>
      <c r="Q60" s="1"/>
      <c r="R60" s="1"/>
      <c r="S60" s="1"/>
      <c r="T60" s="1"/>
      <c r="U60" s="1"/>
      <c r="V60" s="1"/>
    </row>
    <row r="61" spans="1:22" s="1" customFormat="1" x14ac:dyDescent="0.25">
      <c r="A61" s="1" t="s">
        <v>217</v>
      </c>
      <c r="B61" s="1" t="s">
        <v>219</v>
      </c>
      <c r="C61" s="1" t="s">
        <v>220</v>
      </c>
      <c r="D61" s="1" t="s">
        <v>222</v>
      </c>
      <c r="E61" s="1" t="s">
        <v>224</v>
      </c>
      <c r="F61" s="1" t="s">
        <v>226</v>
      </c>
      <c r="G61" s="1" t="s">
        <v>227</v>
      </c>
      <c r="H61" s="1" t="s">
        <v>228</v>
      </c>
      <c r="I61" s="1" t="s">
        <v>230</v>
      </c>
      <c r="J61" s="1" t="s">
        <v>232</v>
      </c>
      <c r="K61" s="1" t="s">
        <v>340</v>
      </c>
      <c r="L61" s="1" t="s">
        <v>234</v>
      </c>
      <c r="M61" s="1" t="s">
        <v>236</v>
      </c>
      <c r="P61"/>
      <c r="Q61"/>
      <c r="R61"/>
      <c r="S61"/>
      <c r="T61"/>
      <c r="U61"/>
      <c r="V61"/>
    </row>
    <row r="62" spans="1:22" x14ac:dyDescent="0.25">
      <c r="A62" t="s">
        <v>218</v>
      </c>
      <c r="B62" t="s">
        <v>219</v>
      </c>
      <c r="C62" t="s">
        <v>221</v>
      </c>
      <c r="D62" t="s">
        <v>223</v>
      </c>
      <c r="E62" t="s">
        <v>225</v>
      </c>
      <c r="F62" t="s">
        <v>226</v>
      </c>
      <c r="G62" t="s">
        <v>322</v>
      </c>
      <c r="H62" t="s">
        <v>229</v>
      </c>
      <c r="I62" t="s">
        <v>231</v>
      </c>
      <c r="J62" t="s">
        <v>233</v>
      </c>
      <c r="K62" t="s">
        <v>341</v>
      </c>
      <c r="L62" t="s">
        <v>235</v>
      </c>
      <c r="M62" t="s">
        <v>237</v>
      </c>
    </row>
    <row r="63" spans="1:22" x14ac:dyDescent="0.25">
      <c r="H63" t="s">
        <v>323</v>
      </c>
      <c r="J63" t="s">
        <v>324</v>
      </c>
      <c r="K63" t="s">
        <v>342</v>
      </c>
    </row>
    <row r="66" spans="1:22" x14ac:dyDescent="0.25">
      <c r="A66" s="1" t="s">
        <v>238</v>
      </c>
      <c r="B66" s="1" t="s">
        <v>250</v>
      </c>
      <c r="C66" s="1" t="s">
        <v>251</v>
      </c>
      <c r="D66" s="1" t="s">
        <v>252</v>
      </c>
      <c r="E66" s="1" t="s">
        <v>253</v>
      </c>
      <c r="F66" s="1" t="s">
        <v>254</v>
      </c>
      <c r="G66" s="1" t="s">
        <v>255</v>
      </c>
      <c r="H66" s="1" t="s">
        <v>272</v>
      </c>
      <c r="I66" s="1" t="s">
        <v>256</v>
      </c>
      <c r="J66" s="1" t="s">
        <v>257</v>
      </c>
      <c r="K66" s="1" t="s">
        <v>258</v>
      </c>
      <c r="L66" s="1" t="s">
        <v>259</v>
      </c>
      <c r="M66" s="1" t="s">
        <v>260</v>
      </c>
    </row>
    <row r="67" spans="1:22" x14ac:dyDescent="0.25">
      <c r="A67" t="s">
        <v>239</v>
      </c>
      <c r="B67" t="s">
        <v>240</v>
      </c>
      <c r="C67" t="s">
        <v>243</v>
      </c>
      <c r="D67" t="s">
        <v>325</v>
      </c>
      <c r="E67" t="s">
        <v>246</v>
      </c>
      <c r="F67" t="s">
        <v>241</v>
      </c>
      <c r="G67" t="s">
        <v>247</v>
      </c>
      <c r="H67" t="s">
        <v>272</v>
      </c>
      <c r="I67" t="s">
        <v>244</v>
      </c>
      <c r="J67" t="s">
        <v>245</v>
      </c>
      <c r="K67" t="s">
        <v>258</v>
      </c>
      <c r="L67" t="s">
        <v>248</v>
      </c>
      <c r="M67" t="s">
        <v>242</v>
      </c>
    </row>
    <row r="68" spans="1:22" x14ac:dyDescent="0.25">
      <c r="J68" t="s">
        <v>249</v>
      </c>
    </row>
    <row r="70" spans="1:22" x14ac:dyDescent="0.25">
      <c r="A70" s="1" t="s">
        <v>263</v>
      </c>
      <c r="B70" s="1" t="s">
        <v>264</v>
      </c>
      <c r="C70" s="1" t="s">
        <v>265</v>
      </c>
      <c r="D70" s="1" t="s">
        <v>266</v>
      </c>
      <c r="E70" s="1" t="s">
        <v>267</v>
      </c>
      <c r="F70" s="1" t="s">
        <v>268</v>
      </c>
      <c r="G70" s="1" t="s">
        <v>269</v>
      </c>
      <c r="H70" s="1" t="s">
        <v>271</v>
      </c>
      <c r="I70" s="1" t="s">
        <v>270</v>
      </c>
      <c r="J70" s="1" t="s">
        <v>273</v>
      </c>
      <c r="K70" s="1" t="s">
        <v>327</v>
      </c>
      <c r="L70" s="1" t="s">
        <v>274</v>
      </c>
      <c r="M70" s="1" t="s">
        <v>275</v>
      </c>
    </row>
    <row r="71" spans="1:22" x14ac:dyDescent="0.25">
      <c r="A71" t="s">
        <v>338</v>
      </c>
      <c r="B71" t="s">
        <v>337</v>
      </c>
      <c r="C71" t="s">
        <v>336</v>
      </c>
      <c r="D71" t="s">
        <v>335</v>
      </c>
      <c r="E71" t="s">
        <v>334</v>
      </c>
      <c r="F71" t="s">
        <v>333</v>
      </c>
      <c r="G71" t="s">
        <v>332</v>
      </c>
      <c r="H71" t="s">
        <v>271</v>
      </c>
      <c r="I71" t="s">
        <v>331</v>
      </c>
      <c r="J71" t="s">
        <v>329</v>
      </c>
      <c r="K71" t="s">
        <v>328</v>
      </c>
      <c r="L71" t="s">
        <v>262</v>
      </c>
      <c r="M71" t="s">
        <v>261</v>
      </c>
    </row>
    <row r="72" spans="1:22" x14ac:dyDescent="0.25">
      <c r="J72" t="s">
        <v>330</v>
      </c>
    </row>
    <row r="74" spans="1:22" x14ac:dyDescent="0.25">
      <c r="A74" s="1" t="s">
        <v>287</v>
      </c>
      <c r="B74" s="1" t="s">
        <v>288</v>
      </c>
      <c r="C74" s="1" t="s">
        <v>289</v>
      </c>
      <c r="D74" s="1" t="s">
        <v>290</v>
      </c>
      <c r="E74" s="1" t="s">
        <v>291</v>
      </c>
      <c r="F74" s="1" t="s">
        <v>292</v>
      </c>
      <c r="G74" s="1" t="s">
        <v>278</v>
      </c>
      <c r="H74" s="1" t="s">
        <v>293</v>
      </c>
      <c r="I74" s="1" t="s">
        <v>294</v>
      </c>
      <c r="J74" s="1" t="s">
        <v>295</v>
      </c>
      <c r="K74" s="21" t="s">
        <v>296</v>
      </c>
      <c r="L74" s="1" t="s">
        <v>297</v>
      </c>
      <c r="M74" s="1" t="s">
        <v>326</v>
      </c>
    </row>
    <row r="75" spans="1:22" x14ac:dyDescent="0.25">
      <c r="A75" t="s">
        <v>281</v>
      </c>
      <c r="B75" t="s">
        <v>276</v>
      </c>
      <c r="C75" t="s">
        <v>282</v>
      </c>
      <c r="D75" t="s">
        <v>277</v>
      </c>
      <c r="E75" t="s">
        <v>283</v>
      </c>
      <c r="F75" t="s">
        <v>292</v>
      </c>
      <c r="G75" t="s">
        <v>278</v>
      </c>
      <c r="H75" t="s">
        <v>279</v>
      </c>
      <c r="I75" t="s">
        <v>284</v>
      </c>
      <c r="J75" t="s">
        <v>285</v>
      </c>
      <c r="K75" t="s">
        <v>286</v>
      </c>
      <c r="L75" t="s">
        <v>339</v>
      </c>
      <c r="M75" t="s">
        <v>280</v>
      </c>
    </row>
    <row r="76" spans="1:22" x14ac:dyDescent="0.25">
      <c r="P76" s="1"/>
      <c r="Q76" s="1"/>
      <c r="R76" s="1"/>
      <c r="S76" s="1"/>
      <c r="T76" s="1"/>
      <c r="U76" s="1"/>
      <c r="V76" s="1"/>
    </row>
    <row r="77" spans="1:22" s="1" customFormat="1" x14ac:dyDescent="0.25">
      <c r="A77" s="1" t="s">
        <v>298</v>
      </c>
      <c r="B77" s="1" t="s">
        <v>300</v>
      </c>
      <c r="C77" s="1" t="s">
        <v>301</v>
      </c>
      <c r="D77" s="1" t="s">
        <v>303</v>
      </c>
      <c r="E77" s="1" t="s">
        <v>305</v>
      </c>
      <c r="F77" s="1" t="s">
        <v>307</v>
      </c>
      <c r="G77" s="1" t="s">
        <v>308</v>
      </c>
      <c r="H77" s="1" t="s">
        <v>310</v>
      </c>
      <c r="I77" s="1" t="s">
        <v>311</v>
      </c>
      <c r="J77" s="1" t="s">
        <v>313</v>
      </c>
      <c r="K77" s="1" t="s">
        <v>315</v>
      </c>
      <c r="L77" s="1" t="s">
        <v>317</v>
      </c>
      <c r="M77" s="1" t="s">
        <v>318</v>
      </c>
      <c r="P77"/>
      <c r="Q77"/>
      <c r="R77"/>
      <c r="S77"/>
      <c r="T77"/>
      <c r="U77"/>
      <c r="V77"/>
    </row>
    <row r="78" spans="1:22" x14ac:dyDescent="0.25">
      <c r="A78" t="s">
        <v>299</v>
      </c>
      <c r="B78" t="s">
        <v>300</v>
      </c>
      <c r="C78" t="s">
        <v>302</v>
      </c>
      <c r="D78" t="s">
        <v>304</v>
      </c>
      <c r="E78" t="s">
        <v>306</v>
      </c>
      <c r="F78" t="s">
        <v>307</v>
      </c>
      <c r="G78" t="s">
        <v>309</v>
      </c>
      <c r="H78" t="s">
        <v>310</v>
      </c>
      <c r="I78" t="s">
        <v>312</v>
      </c>
      <c r="J78" t="s">
        <v>314</v>
      </c>
      <c r="K78" t="s">
        <v>316</v>
      </c>
      <c r="L78" t="s">
        <v>350</v>
      </c>
      <c r="M78" t="s">
        <v>319</v>
      </c>
    </row>
    <row r="80" spans="1:22" x14ac:dyDescent="0.25">
      <c r="A80" s="58"/>
    </row>
    <row r="81" spans="1:6" x14ac:dyDescent="0.25">
      <c r="A81" s="61" t="s">
        <v>841</v>
      </c>
      <c r="B81" s="32" t="s">
        <v>1081</v>
      </c>
      <c r="C81" s="61" t="s">
        <v>1082</v>
      </c>
      <c r="D81" s="69" t="s">
        <v>842</v>
      </c>
      <c r="E81" s="32" t="s">
        <v>843</v>
      </c>
      <c r="F81" s="68" t="s">
        <v>844</v>
      </c>
    </row>
    <row r="82" spans="1:6" x14ac:dyDescent="0.25">
      <c r="A82" s="59"/>
      <c r="B82" s="30"/>
      <c r="C82" s="30"/>
      <c r="D82" s="70">
        <f>MAX(D83:D96)</f>
        <v>0.48901098901098899</v>
      </c>
      <c r="E82" s="30"/>
      <c r="F82" s="2"/>
    </row>
    <row r="83" spans="1:6" x14ac:dyDescent="0.25">
      <c r="A83" s="1">
        <v>1</v>
      </c>
      <c r="B83">
        <v>0</v>
      </c>
      <c r="C83">
        <v>182</v>
      </c>
      <c r="D83">
        <v>0</v>
      </c>
      <c r="F83" s="97">
        <f>(1-(E84+E86+E90/13))*10</f>
        <v>5.710059171597635</v>
      </c>
    </row>
    <row r="84" spans="1:6" x14ac:dyDescent="0.25">
      <c r="A84" s="65">
        <v>2</v>
      </c>
      <c r="B84" s="66">
        <v>79</v>
      </c>
      <c r="C84" s="66"/>
      <c r="D84" s="67">
        <f>B84/C83</f>
        <v>0.43406593406593408</v>
      </c>
      <c r="E84" s="67">
        <f>D88 - D84</f>
        <v>5.4945054945054916E-2</v>
      </c>
    </row>
    <row r="85" spans="1:6" x14ac:dyDescent="0.25">
      <c r="A85" s="1">
        <v>3</v>
      </c>
      <c r="B85">
        <v>0</v>
      </c>
      <c r="D85">
        <v>0</v>
      </c>
      <c r="E85" s="28"/>
    </row>
    <row r="86" spans="1:6" x14ac:dyDescent="0.25">
      <c r="A86" s="65">
        <v>4</v>
      </c>
      <c r="B86" s="66">
        <v>24</v>
      </c>
      <c r="C86" s="66"/>
      <c r="D86" s="67">
        <f>B86/C83</f>
        <v>0.13186813186813187</v>
      </c>
      <c r="E86" s="67">
        <f>D88 - D86</f>
        <v>0.3571428571428571</v>
      </c>
    </row>
    <row r="87" spans="1:6" x14ac:dyDescent="0.25">
      <c r="A87" s="1">
        <v>5</v>
      </c>
      <c r="B87">
        <v>0</v>
      </c>
      <c r="D87">
        <v>0</v>
      </c>
      <c r="E87" s="28"/>
    </row>
    <row r="88" spans="1:6" x14ac:dyDescent="0.25">
      <c r="A88" s="2">
        <v>6</v>
      </c>
      <c r="B88" s="73">
        <v>89</v>
      </c>
      <c r="C88" s="73"/>
      <c r="D88" s="97">
        <f>B88/C83</f>
        <v>0.48901098901098899</v>
      </c>
      <c r="E88" s="28"/>
    </row>
    <row r="89" spans="1:6" x14ac:dyDescent="0.25">
      <c r="A89" s="1">
        <v>7</v>
      </c>
      <c r="B89">
        <v>0</v>
      </c>
      <c r="D89">
        <v>0</v>
      </c>
      <c r="E89" s="28"/>
    </row>
    <row r="90" spans="1:6" x14ac:dyDescent="0.25">
      <c r="A90" s="65">
        <v>8</v>
      </c>
      <c r="B90" s="66">
        <v>49</v>
      </c>
      <c r="C90" s="66"/>
      <c r="D90" s="67">
        <f>B90/C83</f>
        <v>0.26923076923076922</v>
      </c>
      <c r="E90" s="67">
        <f>D88 - D90</f>
        <v>0.21978021978021978</v>
      </c>
    </row>
    <row r="91" spans="1:6" x14ac:dyDescent="0.25">
      <c r="A91" s="1">
        <v>9</v>
      </c>
      <c r="B91">
        <v>0</v>
      </c>
      <c r="D91">
        <v>0</v>
      </c>
      <c r="E91" s="28"/>
    </row>
    <row r="92" spans="1:6" x14ac:dyDescent="0.25">
      <c r="A92" s="1">
        <v>10</v>
      </c>
      <c r="B92">
        <v>0</v>
      </c>
      <c r="D92">
        <v>0</v>
      </c>
      <c r="E92" s="28"/>
    </row>
    <row r="93" spans="1:6" x14ac:dyDescent="0.25">
      <c r="A93" s="1">
        <v>11</v>
      </c>
      <c r="B93">
        <v>3</v>
      </c>
      <c r="D93" s="54">
        <f>B93/C83</f>
        <v>1.6483516483516484E-2</v>
      </c>
      <c r="E93" s="28"/>
    </row>
    <row r="94" spans="1:6" x14ac:dyDescent="0.25">
      <c r="A94" s="1">
        <v>12</v>
      </c>
      <c r="B94">
        <v>0</v>
      </c>
      <c r="D94">
        <v>0</v>
      </c>
    </row>
    <row r="95" spans="1:6" x14ac:dyDescent="0.25">
      <c r="A95" s="1">
        <v>13</v>
      </c>
      <c r="B95">
        <v>0</v>
      </c>
      <c r="D95">
        <v>0</v>
      </c>
    </row>
    <row r="96" spans="1:6" x14ac:dyDescent="0.25">
      <c r="A96" s="1">
        <v>14</v>
      </c>
      <c r="B96">
        <v>0</v>
      </c>
      <c r="D96">
        <v>0</v>
      </c>
    </row>
  </sheetData>
  <mergeCells count="13">
    <mergeCell ref="O22:Q22"/>
    <mergeCell ref="A30:B30"/>
    <mergeCell ref="A21:B21"/>
    <mergeCell ref="A22:D22"/>
    <mergeCell ref="E22:H22"/>
    <mergeCell ref="I22:K22"/>
    <mergeCell ref="C2:E2"/>
    <mergeCell ref="A32:M32"/>
    <mergeCell ref="A1:E1"/>
    <mergeCell ref="A11:B11"/>
    <mergeCell ref="C11:D11"/>
    <mergeCell ref="E11:F11"/>
    <mergeCell ref="A20:B20"/>
  </mergeCells>
  <conditionalFormatting sqref="H36">
    <cfRule type="duplicateValues" dxfId="3" priority="3"/>
  </conditionalFormatting>
  <conditionalFormatting sqref="H39">
    <cfRule type="duplicateValues" dxfId="2" priority="1"/>
  </conditionalFormatting>
  <conditionalFormatting sqref="H33:H35">
    <cfRule type="duplicateValues" dxfId="1" priority="6"/>
  </conditionalFormatting>
  <conditionalFormatting sqref="I38">
    <cfRule type="duplicateValues" dxfId="0" priority="7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3954-441C-4D14-92D2-3A5A42F37457}">
  <dimension ref="A1:L364"/>
  <sheetViews>
    <sheetView workbookViewId="0">
      <selection activeCell="G4" sqref="G4"/>
    </sheetView>
  </sheetViews>
  <sheetFormatPr defaultRowHeight="15" x14ac:dyDescent="0.25"/>
  <cols>
    <col min="7" max="7" width="15.140625" customWidth="1"/>
    <col min="11" max="11" width="13.28515625" customWidth="1"/>
    <col min="12" max="12" width="14.42578125" customWidth="1"/>
  </cols>
  <sheetData>
    <row r="1" spans="1:12" ht="35.25" customHeight="1" thickBot="1" x14ac:dyDescent="0.3">
      <c r="A1" s="112" t="s">
        <v>775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2" ht="18.75" thickBot="1" x14ac:dyDescent="0.3">
      <c r="A2" s="76" t="s">
        <v>12</v>
      </c>
      <c r="B2" s="77" t="s">
        <v>13</v>
      </c>
      <c r="C2" s="77" t="s">
        <v>14</v>
      </c>
      <c r="D2" s="77" t="s">
        <v>15</v>
      </c>
      <c r="E2" s="77" t="s">
        <v>11</v>
      </c>
      <c r="H2" s="78" t="s">
        <v>377</v>
      </c>
      <c r="I2" s="78" t="s">
        <v>378</v>
      </c>
      <c r="J2" s="78" t="s">
        <v>14</v>
      </c>
      <c r="K2" s="78" t="s">
        <v>379</v>
      </c>
      <c r="L2" s="78" t="s">
        <v>11</v>
      </c>
    </row>
    <row r="3" spans="1:12" ht="18.75" thickBot="1" x14ac:dyDescent="0.3">
      <c r="A3" s="79">
        <v>1</v>
      </c>
      <c r="B3" s="80"/>
      <c r="C3" s="80"/>
      <c r="D3" s="80"/>
      <c r="E3" s="81" t="s">
        <v>380</v>
      </c>
      <c r="G3" s="78" t="s">
        <v>1103</v>
      </c>
      <c r="H3">
        <f>COUNTIF(A3:A364,"&gt;=0")</f>
        <v>9</v>
      </c>
      <c r="I3">
        <f>COUNTIF(B3:B364,"&gt;=0")</f>
        <v>62</v>
      </c>
      <c r="J3">
        <f>COUNTIF(C3:C364,"&gt;=0")</f>
        <v>169</v>
      </c>
      <c r="K3">
        <f>COUNTIF(D3:D364,"*")</f>
        <v>122</v>
      </c>
      <c r="L3">
        <f>COUNTIF(E3:E364,"*")</f>
        <v>362</v>
      </c>
    </row>
    <row r="4" spans="1:12" ht="36.75" thickBot="1" x14ac:dyDescent="0.3">
      <c r="A4" s="82"/>
      <c r="B4" s="83">
        <v>10</v>
      </c>
      <c r="C4" s="80"/>
      <c r="D4" s="80"/>
      <c r="E4" s="81" t="s">
        <v>381</v>
      </c>
    </row>
    <row r="5" spans="1:12" ht="72.75" thickBot="1" x14ac:dyDescent="0.3">
      <c r="A5" s="82"/>
      <c r="B5" s="80"/>
      <c r="C5" s="83">
        <v>100</v>
      </c>
      <c r="D5" s="80"/>
      <c r="E5" s="81" t="s">
        <v>382</v>
      </c>
    </row>
    <row r="6" spans="1:12" ht="18.75" thickBot="1" x14ac:dyDescent="0.3">
      <c r="A6" s="82"/>
      <c r="B6" s="80"/>
      <c r="C6" s="80"/>
      <c r="D6" s="83" t="s">
        <v>383</v>
      </c>
      <c r="E6" s="81" t="s">
        <v>384</v>
      </c>
    </row>
    <row r="7" spans="1:12" ht="27.75" thickBot="1" x14ac:dyDescent="0.3">
      <c r="A7" s="82"/>
      <c r="B7" s="80"/>
      <c r="C7" s="80"/>
      <c r="D7" s="83" t="s">
        <v>385</v>
      </c>
      <c r="E7" s="81" t="s">
        <v>386</v>
      </c>
    </row>
    <row r="8" spans="1:12" ht="63.75" thickBot="1" x14ac:dyDescent="0.3">
      <c r="A8" s="82"/>
      <c r="B8" s="80"/>
      <c r="C8" s="83">
        <v>101</v>
      </c>
      <c r="D8" s="80"/>
      <c r="E8" s="81" t="s">
        <v>387</v>
      </c>
    </row>
    <row r="9" spans="1:12" ht="18.75" thickBot="1" x14ac:dyDescent="0.3">
      <c r="A9" s="82"/>
      <c r="B9" s="80"/>
      <c r="C9" s="80"/>
      <c r="D9" s="83" t="s">
        <v>388</v>
      </c>
      <c r="E9" s="81" t="s">
        <v>384</v>
      </c>
    </row>
    <row r="10" spans="1:12" ht="27.75" thickBot="1" x14ac:dyDescent="0.3">
      <c r="A10" s="82"/>
      <c r="B10" s="80"/>
      <c r="C10" s="80"/>
      <c r="D10" s="83" t="s">
        <v>389</v>
      </c>
      <c r="E10" s="81" t="s">
        <v>386</v>
      </c>
    </row>
    <row r="11" spans="1:12" ht="36.75" thickBot="1" x14ac:dyDescent="0.3">
      <c r="A11" s="82"/>
      <c r="B11" s="80"/>
      <c r="C11" s="83">
        <v>107</v>
      </c>
      <c r="D11" s="80"/>
      <c r="E11" s="81" t="s">
        <v>390</v>
      </c>
    </row>
    <row r="12" spans="1:12" ht="36.75" thickBot="1" x14ac:dyDescent="0.3">
      <c r="A12" s="82"/>
      <c r="B12" s="80"/>
      <c r="C12" s="80"/>
      <c r="D12" s="83" t="s">
        <v>391</v>
      </c>
      <c r="E12" s="81" t="s">
        <v>392</v>
      </c>
    </row>
    <row r="13" spans="1:12" ht="18.75" thickBot="1" x14ac:dyDescent="0.3">
      <c r="A13" s="82"/>
      <c r="B13" s="80"/>
      <c r="C13" s="80"/>
      <c r="D13" s="83" t="s">
        <v>393</v>
      </c>
      <c r="E13" s="81" t="s">
        <v>394</v>
      </c>
    </row>
    <row r="14" spans="1:12" ht="18.75" thickBot="1" x14ac:dyDescent="0.3">
      <c r="A14" s="82"/>
      <c r="B14" s="83">
        <v>11</v>
      </c>
      <c r="C14" s="80"/>
      <c r="D14" s="80"/>
      <c r="E14" s="81" t="s">
        <v>395</v>
      </c>
    </row>
    <row r="15" spans="1:12" ht="63.75" thickBot="1" x14ac:dyDescent="0.3">
      <c r="A15" s="82"/>
      <c r="B15" s="80"/>
      <c r="C15" s="83">
        <v>110</v>
      </c>
      <c r="D15" s="80"/>
      <c r="E15" s="81" t="s">
        <v>396</v>
      </c>
    </row>
    <row r="16" spans="1:12" ht="18.75" thickBot="1" x14ac:dyDescent="0.3">
      <c r="A16" s="82"/>
      <c r="B16" s="80"/>
      <c r="C16" s="80"/>
      <c r="D16" s="83" t="s">
        <v>397</v>
      </c>
      <c r="E16" s="81" t="s">
        <v>384</v>
      </c>
    </row>
    <row r="17" spans="1:5" ht="36.75" thickBot="1" x14ac:dyDescent="0.3">
      <c r="A17" s="82"/>
      <c r="B17" s="80"/>
      <c r="C17" s="80"/>
      <c r="D17" s="83" t="s">
        <v>398</v>
      </c>
      <c r="E17" s="81" t="s">
        <v>399</v>
      </c>
    </row>
    <row r="18" spans="1:5" ht="27.75" thickBot="1" x14ac:dyDescent="0.3">
      <c r="A18" s="82"/>
      <c r="B18" s="80"/>
      <c r="C18" s="80"/>
      <c r="D18" s="83" t="s">
        <v>400</v>
      </c>
      <c r="E18" s="81" t="s">
        <v>386</v>
      </c>
    </row>
    <row r="19" spans="1:5" ht="36.75" thickBot="1" x14ac:dyDescent="0.3">
      <c r="A19" s="82"/>
      <c r="B19" s="80"/>
      <c r="C19" s="83">
        <v>117</v>
      </c>
      <c r="D19" s="80"/>
      <c r="E19" s="81" t="s">
        <v>390</v>
      </c>
    </row>
    <row r="20" spans="1:5" ht="18.75" thickBot="1" x14ac:dyDescent="0.3">
      <c r="A20" s="82"/>
      <c r="B20" s="83">
        <v>12</v>
      </c>
      <c r="C20" s="80"/>
      <c r="D20" s="80"/>
      <c r="E20" s="81" t="s">
        <v>401</v>
      </c>
    </row>
    <row r="21" spans="1:5" ht="18.75" thickBot="1" x14ac:dyDescent="0.3">
      <c r="A21" s="82"/>
      <c r="B21" s="80"/>
      <c r="C21" s="83">
        <v>120</v>
      </c>
      <c r="D21" s="80"/>
      <c r="E21" s="81" t="s">
        <v>384</v>
      </c>
    </row>
    <row r="22" spans="1:5" ht="18.75" thickBot="1" x14ac:dyDescent="0.3">
      <c r="A22" s="82"/>
      <c r="B22" s="80"/>
      <c r="C22" s="80"/>
      <c r="D22" s="83" t="s">
        <v>402</v>
      </c>
      <c r="E22" s="81" t="s">
        <v>403</v>
      </c>
    </row>
    <row r="23" spans="1:5" ht="18.75" thickBot="1" x14ac:dyDescent="0.3">
      <c r="A23" s="82"/>
      <c r="B23" s="80"/>
      <c r="C23" s="80"/>
      <c r="D23" s="83" t="s">
        <v>404</v>
      </c>
      <c r="E23" s="81" t="s">
        <v>405</v>
      </c>
    </row>
    <row r="24" spans="1:5" ht="18.75" thickBot="1" x14ac:dyDescent="0.3">
      <c r="A24" s="82"/>
      <c r="B24" s="80"/>
      <c r="C24" s="80"/>
      <c r="D24" s="83" t="s">
        <v>406</v>
      </c>
      <c r="E24" s="81" t="s">
        <v>407</v>
      </c>
    </row>
    <row r="25" spans="1:5" ht="18.75" thickBot="1" x14ac:dyDescent="0.3">
      <c r="A25" s="82"/>
      <c r="B25" s="80"/>
      <c r="C25" s="80"/>
      <c r="D25" s="83" t="s">
        <v>408</v>
      </c>
      <c r="E25" s="81" t="s">
        <v>409</v>
      </c>
    </row>
    <row r="26" spans="1:5" ht="18.75" thickBot="1" x14ac:dyDescent="0.3">
      <c r="A26" s="82"/>
      <c r="B26" s="80"/>
      <c r="C26" s="80"/>
      <c r="D26" s="83" t="s">
        <v>410</v>
      </c>
      <c r="E26" s="81" t="s">
        <v>411</v>
      </c>
    </row>
    <row r="27" spans="1:5" ht="18.75" thickBot="1" x14ac:dyDescent="0.3">
      <c r="A27" s="82"/>
      <c r="B27" s="80"/>
      <c r="C27" s="80"/>
      <c r="D27" s="83" t="s">
        <v>412</v>
      </c>
      <c r="E27" s="81" t="s">
        <v>413</v>
      </c>
    </row>
    <row r="28" spans="1:5" ht="15.75" thickBot="1" x14ac:dyDescent="0.3">
      <c r="A28" s="82"/>
      <c r="B28" s="80"/>
      <c r="C28" s="80"/>
      <c r="D28" s="83" t="s">
        <v>414</v>
      </c>
      <c r="E28" s="81" t="s">
        <v>415</v>
      </c>
    </row>
    <row r="29" spans="1:5" ht="27.75" thickBot="1" x14ac:dyDescent="0.3">
      <c r="A29" s="82"/>
      <c r="B29" s="80"/>
      <c r="C29" s="80"/>
      <c r="D29" s="83" t="s">
        <v>416</v>
      </c>
      <c r="E29" s="81" t="s">
        <v>417</v>
      </c>
    </row>
    <row r="30" spans="1:5" ht="36.75" thickBot="1" x14ac:dyDescent="0.3">
      <c r="A30" s="82"/>
      <c r="B30" s="80"/>
      <c r="C30" s="83">
        <v>121</v>
      </c>
      <c r="D30" s="80"/>
      <c r="E30" s="81" t="s">
        <v>399</v>
      </c>
    </row>
    <row r="31" spans="1:5" ht="18.75" thickBot="1" x14ac:dyDescent="0.3">
      <c r="A31" s="82"/>
      <c r="B31" s="80"/>
      <c r="C31" s="80"/>
      <c r="D31" s="83" t="s">
        <v>418</v>
      </c>
      <c r="E31" s="81" t="s">
        <v>419</v>
      </c>
    </row>
    <row r="32" spans="1:5" ht="18.75" thickBot="1" x14ac:dyDescent="0.3">
      <c r="A32" s="82"/>
      <c r="B32" s="80"/>
      <c r="C32" s="80"/>
      <c r="D32" s="83" t="s">
        <v>420</v>
      </c>
      <c r="E32" s="81" t="s">
        <v>421</v>
      </c>
    </row>
    <row r="33" spans="1:5" ht="27.75" thickBot="1" x14ac:dyDescent="0.3">
      <c r="A33" s="82"/>
      <c r="B33" s="80"/>
      <c r="C33" s="80"/>
      <c r="D33" s="83" t="s">
        <v>422</v>
      </c>
      <c r="E33" s="81" t="s">
        <v>423</v>
      </c>
    </row>
    <row r="34" spans="1:5" ht="18.75" thickBot="1" x14ac:dyDescent="0.3">
      <c r="A34" s="82"/>
      <c r="B34" s="80"/>
      <c r="C34" s="83">
        <v>122</v>
      </c>
      <c r="D34" s="80"/>
      <c r="E34" s="81" t="s">
        <v>424</v>
      </c>
    </row>
    <row r="35" spans="1:5" ht="63.75" thickBot="1" x14ac:dyDescent="0.3">
      <c r="A35" s="82"/>
      <c r="B35" s="80"/>
      <c r="C35" s="83">
        <v>124</v>
      </c>
      <c r="D35" s="80"/>
      <c r="E35" s="81" t="s">
        <v>425</v>
      </c>
    </row>
    <row r="36" spans="1:5" ht="36.75" thickBot="1" x14ac:dyDescent="0.3">
      <c r="A36" s="82"/>
      <c r="B36" s="80"/>
      <c r="C36" s="83">
        <v>127</v>
      </c>
      <c r="D36" s="80"/>
      <c r="E36" s="81" t="s">
        <v>390</v>
      </c>
    </row>
    <row r="37" spans="1:5" ht="18.75" thickBot="1" x14ac:dyDescent="0.3">
      <c r="A37" s="82"/>
      <c r="B37" s="83">
        <v>13</v>
      </c>
      <c r="C37" s="80"/>
      <c r="D37" s="80"/>
      <c r="E37" s="81" t="s">
        <v>426</v>
      </c>
    </row>
    <row r="38" spans="1:5" ht="15.75" thickBot="1" x14ac:dyDescent="0.3">
      <c r="A38" s="82"/>
      <c r="B38" s="80"/>
      <c r="C38" s="83">
        <v>130</v>
      </c>
      <c r="D38" s="80"/>
      <c r="E38" s="81" t="s">
        <v>427</v>
      </c>
    </row>
    <row r="39" spans="1:5" ht="18.75" thickBot="1" x14ac:dyDescent="0.3">
      <c r="A39" s="82"/>
      <c r="B39" s="80"/>
      <c r="C39" s="80"/>
      <c r="D39" s="83" t="s">
        <v>428</v>
      </c>
      <c r="E39" s="81" t="s">
        <v>384</v>
      </c>
    </row>
    <row r="40" spans="1:5" ht="27.75" thickBot="1" x14ac:dyDescent="0.3">
      <c r="A40" s="82"/>
      <c r="B40" s="80"/>
      <c r="C40" s="80"/>
      <c r="D40" s="83" t="s">
        <v>429</v>
      </c>
      <c r="E40" s="81" t="s">
        <v>430</v>
      </c>
    </row>
    <row r="41" spans="1:5" ht="27.75" thickBot="1" x14ac:dyDescent="0.3">
      <c r="A41" s="82"/>
      <c r="B41" s="80"/>
      <c r="C41" s="80"/>
      <c r="D41" s="83" t="s">
        <v>431</v>
      </c>
      <c r="E41" s="81" t="s">
        <v>386</v>
      </c>
    </row>
    <row r="42" spans="1:5" ht="18.75" thickBot="1" x14ac:dyDescent="0.3">
      <c r="A42" s="82"/>
      <c r="B42" s="80"/>
      <c r="C42" s="83">
        <v>131</v>
      </c>
      <c r="D42" s="80"/>
      <c r="E42" s="81" t="s">
        <v>432</v>
      </c>
    </row>
    <row r="43" spans="1:5" ht="18.75" thickBot="1" x14ac:dyDescent="0.3">
      <c r="A43" s="82"/>
      <c r="B43" s="80"/>
      <c r="C43" s="83">
        <v>132</v>
      </c>
      <c r="D43" s="80"/>
      <c r="E43" s="81" t="s">
        <v>424</v>
      </c>
    </row>
    <row r="44" spans="1:5" ht="36.75" thickBot="1" x14ac:dyDescent="0.3">
      <c r="A44" s="82"/>
      <c r="B44" s="80"/>
      <c r="C44" s="83">
        <v>137</v>
      </c>
      <c r="D44" s="80"/>
      <c r="E44" s="81" t="s">
        <v>390</v>
      </c>
    </row>
    <row r="45" spans="1:5" ht="18.75" thickBot="1" x14ac:dyDescent="0.3">
      <c r="A45" s="82"/>
      <c r="B45" s="83">
        <v>14</v>
      </c>
      <c r="C45" s="80"/>
      <c r="D45" s="80"/>
      <c r="E45" s="81" t="s">
        <v>433</v>
      </c>
    </row>
    <row r="46" spans="1:5" ht="18.75" thickBot="1" x14ac:dyDescent="0.3">
      <c r="A46" s="82"/>
      <c r="B46" s="80"/>
      <c r="C46" s="83">
        <v>143</v>
      </c>
      <c r="D46" s="80"/>
      <c r="E46" s="81" t="s">
        <v>433</v>
      </c>
    </row>
    <row r="47" spans="1:5" ht="36.75" thickBot="1" x14ac:dyDescent="0.3">
      <c r="A47" s="82"/>
      <c r="B47" s="80"/>
      <c r="C47" s="83">
        <v>147</v>
      </c>
      <c r="D47" s="80"/>
      <c r="E47" s="81" t="s">
        <v>390</v>
      </c>
    </row>
    <row r="48" spans="1:5" ht="18.75" thickBot="1" x14ac:dyDescent="0.3">
      <c r="A48" s="82"/>
      <c r="B48" s="83">
        <v>15</v>
      </c>
      <c r="C48" s="80"/>
      <c r="D48" s="80"/>
      <c r="E48" s="81" t="s">
        <v>434</v>
      </c>
    </row>
    <row r="49" spans="1:5" ht="18.75" thickBot="1" x14ac:dyDescent="0.3">
      <c r="A49" s="82"/>
      <c r="B49" s="80"/>
      <c r="C49" s="83">
        <v>150</v>
      </c>
      <c r="D49" s="80"/>
      <c r="E49" s="81" t="s">
        <v>435</v>
      </c>
    </row>
    <row r="50" spans="1:5" ht="18.75" thickBot="1" x14ac:dyDescent="0.3">
      <c r="A50" s="82"/>
      <c r="B50" s="80"/>
      <c r="C50" s="83">
        <v>151</v>
      </c>
      <c r="D50" s="80"/>
      <c r="E50" s="81" t="s">
        <v>436</v>
      </c>
    </row>
    <row r="51" spans="1:5" ht="27.75" thickBot="1" x14ac:dyDescent="0.3">
      <c r="A51" s="82"/>
      <c r="B51" s="80"/>
      <c r="C51" s="83">
        <v>152</v>
      </c>
      <c r="D51" s="80"/>
      <c r="E51" s="81" t="s">
        <v>437</v>
      </c>
    </row>
    <row r="52" spans="1:5" ht="36.75" thickBot="1" x14ac:dyDescent="0.3">
      <c r="A52" s="82"/>
      <c r="B52" s="80"/>
      <c r="C52" s="83">
        <v>153</v>
      </c>
      <c r="D52" s="80"/>
      <c r="E52" s="81" t="s">
        <v>438</v>
      </c>
    </row>
    <row r="53" spans="1:5" ht="54.75" thickBot="1" x14ac:dyDescent="0.3">
      <c r="A53" s="82"/>
      <c r="B53" s="83">
        <v>16</v>
      </c>
      <c r="C53" s="80"/>
      <c r="D53" s="80"/>
      <c r="E53" s="81" t="s">
        <v>439</v>
      </c>
    </row>
    <row r="54" spans="1:5" ht="18.75" thickBot="1" x14ac:dyDescent="0.3">
      <c r="A54" s="82"/>
      <c r="B54" s="80"/>
      <c r="C54" s="83">
        <v>160</v>
      </c>
      <c r="D54" s="80"/>
      <c r="E54" s="81" t="s">
        <v>440</v>
      </c>
    </row>
    <row r="55" spans="1:5" ht="18.75" thickBot="1" x14ac:dyDescent="0.3">
      <c r="A55" s="82"/>
      <c r="B55" s="80"/>
      <c r="C55" s="80"/>
      <c r="D55" s="83" t="s">
        <v>441</v>
      </c>
      <c r="E55" s="81" t="s">
        <v>442</v>
      </c>
    </row>
    <row r="56" spans="1:5" ht="27.75" thickBot="1" x14ac:dyDescent="0.3">
      <c r="A56" s="82"/>
      <c r="B56" s="80"/>
      <c r="C56" s="80"/>
      <c r="D56" s="83" t="s">
        <v>443</v>
      </c>
      <c r="E56" s="81" t="s">
        <v>444</v>
      </c>
    </row>
    <row r="57" spans="1:5" ht="15.75" thickBot="1" x14ac:dyDescent="0.3">
      <c r="A57" s="82"/>
      <c r="B57" s="80"/>
      <c r="C57" s="80"/>
      <c r="D57" s="83" t="s">
        <v>445</v>
      </c>
      <c r="E57" s="81" t="s">
        <v>446</v>
      </c>
    </row>
    <row r="58" spans="1:5" ht="18.75" thickBot="1" x14ac:dyDescent="0.3">
      <c r="A58" s="82"/>
      <c r="B58" s="80"/>
      <c r="C58" s="83">
        <v>161</v>
      </c>
      <c r="D58" s="80"/>
      <c r="E58" s="81" t="s">
        <v>447</v>
      </c>
    </row>
    <row r="59" spans="1:5" ht="27.75" thickBot="1" x14ac:dyDescent="0.3">
      <c r="A59" s="82"/>
      <c r="B59" s="80"/>
      <c r="C59" s="80"/>
      <c r="D59" s="83" t="s">
        <v>448</v>
      </c>
      <c r="E59" s="81" t="s">
        <v>449</v>
      </c>
    </row>
    <row r="60" spans="1:5" ht="54.75" thickBot="1" x14ac:dyDescent="0.3">
      <c r="A60" s="82"/>
      <c r="B60" s="80"/>
      <c r="C60" s="80"/>
      <c r="D60" s="83" t="s">
        <v>450</v>
      </c>
      <c r="E60" s="81" t="s">
        <v>451</v>
      </c>
    </row>
    <row r="61" spans="1:5" ht="27.75" thickBot="1" x14ac:dyDescent="0.3">
      <c r="A61" s="82"/>
      <c r="B61" s="80"/>
      <c r="C61" s="80"/>
      <c r="D61" s="83" t="s">
        <v>452</v>
      </c>
      <c r="E61" s="81" t="s">
        <v>453</v>
      </c>
    </row>
    <row r="62" spans="1:5" ht="45.75" thickBot="1" x14ac:dyDescent="0.3">
      <c r="A62" s="82"/>
      <c r="B62" s="80"/>
      <c r="C62" s="80"/>
      <c r="D62" s="83" t="s">
        <v>454</v>
      </c>
      <c r="E62" s="81" t="s">
        <v>455</v>
      </c>
    </row>
    <row r="63" spans="1:5" ht="27.75" thickBot="1" x14ac:dyDescent="0.3">
      <c r="A63" s="82"/>
      <c r="B63" s="80"/>
      <c r="C63" s="83">
        <v>162</v>
      </c>
      <c r="D63" s="80"/>
      <c r="E63" s="81" t="s">
        <v>456</v>
      </c>
    </row>
    <row r="64" spans="1:5" ht="36.75" thickBot="1" x14ac:dyDescent="0.3">
      <c r="A64" s="82"/>
      <c r="B64" s="80"/>
      <c r="C64" s="80"/>
      <c r="D64" s="83" t="s">
        <v>457</v>
      </c>
      <c r="E64" s="81" t="s">
        <v>458</v>
      </c>
    </row>
    <row r="65" spans="1:5" ht="18.75" thickBot="1" x14ac:dyDescent="0.3">
      <c r="A65" s="82"/>
      <c r="B65" s="80"/>
      <c r="C65" s="80"/>
      <c r="D65" s="83" t="s">
        <v>459</v>
      </c>
      <c r="E65" s="81" t="s">
        <v>460</v>
      </c>
    </row>
    <row r="66" spans="1:5" ht="18.75" thickBot="1" x14ac:dyDescent="0.3">
      <c r="A66" s="82"/>
      <c r="B66" s="80"/>
      <c r="C66" s="80"/>
      <c r="D66" s="83" t="s">
        <v>461</v>
      </c>
      <c r="E66" s="81" t="s">
        <v>462</v>
      </c>
    </row>
    <row r="67" spans="1:5" ht="18.75" thickBot="1" x14ac:dyDescent="0.3">
      <c r="A67" s="82"/>
      <c r="B67" s="80"/>
      <c r="C67" s="80"/>
      <c r="D67" s="83" t="s">
        <v>463</v>
      </c>
      <c r="E67" s="81" t="s">
        <v>464</v>
      </c>
    </row>
    <row r="68" spans="1:5" ht="15.75" thickBot="1" x14ac:dyDescent="0.3">
      <c r="A68" s="82"/>
      <c r="B68" s="80"/>
      <c r="C68" s="80"/>
      <c r="D68" s="83" t="s">
        <v>465</v>
      </c>
      <c r="E68" s="81" t="s">
        <v>466</v>
      </c>
    </row>
    <row r="69" spans="1:5" ht="18.75" thickBot="1" x14ac:dyDescent="0.3">
      <c r="A69" s="82"/>
      <c r="B69" s="80"/>
      <c r="C69" s="80"/>
      <c r="D69" s="83" t="s">
        <v>467</v>
      </c>
      <c r="E69" s="81" t="s">
        <v>468</v>
      </c>
    </row>
    <row r="70" spans="1:5" ht="18.75" thickBot="1" x14ac:dyDescent="0.3">
      <c r="A70" s="82"/>
      <c r="B70" s="80"/>
      <c r="C70" s="83">
        <v>164</v>
      </c>
      <c r="D70" s="80"/>
      <c r="E70" s="81" t="s">
        <v>469</v>
      </c>
    </row>
    <row r="71" spans="1:5" ht="45.75" thickBot="1" x14ac:dyDescent="0.3">
      <c r="A71" s="79">
        <v>2</v>
      </c>
      <c r="B71" s="80"/>
      <c r="C71" s="80"/>
      <c r="D71" s="80"/>
      <c r="E71" s="81" t="s">
        <v>470</v>
      </c>
    </row>
    <row r="72" spans="1:5" ht="18.75" thickBot="1" x14ac:dyDescent="0.3">
      <c r="A72" s="82"/>
      <c r="B72" s="83">
        <v>20</v>
      </c>
      <c r="C72" s="80"/>
      <c r="D72" s="80"/>
      <c r="E72" s="81" t="s">
        <v>471</v>
      </c>
    </row>
    <row r="73" spans="1:5" ht="45.75" thickBot="1" x14ac:dyDescent="0.3">
      <c r="A73" s="82"/>
      <c r="B73" s="80"/>
      <c r="C73" s="83">
        <v>200</v>
      </c>
      <c r="D73" s="80"/>
      <c r="E73" s="81" t="s">
        <v>472</v>
      </c>
    </row>
    <row r="74" spans="1:5" ht="54.75" thickBot="1" x14ac:dyDescent="0.3">
      <c r="A74" s="82"/>
      <c r="B74" s="80"/>
      <c r="C74" s="83">
        <v>202</v>
      </c>
      <c r="D74" s="80"/>
      <c r="E74" s="81" t="s">
        <v>473</v>
      </c>
    </row>
    <row r="75" spans="1:5" ht="45.75" thickBot="1" x14ac:dyDescent="0.3">
      <c r="A75" s="82"/>
      <c r="B75" s="80"/>
      <c r="C75" s="83">
        <v>203</v>
      </c>
      <c r="D75" s="80"/>
      <c r="E75" s="81" t="s">
        <v>474</v>
      </c>
    </row>
    <row r="76" spans="1:5" ht="36.75" thickBot="1" x14ac:dyDescent="0.3">
      <c r="A76" s="82"/>
      <c r="B76" s="80"/>
      <c r="C76" s="83">
        <v>204</v>
      </c>
      <c r="D76" s="80"/>
      <c r="E76" s="81" t="s">
        <v>475</v>
      </c>
    </row>
    <row r="77" spans="1:5" ht="36.75" thickBot="1" x14ac:dyDescent="0.3">
      <c r="A77" s="82"/>
      <c r="B77" s="80"/>
      <c r="C77" s="83">
        <v>205</v>
      </c>
      <c r="D77" s="80"/>
      <c r="E77" s="81" t="s">
        <v>476</v>
      </c>
    </row>
    <row r="78" spans="1:5" ht="45.75" thickBot="1" x14ac:dyDescent="0.3">
      <c r="A78" s="82"/>
      <c r="B78" s="80"/>
      <c r="C78" s="83">
        <v>206</v>
      </c>
      <c r="D78" s="80"/>
      <c r="E78" s="81" t="s">
        <v>477</v>
      </c>
    </row>
    <row r="79" spans="1:5" ht="36.75" thickBot="1" x14ac:dyDescent="0.3">
      <c r="A79" s="82"/>
      <c r="B79" s="80"/>
      <c r="C79" s="83">
        <v>208</v>
      </c>
      <c r="D79" s="80"/>
      <c r="E79" s="81" t="s">
        <v>478</v>
      </c>
    </row>
    <row r="80" spans="1:5" ht="15.75" thickBot="1" x14ac:dyDescent="0.3">
      <c r="A80" s="82"/>
      <c r="B80" s="80"/>
      <c r="C80" s="83">
        <v>209</v>
      </c>
      <c r="D80" s="80"/>
      <c r="E80" s="81" t="s">
        <v>479</v>
      </c>
    </row>
    <row r="81" spans="1:5" ht="54.75" thickBot="1" x14ac:dyDescent="0.3">
      <c r="A81" s="82"/>
      <c r="B81" s="83">
        <v>21</v>
      </c>
      <c r="C81" s="80"/>
      <c r="D81" s="80"/>
      <c r="E81" s="81" t="s">
        <v>480</v>
      </c>
    </row>
    <row r="82" spans="1:5" ht="27.75" thickBot="1" x14ac:dyDescent="0.3">
      <c r="A82" s="82"/>
      <c r="B82" s="80"/>
      <c r="C82" s="83">
        <v>210</v>
      </c>
      <c r="D82" s="80"/>
      <c r="E82" s="81" t="s">
        <v>481</v>
      </c>
    </row>
    <row r="83" spans="1:5" ht="36.75" thickBot="1" x14ac:dyDescent="0.3">
      <c r="A83" s="82"/>
      <c r="B83" s="80"/>
      <c r="C83" s="83">
        <v>212</v>
      </c>
      <c r="D83" s="80"/>
      <c r="E83" s="81" t="s">
        <v>482</v>
      </c>
    </row>
    <row r="84" spans="1:5" ht="36.75" thickBot="1" x14ac:dyDescent="0.3">
      <c r="A84" s="82"/>
      <c r="B84" s="80"/>
      <c r="C84" s="83">
        <v>213</v>
      </c>
      <c r="D84" s="80"/>
      <c r="E84" s="81" t="s">
        <v>483</v>
      </c>
    </row>
    <row r="85" spans="1:5" ht="18.75" thickBot="1" x14ac:dyDescent="0.3">
      <c r="A85" s="82"/>
      <c r="B85" s="80"/>
      <c r="C85" s="83">
        <v>214</v>
      </c>
      <c r="D85" s="80"/>
      <c r="E85" s="81" t="s">
        <v>484</v>
      </c>
    </row>
    <row r="86" spans="1:5" ht="15.75" thickBot="1" x14ac:dyDescent="0.3">
      <c r="A86" s="82"/>
      <c r="B86" s="80"/>
      <c r="C86" s="83">
        <v>215</v>
      </c>
      <c r="D86" s="80"/>
      <c r="E86" s="81" t="s">
        <v>485</v>
      </c>
    </row>
    <row r="87" spans="1:5" ht="27.75" thickBot="1" x14ac:dyDescent="0.3">
      <c r="A87" s="82"/>
      <c r="B87" s="80"/>
      <c r="C87" s="83">
        <v>216</v>
      </c>
      <c r="D87" s="80"/>
      <c r="E87" s="81" t="s">
        <v>486</v>
      </c>
    </row>
    <row r="88" spans="1:5" ht="27.75" thickBot="1" x14ac:dyDescent="0.3">
      <c r="A88" s="82"/>
      <c r="B88" s="80"/>
      <c r="C88" s="83">
        <v>219</v>
      </c>
      <c r="D88" s="80"/>
      <c r="E88" s="81" t="s">
        <v>487</v>
      </c>
    </row>
    <row r="89" spans="1:5" ht="27.75" thickBot="1" x14ac:dyDescent="0.3">
      <c r="A89" s="82"/>
      <c r="B89" s="83">
        <v>22</v>
      </c>
      <c r="C89" s="80"/>
      <c r="D89" s="80"/>
      <c r="E89" s="81" t="s">
        <v>488</v>
      </c>
    </row>
    <row r="90" spans="1:5" ht="18.75" thickBot="1" x14ac:dyDescent="0.3">
      <c r="A90" s="82"/>
      <c r="B90" s="80"/>
      <c r="C90" s="83">
        <v>220</v>
      </c>
      <c r="D90" s="80"/>
      <c r="E90" s="81" t="s">
        <v>489</v>
      </c>
    </row>
    <row r="91" spans="1:5" ht="18.75" thickBot="1" x14ac:dyDescent="0.3">
      <c r="A91" s="82"/>
      <c r="B91" s="80"/>
      <c r="C91" s="80"/>
      <c r="D91" s="83" t="s">
        <v>490</v>
      </c>
      <c r="E91" s="81" t="s">
        <v>491</v>
      </c>
    </row>
    <row r="92" spans="1:5" ht="45.75" thickBot="1" x14ac:dyDescent="0.3">
      <c r="A92" s="82"/>
      <c r="B92" s="80"/>
      <c r="C92" s="80"/>
      <c r="D92" s="83" t="s">
        <v>492</v>
      </c>
      <c r="E92" s="81" t="s">
        <v>493</v>
      </c>
    </row>
    <row r="93" spans="1:5" ht="36.75" thickBot="1" x14ac:dyDescent="0.3">
      <c r="A93" s="82"/>
      <c r="B93" s="80"/>
      <c r="C93" s="80"/>
      <c r="D93" s="83" t="s">
        <v>494</v>
      </c>
      <c r="E93" s="81" t="s">
        <v>495</v>
      </c>
    </row>
    <row r="94" spans="1:5" ht="15.75" thickBot="1" x14ac:dyDescent="0.3">
      <c r="A94" s="82"/>
      <c r="B94" s="80"/>
      <c r="C94" s="83">
        <v>221</v>
      </c>
      <c r="D94" s="80"/>
      <c r="E94" s="81" t="s">
        <v>496</v>
      </c>
    </row>
    <row r="95" spans="1:5" ht="18.75" thickBot="1" x14ac:dyDescent="0.3">
      <c r="A95" s="82"/>
      <c r="B95" s="80"/>
      <c r="C95" s="80"/>
      <c r="D95" s="83" t="s">
        <v>497</v>
      </c>
      <c r="E95" s="81" t="s">
        <v>498</v>
      </c>
    </row>
    <row r="96" spans="1:5" ht="15.75" thickBot="1" x14ac:dyDescent="0.3">
      <c r="A96" s="82"/>
      <c r="B96" s="80"/>
      <c r="C96" s="80"/>
      <c r="D96" s="83" t="s">
        <v>499</v>
      </c>
      <c r="E96" s="81" t="s">
        <v>500</v>
      </c>
    </row>
    <row r="97" spans="1:5" ht="15.75" thickBot="1" x14ac:dyDescent="0.3">
      <c r="A97" s="82"/>
      <c r="B97" s="80"/>
      <c r="C97" s="80"/>
      <c r="D97" s="83" t="s">
        <v>501</v>
      </c>
      <c r="E97" s="81" t="s">
        <v>502</v>
      </c>
    </row>
    <row r="98" spans="1:5" ht="27.75" thickBot="1" x14ac:dyDescent="0.3">
      <c r="A98" s="82"/>
      <c r="B98" s="80"/>
      <c r="C98" s="80"/>
      <c r="D98" s="83" t="s">
        <v>503</v>
      </c>
      <c r="E98" s="81" t="s">
        <v>504</v>
      </c>
    </row>
    <row r="99" spans="1:5" ht="15.75" thickBot="1" x14ac:dyDescent="0.3">
      <c r="A99" s="82"/>
      <c r="B99" s="80"/>
      <c r="C99" s="80"/>
      <c r="D99" s="83" t="s">
        <v>505</v>
      </c>
      <c r="E99" s="81" t="s">
        <v>506</v>
      </c>
    </row>
    <row r="100" spans="1:5" ht="18.75" thickBot="1" x14ac:dyDescent="0.3">
      <c r="A100" s="82"/>
      <c r="B100" s="80"/>
      <c r="C100" s="80"/>
      <c r="D100" s="83" t="s">
        <v>507</v>
      </c>
      <c r="E100" s="81" t="s">
        <v>508</v>
      </c>
    </row>
    <row r="101" spans="1:5" ht="36.75" thickBot="1" x14ac:dyDescent="0.3">
      <c r="A101" s="82"/>
      <c r="B101" s="80"/>
      <c r="C101" s="80"/>
      <c r="D101" s="83" t="s">
        <v>509</v>
      </c>
      <c r="E101" s="81" t="s">
        <v>510</v>
      </c>
    </row>
    <row r="102" spans="1:5" ht="27.75" thickBot="1" x14ac:dyDescent="0.3">
      <c r="A102" s="82"/>
      <c r="B102" s="80"/>
      <c r="C102" s="80"/>
      <c r="D102" s="83" t="s">
        <v>511</v>
      </c>
      <c r="E102" s="81" t="s">
        <v>512</v>
      </c>
    </row>
    <row r="103" spans="1:5" ht="63.75" thickBot="1" x14ac:dyDescent="0.3">
      <c r="A103" s="82"/>
      <c r="B103" s="80"/>
      <c r="C103" s="80"/>
      <c r="D103" s="83" t="s">
        <v>513</v>
      </c>
      <c r="E103" s="81" t="s">
        <v>514</v>
      </c>
    </row>
    <row r="104" spans="1:5" ht="54.75" thickBot="1" x14ac:dyDescent="0.3">
      <c r="A104" s="82"/>
      <c r="B104" s="80"/>
      <c r="C104" s="80"/>
      <c r="D104" s="83" t="s">
        <v>515</v>
      </c>
      <c r="E104" s="81" t="s">
        <v>516</v>
      </c>
    </row>
    <row r="105" spans="1:5" ht="18.75" thickBot="1" x14ac:dyDescent="0.3">
      <c r="A105" s="82"/>
      <c r="B105" s="80"/>
      <c r="C105" s="80"/>
      <c r="D105" s="83" t="s">
        <v>517</v>
      </c>
      <c r="E105" s="81" t="s">
        <v>518</v>
      </c>
    </row>
    <row r="106" spans="1:5" ht="18.75" thickBot="1" x14ac:dyDescent="0.3">
      <c r="A106" s="82"/>
      <c r="B106" s="80"/>
      <c r="C106" s="80"/>
      <c r="D106" s="83" t="s">
        <v>519</v>
      </c>
      <c r="E106" s="81" t="s">
        <v>520</v>
      </c>
    </row>
    <row r="107" spans="1:5" ht="18.75" thickBot="1" x14ac:dyDescent="0.3">
      <c r="A107" s="82"/>
      <c r="B107" s="80"/>
      <c r="C107" s="83">
        <v>222</v>
      </c>
      <c r="D107" s="80"/>
      <c r="E107" s="81" t="s">
        <v>521</v>
      </c>
    </row>
    <row r="108" spans="1:5" ht="27.75" thickBot="1" x14ac:dyDescent="0.3">
      <c r="A108" s="82"/>
      <c r="B108" s="80"/>
      <c r="C108" s="80"/>
      <c r="D108" s="83" t="s">
        <v>522</v>
      </c>
      <c r="E108" s="81" t="s">
        <v>523</v>
      </c>
    </row>
    <row r="109" spans="1:5" ht="15.75" thickBot="1" x14ac:dyDescent="0.3">
      <c r="A109" s="82"/>
      <c r="B109" s="80"/>
      <c r="C109" s="80"/>
      <c r="D109" s="83" t="s">
        <v>524</v>
      </c>
      <c r="E109" s="81" t="s">
        <v>525</v>
      </c>
    </row>
    <row r="110" spans="1:5" ht="15.75" thickBot="1" x14ac:dyDescent="0.3">
      <c r="A110" s="82"/>
      <c r="B110" s="80"/>
      <c r="C110" s="80"/>
      <c r="D110" s="83" t="s">
        <v>526</v>
      </c>
      <c r="E110" s="81" t="s">
        <v>527</v>
      </c>
    </row>
    <row r="111" spans="1:5" ht="15.75" thickBot="1" x14ac:dyDescent="0.3">
      <c r="A111" s="82"/>
      <c r="B111" s="80"/>
      <c r="C111" s="80"/>
      <c r="D111" s="83" t="s">
        <v>528</v>
      </c>
      <c r="E111" s="81" t="s">
        <v>529</v>
      </c>
    </row>
    <row r="112" spans="1:5" ht="36.75" thickBot="1" x14ac:dyDescent="0.3">
      <c r="A112" s="82"/>
      <c r="B112" s="80"/>
      <c r="C112" s="80"/>
      <c r="D112" s="83" t="s">
        <v>530</v>
      </c>
      <c r="E112" s="81" t="s">
        <v>531</v>
      </c>
    </row>
    <row r="113" spans="1:5" ht="15.75" thickBot="1" x14ac:dyDescent="0.3">
      <c r="A113" s="82"/>
      <c r="B113" s="80"/>
      <c r="C113" s="83">
        <v>223</v>
      </c>
      <c r="D113" s="80"/>
      <c r="E113" s="81" t="s">
        <v>532</v>
      </c>
    </row>
    <row r="114" spans="1:5" ht="18.75" thickBot="1" x14ac:dyDescent="0.3">
      <c r="A114" s="82"/>
      <c r="B114" s="80"/>
      <c r="C114" s="83">
        <v>224</v>
      </c>
      <c r="D114" s="80"/>
      <c r="E114" s="81" t="s">
        <v>533</v>
      </c>
    </row>
    <row r="115" spans="1:5" ht="15.75" thickBot="1" x14ac:dyDescent="0.3">
      <c r="A115" s="82"/>
      <c r="B115" s="80"/>
      <c r="C115" s="83">
        <v>225</v>
      </c>
      <c r="D115" s="80"/>
      <c r="E115" s="81" t="s">
        <v>534</v>
      </c>
    </row>
    <row r="116" spans="1:5" ht="18.75" thickBot="1" x14ac:dyDescent="0.3">
      <c r="A116" s="82"/>
      <c r="B116" s="80"/>
      <c r="C116" s="80"/>
      <c r="D116" s="83" t="s">
        <v>535</v>
      </c>
      <c r="E116" s="81" t="s">
        <v>536</v>
      </c>
    </row>
    <row r="117" spans="1:5" ht="45.75" thickBot="1" x14ac:dyDescent="0.3">
      <c r="A117" s="82"/>
      <c r="B117" s="80"/>
      <c r="C117" s="80"/>
      <c r="D117" s="83" t="s">
        <v>537</v>
      </c>
      <c r="E117" s="81" t="s">
        <v>538</v>
      </c>
    </row>
    <row r="118" spans="1:5" ht="27.75" thickBot="1" x14ac:dyDescent="0.3">
      <c r="A118" s="82"/>
      <c r="B118" s="80"/>
      <c r="C118" s="80"/>
      <c r="D118" s="83" t="s">
        <v>539</v>
      </c>
      <c r="E118" s="81" t="s">
        <v>540</v>
      </c>
    </row>
    <row r="119" spans="1:5" ht="18.75" thickBot="1" x14ac:dyDescent="0.3">
      <c r="A119" s="82"/>
      <c r="B119" s="80"/>
      <c r="C119" s="83">
        <v>226</v>
      </c>
      <c r="D119" s="80"/>
      <c r="E119" s="81" t="s">
        <v>541</v>
      </c>
    </row>
    <row r="120" spans="1:5" ht="45.75" thickBot="1" x14ac:dyDescent="0.3">
      <c r="A120" s="82"/>
      <c r="B120" s="80"/>
      <c r="C120" s="80"/>
      <c r="D120" s="83" t="s">
        <v>542</v>
      </c>
      <c r="E120" s="81" t="s">
        <v>543</v>
      </c>
    </row>
    <row r="121" spans="1:5" ht="18.75" thickBot="1" x14ac:dyDescent="0.3">
      <c r="A121" s="82"/>
      <c r="B121" s="80"/>
      <c r="C121" s="80"/>
      <c r="D121" s="83" t="s">
        <v>544</v>
      </c>
      <c r="E121" s="81" t="s">
        <v>545</v>
      </c>
    </row>
    <row r="122" spans="1:5" ht="27.75" thickBot="1" x14ac:dyDescent="0.3">
      <c r="A122" s="82"/>
      <c r="B122" s="80"/>
      <c r="C122" s="80"/>
      <c r="D122" s="83" t="s">
        <v>546</v>
      </c>
      <c r="E122" s="81" t="s">
        <v>547</v>
      </c>
    </row>
    <row r="123" spans="1:5" ht="27.75" thickBot="1" x14ac:dyDescent="0.3">
      <c r="A123" s="82"/>
      <c r="B123" s="80"/>
      <c r="C123" s="80"/>
      <c r="D123" s="83" t="s">
        <v>548</v>
      </c>
      <c r="E123" s="81" t="s">
        <v>549</v>
      </c>
    </row>
    <row r="124" spans="1:5" ht="27.75" thickBot="1" x14ac:dyDescent="0.3">
      <c r="A124" s="82"/>
      <c r="B124" s="80"/>
      <c r="C124" s="80"/>
      <c r="D124" s="83" t="s">
        <v>550</v>
      </c>
      <c r="E124" s="81" t="s">
        <v>551</v>
      </c>
    </row>
    <row r="125" spans="1:5" ht="27.75" thickBot="1" x14ac:dyDescent="0.3">
      <c r="A125" s="82"/>
      <c r="B125" s="80"/>
      <c r="C125" s="80"/>
      <c r="D125" s="83" t="s">
        <v>552</v>
      </c>
      <c r="E125" s="81" t="s">
        <v>553</v>
      </c>
    </row>
    <row r="126" spans="1:5" ht="27.75" thickBot="1" x14ac:dyDescent="0.3">
      <c r="A126" s="82"/>
      <c r="B126" s="80"/>
      <c r="C126" s="80"/>
      <c r="D126" s="83" t="s">
        <v>554</v>
      </c>
      <c r="E126" s="81" t="s">
        <v>555</v>
      </c>
    </row>
    <row r="127" spans="1:5" ht="18.75" thickBot="1" x14ac:dyDescent="0.3">
      <c r="A127" s="82"/>
      <c r="B127" s="80"/>
      <c r="C127" s="80"/>
      <c r="D127" s="83" t="s">
        <v>556</v>
      </c>
      <c r="E127" s="81" t="s">
        <v>557</v>
      </c>
    </row>
    <row r="128" spans="1:5" ht="54.75" thickBot="1" x14ac:dyDescent="0.3">
      <c r="A128" s="82"/>
      <c r="B128" s="80"/>
      <c r="C128" s="83">
        <v>227</v>
      </c>
      <c r="D128" s="80"/>
      <c r="E128" s="81" t="s">
        <v>558</v>
      </c>
    </row>
    <row r="129" spans="1:5" ht="18.75" thickBot="1" x14ac:dyDescent="0.3">
      <c r="A129" s="82"/>
      <c r="B129" s="80"/>
      <c r="C129" s="80"/>
      <c r="D129" s="83" t="s">
        <v>559</v>
      </c>
      <c r="E129" s="81" t="s">
        <v>560</v>
      </c>
    </row>
    <row r="130" spans="1:5" ht="15.75" thickBot="1" x14ac:dyDescent="0.3">
      <c r="A130" s="82"/>
      <c r="B130" s="80"/>
      <c r="C130" s="80"/>
      <c r="D130" s="83" t="s">
        <v>561</v>
      </c>
      <c r="E130" s="81" t="s">
        <v>562</v>
      </c>
    </row>
    <row r="131" spans="1:5" ht="18.75" thickBot="1" x14ac:dyDescent="0.3">
      <c r="A131" s="82"/>
      <c r="B131" s="80"/>
      <c r="C131" s="80"/>
      <c r="D131" s="83" t="s">
        <v>563</v>
      </c>
      <c r="E131" s="81" t="s">
        <v>564</v>
      </c>
    </row>
    <row r="132" spans="1:5" ht="27.75" thickBot="1" x14ac:dyDescent="0.3">
      <c r="A132" s="82"/>
      <c r="B132" s="80"/>
      <c r="C132" s="80"/>
      <c r="D132" s="83" t="s">
        <v>565</v>
      </c>
      <c r="E132" s="81" t="s">
        <v>566</v>
      </c>
    </row>
    <row r="133" spans="1:5" ht="18.75" thickBot="1" x14ac:dyDescent="0.3">
      <c r="A133" s="82"/>
      <c r="B133" s="80"/>
      <c r="C133" s="80"/>
      <c r="D133" s="83" t="s">
        <v>567</v>
      </c>
      <c r="E133" s="81" t="s">
        <v>568</v>
      </c>
    </row>
    <row r="134" spans="1:5" ht="27.75" thickBot="1" x14ac:dyDescent="0.3">
      <c r="A134" s="82"/>
      <c r="B134" s="80"/>
      <c r="C134" s="80"/>
      <c r="D134" s="83" t="s">
        <v>569</v>
      </c>
      <c r="E134" s="81" t="s">
        <v>570</v>
      </c>
    </row>
    <row r="135" spans="1:5" ht="36.75" thickBot="1" x14ac:dyDescent="0.3">
      <c r="A135" s="82"/>
      <c r="B135" s="80"/>
      <c r="C135" s="80"/>
      <c r="D135" s="83" t="s">
        <v>571</v>
      </c>
      <c r="E135" s="81" t="s">
        <v>572</v>
      </c>
    </row>
    <row r="136" spans="1:5" ht="63.75" thickBot="1" x14ac:dyDescent="0.3">
      <c r="A136" s="82"/>
      <c r="B136" s="80"/>
      <c r="C136" s="80"/>
      <c r="D136" s="83" t="s">
        <v>573</v>
      </c>
      <c r="E136" s="81" t="s">
        <v>574</v>
      </c>
    </row>
    <row r="137" spans="1:5" ht="27.75" thickBot="1" x14ac:dyDescent="0.3">
      <c r="A137" s="82"/>
      <c r="B137" s="83">
        <v>23</v>
      </c>
      <c r="C137" s="80"/>
      <c r="D137" s="80"/>
      <c r="E137" s="81" t="s">
        <v>575</v>
      </c>
    </row>
    <row r="138" spans="1:5" ht="15.75" thickBot="1" x14ac:dyDescent="0.3">
      <c r="A138" s="82"/>
      <c r="B138" s="80"/>
      <c r="C138" s="83">
        <v>230</v>
      </c>
      <c r="D138" s="80"/>
      <c r="E138" s="81" t="s">
        <v>576</v>
      </c>
    </row>
    <row r="139" spans="1:5" ht="36.75" thickBot="1" x14ac:dyDescent="0.3">
      <c r="A139" s="82"/>
      <c r="B139" s="80"/>
      <c r="C139" s="80"/>
      <c r="D139" s="83" t="s">
        <v>577</v>
      </c>
      <c r="E139" s="81" t="s">
        <v>392</v>
      </c>
    </row>
    <row r="140" spans="1:5" ht="18.75" thickBot="1" x14ac:dyDescent="0.3">
      <c r="A140" s="82"/>
      <c r="B140" s="80"/>
      <c r="C140" s="80"/>
      <c r="D140" s="83" t="s">
        <v>578</v>
      </c>
      <c r="E140" s="81" t="s">
        <v>394</v>
      </c>
    </row>
    <row r="141" spans="1:5" ht="18.75" thickBot="1" x14ac:dyDescent="0.3">
      <c r="A141" s="82"/>
      <c r="B141" s="80"/>
      <c r="C141" s="80"/>
      <c r="D141" s="83" t="s">
        <v>579</v>
      </c>
      <c r="E141" s="81" t="s">
        <v>580</v>
      </c>
    </row>
    <row r="142" spans="1:5" ht="15.75" thickBot="1" x14ac:dyDescent="0.3">
      <c r="A142" s="82"/>
      <c r="B142" s="80"/>
      <c r="C142" s="83">
        <v>231</v>
      </c>
      <c r="D142" s="80"/>
      <c r="E142" s="81" t="s">
        <v>581</v>
      </c>
    </row>
    <row r="143" spans="1:5" ht="36.75" thickBot="1" x14ac:dyDescent="0.3">
      <c r="A143" s="82"/>
      <c r="B143" s="80"/>
      <c r="C143" s="80"/>
      <c r="D143" s="83" t="s">
        <v>582</v>
      </c>
      <c r="E143" s="81" t="s">
        <v>392</v>
      </c>
    </row>
    <row r="144" spans="1:5" ht="18.75" thickBot="1" x14ac:dyDescent="0.3">
      <c r="A144" s="82"/>
      <c r="B144" s="80"/>
      <c r="C144" s="80"/>
      <c r="D144" s="83" t="s">
        <v>583</v>
      </c>
      <c r="E144" s="81" t="s">
        <v>394</v>
      </c>
    </row>
    <row r="145" spans="1:5" ht="18.75" thickBot="1" x14ac:dyDescent="0.3">
      <c r="A145" s="82"/>
      <c r="B145" s="80"/>
      <c r="C145" s="80"/>
      <c r="D145" s="83" t="s">
        <v>584</v>
      </c>
      <c r="E145" s="81" t="s">
        <v>580</v>
      </c>
    </row>
    <row r="146" spans="1:5" ht="27.75" thickBot="1" x14ac:dyDescent="0.3">
      <c r="A146" s="82"/>
      <c r="B146" s="80"/>
      <c r="C146" s="83">
        <v>233</v>
      </c>
      <c r="D146" s="80"/>
      <c r="E146" s="81" t="s">
        <v>585</v>
      </c>
    </row>
    <row r="147" spans="1:5" ht="27.75" thickBot="1" x14ac:dyDescent="0.3">
      <c r="A147" s="82"/>
      <c r="B147" s="83">
        <v>24</v>
      </c>
      <c r="C147" s="80"/>
      <c r="D147" s="80"/>
      <c r="E147" s="81" t="s">
        <v>586</v>
      </c>
    </row>
    <row r="148" spans="1:5" ht="27.75" thickBot="1" x14ac:dyDescent="0.3">
      <c r="A148" s="82"/>
      <c r="B148" s="80"/>
      <c r="C148" s="83">
        <v>240</v>
      </c>
      <c r="D148" s="80"/>
      <c r="E148" s="81" t="s">
        <v>587</v>
      </c>
    </row>
    <row r="149" spans="1:5" ht="72.75" thickBot="1" x14ac:dyDescent="0.3">
      <c r="A149" s="82"/>
      <c r="B149" s="83">
        <v>25</v>
      </c>
      <c r="C149" s="80"/>
      <c r="D149" s="80"/>
      <c r="E149" s="81" t="s">
        <v>588</v>
      </c>
    </row>
    <row r="150" spans="1:5" ht="54.75" thickBot="1" x14ac:dyDescent="0.3">
      <c r="A150" s="82"/>
      <c r="B150" s="83">
        <v>26</v>
      </c>
      <c r="C150" s="80"/>
      <c r="D150" s="80"/>
      <c r="E150" s="81" t="s">
        <v>589</v>
      </c>
    </row>
    <row r="151" spans="1:5" ht="27.75" thickBot="1" x14ac:dyDescent="0.3">
      <c r="A151" s="79">
        <v>3</v>
      </c>
      <c r="B151" s="80"/>
      <c r="C151" s="80"/>
      <c r="D151" s="80"/>
      <c r="E151" s="81" t="s">
        <v>590</v>
      </c>
    </row>
    <row r="152" spans="1:5" ht="27.75" thickBot="1" x14ac:dyDescent="0.3">
      <c r="A152" s="82"/>
      <c r="B152" s="83">
        <v>30</v>
      </c>
      <c r="C152" s="80"/>
      <c r="D152" s="80"/>
      <c r="E152" s="81" t="s">
        <v>591</v>
      </c>
    </row>
    <row r="153" spans="1:5" ht="15.75" thickBot="1" x14ac:dyDescent="0.3">
      <c r="A153" s="82"/>
      <c r="B153" s="80"/>
      <c r="C153" s="83">
        <v>300</v>
      </c>
      <c r="D153" s="80"/>
      <c r="E153" s="81" t="s">
        <v>592</v>
      </c>
    </row>
    <row r="154" spans="1:5" ht="45.75" thickBot="1" x14ac:dyDescent="0.3">
      <c r="A154" s="82"/>
      <c r="B154" s="80"/>
      <c r="C154" s="83">
        <v>301</v>
      </c>
      <c r="D154" s="80"/>
      <c r="E154" s="81" t="s">
        <v>593</v>
      </c>
    </row>
    <row r="155" spans="1:5" ht="45.75" thickBot="1" x14ac:dyDescent="0.3">
      <c r="A155" s="82"/>
      <c r="B155" s="80"/>
      <c r="C155" s="83">
        <v>309</v>
      </c>
      <c r="D155" s="80"/>
      <c r="E155" s="81" t="s">
        <v>594</v>
      </c>
    </row>
    <row r="156" spans="1:5" ht="54.75" thickBot="1" x14ac:dyDescent="0.3">
      <c r="A156" s="82"/>
      <c r="B156" s="83">
        <v>31</v>
      </c>
      <c r="C156" s="80"/>
      <c r="D156" s="80"/>
      <c r="E156" s="81" t="s">
        <v>595</v>
      </c>
    </row>
    <row r="157" spans="1:5" ht="15.75" thickBot="1" x14ac:dyDescent="0.3">
      <c r="A157" s="82"/>
      <c r="B157" s="80"/>
      <c r="C157" s="83">
        <v>310</v>
      </c>
      <c r="D157" s="80"/>
      <c r="E157" s="81" t="s">
        <v>592</v>
      </c>
    </row>
    <row r="158" spans="1:5" ht="54.75" thickBot="1" x14ac:dyDescent="0.3">
      <c r="A158" s="82"/>
      <c r="B158" s="80"/>
      <c r="C158" s="83">
        <v>311</v>
      </c>
      <c r="D158" s="80"/>
      <c r="E158" s="81" t="s">
        <v>596</v>
      </c>
    </row>
    <row r="159" spans="1:5" ht="63.75" thickBot="1" x14ac:dyDescent="0.3">
      <c r="A159" s="82"/>
      <c r="B159" s="80"/>
      <c r="C159" s="83">
        <v>319</v>
      </c>
      <c r="D159" s="80"/>
      <c r="E159" s="81" t="s">
        <v>597</v>
      </c>
    </row>
    <row r="160" spans="1:5" ht="45.75" thickBot="1" x14ac:dyDescent="0.3">
      <c r="A160" s="82"/>
      <c r="B160" s="83">
        <v>32</v>
      </c>
      <c r="C160" s="80"/>
      <c r="D160" s="80"/>
      <c r="E160" s="81" t="s">
        <v>598</v>
      </c>
    </row>
    <row r="161" spans="1:5" ht="15.75" thickBot="1" x14ac:dyDescent="0.3">
      <c r="A161" s="82"/>
      <c r="B161" s="80"/>
      <c r="C161" s="83">
        <v>320</v>
      </c>
      <c r="D161" s="80"/>
      <c r="E161" s="81" t="s">
        <v>592</v>
      </c>
    </row>
    <row r="162" spans="1:5" ht="45.75" thickBot="1" x14ac:dyDescent="0.3">
      <c r="A162" s="82"/>
      <c r="B162" s="80"/>
      <c r="C162" s="83">
        <v>321</v>
      </c>
      <c r="D162" s="80"/>
      <c r="E162" s="81" t="s">
        <v>593</v>
      </c>
    </row>
    <row r="163" spans="1:5" ht="18.75" thickBot="1" x14ac:dyDescent="0.3">
      <c r="A163" s="82"/>
      <c r="B163" s="80"/>
      <c r="C163" s="83">
        <v>322</v>
      </c>
      <c r="D163" s="80"/>
      <c r="E163" s="81" t="s">
        <v>599</v>
      </c>
    </row>
    <row r="164" spans="1:5" ht="63.75" thickBot="1" x14ac:dyDescent="0.3">
      <c r="A164" s="82"/>
      <c r="B164" s="80"/>
      <c r="C164" s="83">
        <v>329</v>
      </c>
      <c r="D164" s="80"/>
      <c r="E164" s="81" t="s">
        <v>600</v>
      </c>
    </row>
    <row r="165" spans="1:5" ht="72.75" thickBot="1" x14ac:dyDescent="0.3">
      <c r="A165" s="82"/>
      <c r="B165" s="83">
        <v>33</v>
      </c>
      <c r="C165" s="80"/>
      <c r="D165" s="80"/>
      <c r="E165" s="81" t="s">
        <v>601</v>
      </c>
    </row>
    <row r="166" spans="1:5" ht="15.75" thickBot="1" x14ac:dyDescent="0.3">
      <c r="A166" s="82"/>
      <c r="B166" s="80"/>
      <c r="C166" s="83">
        <v>330</v>
      </c>
      <c r="D166" s="80"/>
      <c r="E166" s="81" t="s">
        <v>592</v>
      </c>
    </row>
    <row r="167" spans="1:5" ht="54.75" thickBot="1" x14ac:dyDescent="0.3">
      <c r="A167" s="82"/>
      <c r="B167" s="80"/>
      <c r="C167" s="83">
        <v>331</v>
      </c>
      <c r="D167" s="80"/>
      <c r="E167" s="81" t="s">
        <v>596</v>
      </c>
    </row>
    <row r="168" spans="1:5" ht="18.75" thickBot="1" x14ac:dyDescent="0.3">
      <c r="A168" s="82"/>
      <c r="B168" s="80"/>
      <c r="C168" s="83">
        <v>332</v>
      </c>
      <c r="D168" s="80"/>
      <c r="E168" s="81" t="s">
        <v>599</v>
      </c>
    </row>
    <row r="169" spans="1:5" ht="81.75" thickBot="1" x14ac:dyDescent="0.3">
      <c r="A169" s="82"/>
      <c r="B169" s="80"/>
      <c r="C169" s="83">
        <v>339</v>
      </c>
      <c r="D169" s="80"/>
      <c r="E169" s="81" t="s">
        <v>602</v>
      </c>
    </row>
    <row r="170" spans="1:5" ht="36.75" thickBot="1" x14ac:dyDescent="0.3">
      <c r="A170" s="82"/>
      <c r="B170" s="83">
        <v>34</v>
      </c>
      <c r="C170" s="80"/>
      <c r="D170" s="80"/>
      <c r="E170" s="81" t="s">
        <v>603</v>
      </c>
    </row>
    <row r="171" spans="1:5" ht="18.75" thickBot="1" x14ac:dyDescent="0.3">
      <c r="A171" s="82"/>
      <c r="B171" s="80"/>
      <c r="C171" s="83">
        <v>340</v>
      </c>
      <c r="D171" s="80"/>
      <c r="E171" s="81" t="s">
        <v>604</v>
      </c>
    </row>
    <row r="172" spans="1:5" ht="18.75" thickBot="1" x14ac:dyDescent="0.3">
      <c r="A172" s="82"/>
      <c r="B172" s="80"/>
      <c r="C172" s="83">
        <v>341</v>
      </c>
      <c r="D172" s="80"/>
      <c r="E172" s="81" t="s">
        <v>605</v>
      </c>
    </row>
    <row r="173" spans="1:5" ht="36.75" thickBot="1" x14ac:dyDescent="0.3">
      <c r="A173" s="82"/>
      <c r="B173" s="83">
        <v>35</v>
      </c>
      <c r="C173" s="80"/>
      <c r="D173" s="80"/>
      <c r="E173" s="81" t="s">
        <v>606</v>
      </c>
    </row>
    <row r="174" spans="1:5" ht="18.75" thickBot="1" x14ac:dyDescent="0.3">
      <c r="A174" s="82"/>
      <c r="B174" s="80"/>
      <c r="C174" s="83">
        <v>352</v>
      </c>
      <c r="D174" s="80"/>
      <c r="E174" s="81" t="s">
        <v>607</v>
      </c>
    </row>
    <row r="175" spans="1:5" ht="36.75" thickBot="1" x14ac:dyDescent="0.3">
      <c r="A175" s="82"/>
      <c r="B175" s="80"/>
      <c r="C175" s="83">
        <v>353</v>
      </c>
      <c r="D175" s="80"/>
      <c r="E175" s="81" t="s">
        <v>608</v>
      </c>
    </row>
    <row r="176" spans="1:5" ht="18.75" thickBot="1" x14ac:dyDescent="0.3">
      <c r="A176" s="82"/>
      <c r="B176" s="80"/>
      <c r="C176" s="83">
        <v>357</v>
      </c>
      <c r="D176" s="80"/>
      <c r="E176" s="81" t="s">
        <v>609</v>
      </c>
    </row>
    <row r="177" spans="1:5" ht="54.75" thickBot="1" x14ac:dyDescent="0.3">
      <c r="A177" s="82"/>
      <c r="B177" s="80"/>
      <c r="C177" s="83">
        <v>358</v>
      </c>
      <c r="D177" s="80"/>
      <c r="E177" s="81" t="s">
        <v>610</v>
      </c>
    </row>
    <row r="178" spans="1:5" ht="18.75" thickBot="1" x14ac:dyDescent="0.3">
      <c r="A178" s="82"/>
      <c r="B178" s="80"/>
      <c r="C178" s="83">
        <v>359</v>
      </c>
      <c r="D178" s="80"/>
      <c r="E178" s="81" t="s">
        <v>611</v>
      </c>
    </row>
    <row r="179" spans="1:5" ht="36.75" thickBot="1" x14ac:dyDescent="0.3">
      <c r="A179" s="79">
        <v>4</v>
      </c>
      <c r="B179" s="80"/>
      <c r="C179" s="80"/>
      <c r="D179" s="80"/>
      <c r="E179" s="81" t="s">
        <v>612</v>
      </c>
    </row>
    <row r="180" spans="1:5" ht="45.75" thickBot="1" x14ac:dyDescent="0.3">
      <c r="A180" s="82"/>
      <c r="B180" s="83">
        <v>40</v>
      </c>
      <c r="C180" s="80"/>
      <c r="D180" s="80"/>
      <c r="E180" s="81" t="s">
        <v>613</v>
      </c>
    </row>
    <row r="181" spans="1:5" ht="45.75" thickBot="1" x14ac:dyDescent="0.3">
      <c r="A181" s="82"/>
      <c r="B181" s="83">
        <v>41</v>
      </c>
      <c r="C181" s="80"/>
      <c r="D181" s="80"/>
      <c r="E181" s="81" t="s">
        <v>614</v>
      </c>
    </row>
    <row r="182" spans="1:5" ht="36.75" thickBot="1" x14ac:dyDescent="0.3">
      <c r="A182" s="82"/>
      <c r="B182" s="83">
        <v>42</v>
      </c>
      <c r="C182" s="80"/>
      <c r="D182" s="80"/>
      <c r="E182" s="81" t="s">
        <v>615</v>
      </c>
    </row>
    <row r="183" spans="1:5" ht="36.75" thickBot="1" x14ac:dyDescent="0.3">
      <c r="A183" s="82"/>
      <c r="B183" s="80"/>
      <c r="C183" s="83">
        <v>420</v>
      </c>
      <c r="D183" s="80"/>
      <c r="E183" s="81" t="s">
        <v>616</v>
      </c>
    </row>
    <row r="184" spans="1:5" ht="45.75" thickBot="1" x14ac:dyDescent="0.3">
      <c r="A184" s="82"/>
      <c r="B184" s="80"/>
      <c r="C184" s="83">
        <v>421</v>
      </c>
      <c r="D184" s="80"/>
      <c r="E184" s="81" t="s">
        <v>617</v>
      </c>
    </row>
    <row r="185" spans="1:5" ht="36.75" thickBot="1" x14ac:dyDescent="0.3">
      <c r="A185" s="82"/>
      <c r="B185" s="80"/>
      <c r="C185" s="80"/>
      <c r="D185" s="83" t="s">
        <v>618</v>
      </c>
      <c r="E185" s="81" t="s">
        <v>619</v>
      </c>
    </row>
    <row r="186" spans="1:5" ht="27.75" thickBot="1" x14ac:dyDescent="0.3">
      <c r="A186" s="82"/>
      <c r="B186" s="80"/>
      <c r="C186" s="80"/>
      <c r="D186" s="83" t="s">
        <v>620</v>
      </c>
      <c r="E186" s="81" t="s">
        <v>621</v>
      </c>
    </row>
    <row r="187" spans="1:5" ht="27.75" thickBot="1" x14ac:dyDescent="0.3">
      <c r="A187" s="82"/>
      <c r="B187" s="80"/>
      <c r="C187" s="83">
        <v>422</v>
      </c>
      <c r="D187" s="80"/>
      <c r="E187" s="81" t="s">
        <v>622</v>
      </c>
    </row>
    <row r="188" spans="1:5" ht="81.75" thickBot="1" x14ac:dyDescent="0.3">
      <c r="A188" s="82"/>
      <c r="B188" s="80"/>
      <c r="C188" s="83">
        <v>423</v>
      </c>
      <c r="D188" s="80"/>
      <c r="E188" s="81" t="s">
        <v>623</v>
      </c>
    </row>
    <row r="189" spans="1:5" ht="36.75" thickBot="1" x14ac:dyDescent="0.3">
      <c r="A189" s="82"/>
      <c r="B189" s="80"/>
      <c r="C189" s="80"/>
      <c r="D189" s="83" t="s">
        <v>624</v>
      </c>
      <c r="E189" s="81" t="s">
        <v>625</v>
      </c>
    </row>
    <row r="190" spans="1:5" ht="54.75" thickBot="1" x14ac:dyDescent="0.3">
      <c r="A190" s="82"/>
      <c r="B190" s="80"/>
      <c r="C190" s="80"/>
      <c r="D190" s="83" t="s">
        <v>626</v>
      </c>
      <c r="E190" s="81" t="s">
        <v>627</v>
      </c>
    </row>
    <row r="191" spans="1:5" ht="54.75" thickBot="1" x14ac:dyDescent="0.3">
      <c r="A191" s="82"/>
      <c r="B191" s="80"/>
      <c r="C191" s="80"/>
      <c r="D191" s="83" t="s">
        <v>628</v>
      </c>
      <c r="E191" s="81" t="s">
        <v>629</v>
      </c>
    </row>
    <row r="192" spans="1:5" ht="108.75" thickBot="1" x14ac:dyDescent="0.3">
      <c r="A192" s="82"/>
      <c r="B192" s="80"/>
      <c r="C192" s="80"/>
      <c r="D192" s="83" t="s">
        <v>630</v>
      </c>
      <c r="E192" s="81" t="s">
        <v>631</v>
      </c>
    </row>
    <row r="193" spans="1:5" ht="27.75" thickBot="1" x14ac:dyDescent="0.3">
      <c r="A193" s="82"/>
      <c r="B193" s="83">
        <v>43</v>
      </c>
      <c r="C193" s="80"/>
      <c r="D193" s="80"/>
      <c r="E193" s="81" t="s">
        <v>632</v>
      </c>
    </row>
    <row r="194" spans="1:5" ht="54.75" thickBot="1" x14ac:dyDescent="0.3">
      <c r="A194" s="82"/>
      <c r="B194" s="83">
        <v>44</v>
      </c>
      <c r="C194" s="80"/>
      <c r="D194" s="80"/>
      <c r="E194" s="81" t="s">
        <v>633</v>
      </c>
    </row>
    <row r="195" spans="1:5" ht="36.75" thickBot="1" x14ac:dyDescent="0.3">
      <c r="A195" s="82"/>
      <c r="B195" s="80"/>
      <c r="C195" s="83">
        <v>440</v>
      </c>
      <c r="D195" s="80"/>
      <c r="E195" s="81" t="s">
        <v>625</v>
      </c>
    </row>
    <row r="196" spans="1:5" ht="54.75" thickBot="1" x14ac:dyDescent="0.3">
      <c r="A196" s="82"/>
      <c r="B196" s="80"/>
      <c r="C196" s="83">
        <v>441</v>
      </c>
      <c r="D196" s="80"/>
      <c r="E196" s="81" t="s">
        <v>627</v>
      </c>
    </row>
    <row r="197" spans="1:5" ht="54.75" thickBot="1" x14ac:dyDescent="0.3">
      <c r="A197" s="82"/>
      <c r="B197" s="80"/>
      <c r="C197" s="83">
        <v>442</v>
      </c>
      <c r="D197" s="80"/>
      <c r="E197" s="81" t="s">
        <v>629</v>
      </c>
    </row>
    <row r="198" spans="1:5" ht="72.75" thickBot="1" x14ac:dyDescent="0.3">
      <c r="A198" s="82"/>
      <c r="B198" s="80"/>
      <c r="C198" s="83">
        <v>449</v>
      </c>
      <c r="D198" s="80"/>
      <c r="E198" s="81" t="s">
        <v>634</v>
      </c>
    </row>
    <row r="199" spans="1:5" ht="36.75" thickBot="1" x14ac:dyDescent="0.3">
      <c r="A199" s="82"/>
      <c r="B199" s="83">
        <v>45</v>
      </c>
      <c r="C199" s="80"/>
      <c r="D199" s="80"/>
      <c r="E199" s="81" t="s">
        <v>635</v>
      </c>
    </row>
    <row r="200" spans="1:5" ht="63.75" thickBot="1" x14ac:dyDescent="0.3">
      <c r="A200" s="82"/>
      <c r="B200" s="80"/>
      <c r="C200" s="83">
        <v>450</v>
      </c>
      <c r="D200" s="80"/>
      <c r="E200" s="81" t="s">
        <v>636</v>
      </c>
    </row>
    <row r="201" spans="1:5" ht="72.75" thickBot="1" x14ac:dyDescent="0.3">
      <c r="A201" s="82"/>
      <c r="B201" s="80"/>
      <c r="C201" s="83">
        <v>451</v>
      </c>
      <c r="D201" s="80"/>
      <c r="E201" s="81" t="s">
        <v>637</v>
      </c>
    </row>
    <row r="202" spans="1:5" ht="54.75" thickBot="1" x14ac:dyDescent="0.3">
      <c r="A202" s="82"/>
      <c r="B202" s="80"/>
      <c r="C202" s="83">
        <v>452</v>
      </c>
      <c r="D202" s="80"/>
      <c r="E202" s="81" t="s">
        <v>638</v>
      </c>
    </row>
    <row r="203" spans="1:5" ht="117.75" thickBot="1" x14ac:dyDescent="0.3">
      <c r="A203" s="82"/>
      <c r="B203" s="80"/>
      <c r="C203" s="83">
        <v>453</v>
      </c>
      <c r="D203" s="80"/>
      <c r="E203" s="81" t="s">
        <v>639</v>
      </c>
    </row>
    <row r="204" spans="1:5" ht="36.75" thickBot="1" x14ac:dyDescent="0.3">
      <c r="A204" s="82"/>
      <c r="B204" s="80"/>
      <c r="C204" s="80"/>
      <c r="D204" s="83" t="s">
        <v>640</v>
      </c>
      <c r="E204" s="81" t="s">
        <v>625</v>
      </c>
    </row>
    <row r="205" spans="1:5" ht="54.75" thickBot="1" x14ac:dyDescent="0.3">
      <c r="A205" s="82"/>
      <c r="B205" s="80"/>
      <c r="C205" s="80"/>
      <c r="D205" s="83" t="s">
        <v>641</v>
      </c>
      <c r="E205" s="81" t="s">
        <v>627</v>
      </c>
    </row>
    <row r="206" spans="1:5" ht="54.75" thickBot="1" x14ac:dyDescent="0.3">
      <c r="A206" s="82"/>
      <c r="B206" s="80"/>
      <c r="C206" s="80"/>
      <c r="D206" s="83" t="s">
        <v>642</v>
      </c>
      <c r="E206" s="81" t="s">
        <v>629</v>
      </c>
    </row>
    <row r="207" spans="1:5" ht="144.75" thickBot="1" x14ac:dyDescent="0.3">
      <c r="A207" s="82"/>
      <c r="B207" s="80"/>
      <c r="C207" s="80"/>
      <c r="D207" s="83" t="s">
        <v>643</v>
      </c>
      <c r="E207" s="81" t="s">
        <v>644</v>
      </c>
    </row>
    <row r="208" spans="1:5" ht="18.75" thickBot="1" x14ac:dyDescent="0.3">
      <c r="A208" s="82"/>
      <c r="B208" s="83">
        <v>46</v>
      </c>
      <c r="C208" s="80"/>
      <c r="D208" s="80"/>
      <c r="E208" s="81" t="s">
        <v>645</v>
      </c>
    </row>
    <row r="209" spans="1:5" ht="45.75" thickBot="1" x14ac:dyDescent="0.3">
      <c r="A209" s="82"/>
      <c r="B209" s="80"/>
      <c r="C209" s="83">
        <v>461</v>
      </c>
      <c r="D209" s="80"/>
      <c r="E209" s="81" t="s">
        <v>646</v>
      </c>
    </row>
    <row r="210" spans="1:5" ht="27.75" thickBot="1" x14ac:dyDescent="0.3">
      <c r="A210" s="82"/>
      <c r="B210" s="80"/>
      <c r="C210" s="83">
        <v>462</v>
      </c>
      <c r="D210" s="80"/>
      <c r="E210" s="81" t="s">
        <v>647</v>
      </c>
    </row>
    <row r="211" spans="1:5" ht="27.75" thickBot="1" x14ac:dyDescent="0.3">
      <c r="A211" s="82"/>
      <c r="B211" s="80"/>
      <c r="C211" s="83">
        <v>463</v>
      </c>
      <c r="D211" s="80"/>
      <c r="E211" s="81" t="s">
        <v>648</v>
      </c>
    </row>
    <row r="212" spans="1:5" ht="27.75" thickBot="1" x14ac:dyDescent="0.3">
      <c r="A212" s="82"/>
      <c r="B212" s="80"/>
      <c r="C212" s="83">
        <v>464</v>
      </c>
      <c r="D212" s="80"/>
      <c r="E212" s="81" t="s">
        <v>649</v>
      </c>
    </row>
    <row r="213" spans="1:5" ht="15.75" thickBot="1" x14ac:dyDescent="0.3">
      <c r="A213" s="82"/>
      <c r="B213" s="80"/>
      <c r="C213" s="83">
        <v>465</v>
      </c>
      <c r="D213" s="80"/>
      <c r="E213" s="81" t="s">
        <v>650</v>
      </c>
    </row>
    <row r="214" spans="1:5" ht="36.75" thickBot="1" x14ac:dyDescent="0.3">
      <c r="A214" s="82"/>
      <c r="B214" s="80"/>
      <c r="C214" s="83">
        <v>466</v>
      </c>
      <c r="D214" s="80"/>
      <c r="E214" s="81" t="s">
        <v>651</v>
      </c>
    </row>
    <row r="215" spans="1:5" ht="18.75" thickBot="1" x14ac:dyDescent="0.3">
      <c r="A215" s="82"/>
      <c r="B215" s="80"/>
      <c r="C215" s="83">
        <v>467</v>
      </c>
      <c r="D215" s="80"/>
      <c r="E215" s="81" t="s">
        <v>652</v>
      </c>
    </row>
    <row r="216" spans="1:5" ht="27.75" thickBot="1" x14ac:dyDescent="0.3">
      <c r="A216" s="82"/>
      <c r="B216" s="80"/>
      <c r="C216" s="83">
        <v>468</v>
      </c>
      <c r="D216" s="80"/>
      <c r="E216" s="81" t="s">
        <v>653</v>
      </c>
    </row>
    <row r="217" spans="1:5" ht="18.75" thickBot="1" x14ac:dyDescent="0.3">
      <c r="A217" s="82"/>
      <c r="B217" s="83">
        <v>47</v>
      </c>
      <c r="C217" s="80"/>
      <c r="D217" s="80"/>
      <c r="E217" s="81" t="s">
        <v>654</v>
      </c>
    </row>
    <row r="218" spans="1:5" ht="36.75" thickBot="1" x14ac:dyDescent="0.3">
      <c r="A218" s="82"/>
      <c r="B218" s="80"/>
      <c r="C218" s="83">
        <v>470</v>
      </c>
      <c r="D218" s="80"/>
      <c r="E218" s="81" t="s">
        <v>625</v>
      </c>
    </row>
    <row r="219" spans="1:5" ht="54.75" thickBot="1" x14ac:dyDescent="0.3">
      <c r="A219" s="82"/>
      <c r="B219" s="80"/>
      <c r="C219" s="83">
        <v>471</v>
      </c>
      <c r="D219" s="80"/>
      <c r="E219" s="81" t="s">
        <v>627</v>
      </c>
    </row>
    <row r="220" spans="1:5" ht="54.75" thickBot="1" x14ac:dyDescent="0.3">
      <c r="A220" s="82"/>
      <c r="B220" s="80"/>
      <c r="C220" s="83">
        <v>472</v>
      </c>
      <c r="D220" s="80"/>
      <c r="E220" s="81" t="s">
        <v>629</v>
      </c>
    </row>
    <row r="221" spans="1:5" ht="36.75" thickBot="1" x14ac:dyDescent="0.3">
      <c r="A221" s="82"/>
      <c r="B221" s="80"/>
      <c r="C221" s="83">
        <v>479</v>
      </c>
      <c r="D221" s="80"/>
      <c r="E221" s="81" t="s">
        <v>655</v>
      </c>
    </row>
    <row r="222" spans="1:5" ht="36.75" thickBot="1" x14ac:dyDescent="0.3">
      <c r="A222" s="82"/>
      <c r="B222" s="83">
        <v>48</v>
      </c>
      <c r="C222" s="80"/>
      <c r="D222" s="80"/>
      <c r="E222" s="81" t="s">
        <v>656</v>
      </c>
    </row>
    <row r="223" spans="1:5" ht="15.75" thickBot="1" x14ac:dyDescent="0.3">
      <c r="A223" s="82"/>
      <c r="B223" s="83">
        <v>49</v>
      </c>
      <c r="C223" s="80"/>
      <c r="D223" s="80"/>
      <c r="E223" s="81" t="s">
        <v>657</v>
      </c>
    </row>
    <row r="224" spans="1:5" ht="54.75" thickBot="1" x14ac:dyDescent="0.3">
      <c r="A224" s="79">
        <v>5</v>
      </c>
      <c r="B224" s="80"/>
      <c r="C224" s="80"/>
      <c r="D224" s="80"/>
      <c r="E224" s="81" t="s">
        <v>658</v>
      </c>
    </row>
    <row r="225" spans="1:5" ht="54.75" thickBot="1" x14ac:dyDescent="0.3">
      <c r="A225" s="82"/>
      <c r="B225" s="83">
        <v>50</v>
      </c>
      <c r="C225" s="80"/>
      <c r="D225" s="80"/>
      <c r="E225" s="81" t="s">
        <v>659</v>
      </c>
    </row>
    <row r="226" spans="1:5" ht="108.75" thickBot="1" x14ac:dyDescent="0.3">
      <c r="A226" s="82"/>
      <c r="B226" s="80"/>
      <c r="C226" s="83">
        <v>500</v>
      </c>
      <c r="D226" s="80"/>
      <c r="E226" s="81" t="s">
        <v>660</v>
      </c>
    </row>
    <row r="227" spans="1:5" ht="18.75" thickBot="1" x14ac:dyDescent="0.3">
      <c r="A227" s="79">
        <v>6</v>
      </c>
      <c r="B227" s="80"/>
      <c r="C227" s="80"/>
      <c r="D227" s="80"/>
      <c r="E227" s="81" t="s">
        <v>661</v>
      </c>
    </row>
    <row r="228" spans="1:5" ht="54.75" thickBot="1" x14ac:dyDescent="0.3">
      <c r="A228" s="82"/>
      <c r="B228" s="83">
        <v>60</v>
      </c>
      <c r="C228" s="80"/>
      <c r="D228" s="80"/>
      <c r="E228" s="81" t="s">
        <v>662</v>
      </c>
    </row>
    <row r="229" spans="1:5" ht="18.75" thickBot="1" x14ac:dyDescent="0.3">
      <c r="A229" s="82"/>
      <c r="B229" s="80"/>
      <c r="C229" s="83">
        <v>600</v>
      </c>
      <c r="D229" s="80"/>
      <c r="E229" s="81" t="s">
        <v>663</v>
      </c>
    </row>
    <row r="230" spans="1:5" ht="63.75" thickBot="1" x14ac:dyDescent="0.3">
      <c r="A230" s="82"/>
      <c r="B230" s="80"/>
      <c r="C230" s="83">
        <v>609</v>
      </c>
      <c r="D230" s="80"/>
      <c r="E230" s="81" t="s">
        <v>664</v>
      </c>
    </row>
    <row r="231" spans="1:5" ht="63.75" thickBot="1" x14ac:dyDescent="0.3">
      <c r="A231" s="82"/>
      <c r="B231" s="83">
        <v>61</v>
      </c>
      <c r="C231" s="80"/>
      <c r="D231" s="80"/>
      <c r="E231" s="81" t="s">
        <v>665</v>
      </c>
    </row>
    <row r="232" spans="1:5" ht="18.75" thickBot="1" x14ac:dyDescent="0.3">
      <c r="A232" s="82"/>
      <c r="B232" s="80"/>
      <c r="C232" s="83">
        <v>610</v>
      </c>
      <c r="D232" s="80"/>
      <c r="E232" s="81" t="s">
        <v>663</v>
      </c>
    </row>
    <row r="233" spans="1:5" ht="72.75" thickBot="1" x14ac:dyDescent="0.3">
      <c r="A233" s="82"/>
      <c r="B233" s="80"/>
      <c r="C233" s="83">
        <v>619</v>
      </c>
      <c r="D233" s="80"/>
      <c r="E233" s="81" t="s">
        <v>666</v>
      </c>
    </row>
    <row r="234" spans="1:5" ht="63.75" thickBot="1" x14ac:dyDescent="0.3">
      <c r="A234" s="82"/>
      <c r="B234" s="83">
        <v>62</v>
      </c>
      <c r="C234" s="80"/>
      <c r="D234" s="80"/>
      <c r="E234" s="81" t="s">
        <v>667</v>
      </c>
    </row>
    <row r="235" spans="1:5" ht="27.75" thickBot="1" x14ac:dyDescent="0.3">
      <c r="A235" s="82"/>
      <c r="B235" s="80"/>
      <c r="C235" s="83">
        <v>621</v>
      </c>
      <c r="D235" s="80"/>
      <c r="E235" s="81" t="s">
        <v>668</v>
      </c>
    </row>
    <row r="236" spans="1:5" ht="36.75" thickBot="1" x14ac:dyDescent="0.3">
      <c r="A236" s="82"/>
      <c r="B236" s="80"/>
      <c r="C236" s="83">
        <v>622</v>
      </c>
      <c r="D236" s="80"/>
      <c r="E236" s="81" t="s">
        <v>482</v>
      </c>
    </row>
    <row r="237" spans="1:5" ht="36.75" thickBot="1" x14ac:dyDescent="0.3">
      <c r="A237" s="82"/>
      <c r="B237" s="80"/>
      <c r="C237" s="83">
        <v>623</v>
      </c>
      <c r="D237" s="80"/>
      <c r="E237" s="81" t="s">
        <v>483</v>
      </c>
    </row>
    <row r="238" spans="1:5" ht="18.75" thickBot="1" x14ac:dyDescent="0.3">
      <c r="A238" s="82"/>
      <c r="B238" s="80"/>
      <c r="C238" s="83">
        <v>624</v>
      </c>
      <c r="D238" s="80"/>
      <c r="E238" s="81" t="s">
        <v>484</v>
      </c>
    </row>
    <row r="239" spans="1:5" ht="15.75" thickBot="1" x14ac:dyDescent="0.3">
      <c r="A239" s="82"/>
      <c r="B239" s="80"/>
      <c r="C239" s="83">
        <v>625</v>
      </c>
      <c r="D239" s="80"/>
      <c r="E239" s="81" t="s">
        <v>485</v>
      </c>
    </row>
    <row r="240" spans="1:5" ht="27.75" thickBot="1" x14ac:dyDescent="0.3">
      <c r="A240" s="82"/>
      <c r="B240" s="80"/>
      <c r="C240" s="83">
        <v>626</v>
      </c>
      <c r="D240" s="80"/>
      <c r="E240" s="81" t="s">
        <v>486</v>
      </c>
    </row>
    <row r="241" spans="1:5" ht="18.75" thickBot="1" x14ac:dyDescent="0.3">
      <c r="A241" s="82"/>
      <c r="B241" s="80"/>
      <c r="C241" s="83">
        <v>627</v>
      </c>
      <c r="D241" s="80"/>
      <c r="E241" s="81" t="s">
        <v>669</v>
      </c>
    </row>
    <row r="242" spans="1:5" ht="72.75" thickBot="1" x14ac:dyDescent="0.3">
      <c r="A242" s="82"/>
      <c r="B242" s="80"/>
      <c r="C242" s="83">
        <v>629</v>
      </c>
      <c r="D242" s="80"/>
      <c r="E242" s="81" t="s">
        <v>670</v>
      </c>
    </row>
    <row r="243" spans="1:5" ht="63.75" thickBot="1" x14ac:dyDescent="0.3">
      <c r="A243" s="82"/>
      <c r="B243" s="83">
        <v>63</v>
      </c>
      <c r="C243" s="80"/>
      <c r="D243" s="80"/>
      <c r="E243" s="81" t="s">
        <v>671</v>
      </c>
    </row>
    <row r="244" spans="1:5" ht="27.75" thickBot="1" x14ac:dyDescent="0.3">
      <c r="A244" s="82"/>
      <c r="B244" s="80"/>
      <c r="C244" s="83">
        <v>631</v>
      </c>
      <c r="D244" s="80"/>
      <c r="E244" s="81" t="s">
        <v>668</v>
      </c>
    </row>
    <row r="245" spans="1:5" ht="36.75" thickBot="1" x14ac:dyDescent="0.3">
      <c r="A245" s="82"/>
      <c r="B245" s="80"/>
      <c r="C245" s="83">
        <v>632</v>
      </c>
      <c r="D245" s="80"/>
      <c r="E245" s="81" t="s">
        <v>482</v>
      </c>
    </row>
    <row r="246" spans="1:5" ht="36.75" thickBot="1" x14ac:dyDescent="0.3">
      <c r="A246" s="82"/>
      <c r="B246" s="80"/>
      <c r="C246" s="83">
        <v>633</v>
      </c>
      <c r="D246" s="80"/>
      <c r="E246" s="81" t="s">
        <v>483</v>
      </c>
    </row>
    <row r="247" spans="1:5" ht="18.75" thickBot="1" x14ac:dyDescent="0.3">
      <c r="A247" s="82"/>
      <c r="B247" s="80"/>
      <c r="C247" s="83">
        <v>634</v>
      </c>
      <c r="D247" s="80"/>
      <c r="E247" s="81" t="s">
        <v>484</v>
      </c>
    </row>
    <row r="248" spans="1:5" ht="15.75" thickBot="1" x14ac:dyDescent="0.3">
      <c r="A248" s="82"/>
      <c r="B248" s="80"/>
      <c r="C248" s="83">
        <v>635</v>
      </c>
      <c r="D248" s="80"/>
      <c r="E248" s="81" t="s">
        <v>485</v>
      </c>
    </row>
    <row r="249" spans="1:5" ht="27.75" thickBot="1" x14ac:dyDescent="0.3">
      <c r="A249" s="82"/>
      <c r="B249" s="80"/>
      <c r="C249" s="83">
        <v>636</v>
      </c>
      <c r="D249" s="80"/>
      <c r="E249" s="81" t="s">
        <v>486</v>
      </c>
    </row>
    <row r="250" spans="1:5" ht="18.75" thickBot="1" x14ac:dyDescent="0.3">
      <c r="A250" s="82"/>
      <c r="B250" s="80"/>
      <c r="C250" s="83">
        <v>637</v>
      </c>
      <c r="D250" s="80"/>
      <c r="E250" s="81" t="s">
        <v>669</v>
      </c>
    </row>
    <row r="251" spans="1:5" ht="72.75" thickBot="1" x14ac:dyDescent="0.3">
      <c r="A251" s="82"/>
      <c r="B251" s="80"/>
      <c r="C251" s="83">
        <v>639</v>
      </c>
      <c r="D251" s="80"/>
      <c r="E251" s="81" t="s">
        <v>672</v>
      </c>
    </row>
    <row r="252" spans="1:5" ht="36.75" thickBot="1" x14ac:dyDescent="0.3">
      <c r="A252" s="82"/>
      <c r="B252" s="83">
        <v>64</v>
      </c>
      <c r="C252" s="80"/>
      <c r="D252" s="80"/>
      <c r="E252" s="81" t="s">
        <v>673</v>
      </c>
    </row>
    <row r="253" spans="1:5" ht="36.75" thickBot="1" x14ac:dyDescent="0.3">
      <c r="A253" s="82"/>
      <c r="B253" s="80"/>
      <c r="C253" s="83">
        <v>640</v>
      </c>
      <c r="D253" s="80"/>
      <c r="E253" s="81" t="s">
        <v>673</v>
      </c>
    </row>
    <row r="254" spans="1:5" ht="27.75" thickBot="1" x14ac:dyDescent="0.3">
      <c r="A254" s="82"/>
      <c r="B254" s="80"/>
      <c r="C254" s="83">
        <v>641</v>
      </c>
      <c r="D254" s="80"/>
      <c r="E254" s="81" t="s">
        <v>674</v>
      </c>
    </row>
    <row r="255" spans="1:5" ht="72.75" thickBot="1" x14ac:dyDescent="0.3">
      <c r="A255" s="82"/>
      <c r="B255" s="80"/>
      <c r="C255" s="83">
        <v>648</v>
      </c>
      <c r="D255" s="80"/>
      <c r="E255" s="81" t="s">
        <v>675</v>
      </c>
    </row>
    <row r="256" spans="1:5" ht="45.75" thickBot="1" x14ac:dyDescent="0.3">
      <c r="A256" s="82"/>
      <c r="B256" s="83">
        <v>65</v>
      </c>
      <c r="C256" s="80"/>
      <c r="D256" s="80"/>
      <c r="E256" s="81" t="s">
        <v>676</v>
      </c>
    </row>
    <row r="257" spans="1:5" ht="54.75" thickBot="1" x14ac:dyDescent="0.3">
      <c r="A257" s="82"/>
      <c r="B257" s="80"/>
      <c r="C257" s="83">
        <v>650</v>
      </c>
      <c r="D257" s="80"/>
      <c r="E257" s="81" t="s">
        <v>677</v>
      </c>
    </row>
    <row r="258" spans="1:5" ht="45.75" thickBot="1" x14ac:dyDescent="0.3">
      <c r="A258" s="82"/>
      <c r="B258" s="83">
        <v>68</v>
      </c>
      <c r="C258" s="80"/>
      <c r="D258" s="80"/>
      <c r="E258" s="81" t="s">
        <v>678</v>
      </c>
    </row>
    <row r="259" spans="1:5" ht="27.75" thickBot="1" x14ac:dyDescent="0.3">
      <c r="A259" s="82"/>
      <c r="B259" s="80"/>
      <c r="C259" s="83">
        <v>681</v>
      </c>
      <c r="D259" s="80"/>
      <c r="E259" s="81" t="s">
        <v>668</v>
      </c>
    </row>
    <row r="260" spans="1:5" ht="36.75" thickBot="1" x14ac:dyDescent="0.3">
      <c r="A260" s="82"/>
      <c r="B260" s="80"/>
      <c r="C260" s="83">
        <v>682</v>
      </c>
      <c r="D260" s="80"/>
      <c r="E260" s="81" t="s">
        <v>482</v>
      </c>
    </row>
    <row r="261" spans="1:5" ht="54.75" thickBot="1" x14ac:dyDescent="0.3">
      <c r="A261" s="82"/>
      <c r="B261" s="80"/>
      <c r="C261" s="83">
        <v>689</v>
      </c>
      <c r="D261" s="80"/>
      <c r="E261" s="81" t="s">
        <v>679</v>
      </c>
    </row>
    <row r="262" spans="1:5" ht="27.75" thickBot="1" x14ac:dyDescent="0.3">
      <c r="A262" s="82"/>
      <c r="B262" s="83">
        <v>69</v>
      </c>
      <c r="C262" s="80"/>
      <c r="D262" s="80"/>
      <c r="E262" s="81" t="s">
        <v>680</v>
      </c>
    </row>
    <row r="263" spans="1:5" ht="27.75" thickBot="1" x14ac:dyDescent="0.3">
      <c r="A263" s="82"/>
      <c r="B263" s="80"/>
      <c r="C263" s="83">
        <v>690</v>
      </c>
      <c r="D263" s="80"/>
      <c r="E263" s="81" t="s">
        <v>668</v>
      </c>
    </row>
    <row r="264" spans="1:5" ht="27.75" thickBot="1" x14ac:dyDescent="0.3">
      <c r="A264" s="82"/>
      <c r="B264" s="80"/>
      <c r="C264" s="83">
        <v>692</v>
      </c>
      <c r="D264" s="80"/>
      <c r="E264" s="81" t="s">
        <v>681</v>
      </c>
    </row>
    <row r="265" spans="1:5" ht="27.75" thickBot="1" x14ac:dyDescent="0.3">
      <c r="A265" s="79">
        <v>7</v>
      </c>
      <c r="B265" s="80"/>
      <c r="C265" s="80"/>
      <c r="D265" s="80"/>
      <c r="E265" s="81" t="s">
        <v>682</v>
      </c>
    </row>
    <row r="266" spans="1:5" ht="45.75" thickBot="1" x14ac:dyDescent="0.3">
      <c r="A266" s="82"/>
      <c r="B266" s="83">
        <v>70</v>
      </c>
      <c r="C266" s="80"/>
      <c r="D266" s="80"/>
      <c r="E266" s="81" t="s">
        <v>613</v>
      </c>
    </row>
    <row r="267" spans="1:5" ht="45.75" thickBot="1" x14ac:dyDescent="0.3">
      <c r="A267" s="82"/>
      <c r="B267" s="83">
        <v>71</v>
      </c>
      <c r="C267" s="80"/>
      <c r="D267" s="80"/>
      <c r="E267" s="81" t="s">
        <v>614</v>
      </c>
    </row>
    <row r="268" spans="1:5" ht="36.75" thickBot="1" x14ac:dyDescent="0.3">
      <c r="A268" s="82"/>
      <c r="B268" s="83">
        <v>72</v>
      </c>
      <c r="C268" s="80"/>
      <c r="D268" s="80"/>
      <c r="E268" s="81" t="s">
        <v>615</v>
      </c>
    </row>
    <row r="269" spans="1:5" ht="36.75" thickBot="1" x14ac:dyDescent="0.3">
      <c r="A269" s="82"/>
      <c r="B269" s="80"/>
      <c r="C269" s="83">
        <v>720</v>
      </c>
      <c r="D269" s="80"/>
      <c r="E269" s="81" t="s">
        <v>616</v>
      </c>
    </row>
    <row r="270" spans="1:5" ht="36.75" thickBot="1" x14ac:dyDescent="0.3">
      <c r="A270" s="82"/>
      <c r="B270" s="80"/>
      <c r="C270" s="83">
        <v>721</v>
      </c>
      <c r="D270" s="80"/>
      <c r="E270" s="81" t="s">
        <v>683</v>
      </c>
    </row>
    <row r="271" spans="1:5" ht="36.75" thickBot="1" x14ac:dyDescent="0.3">
      <c r="A271" s="82"/>
      <c r="B271" s="80"/>
      <c r="C271" s="80"/>
      <c r="D271" s="83" t="s">
        <v>684</v>
      </c>
      <c r="E271" s="81" t="s">
        <v>619</v>
      </c>
    </row>
    <row r="272" spans="1:5" ht="27.75" thickBot="1" x14ac:dyDescent="0.3">
      <c r="A272" s="82"/>
      <c r="B272" s="80"/>
      <c r="C272" s="80"/>
      <c r="D272" s="83" t="s">
        <v>685</v>
      </c>
      <c r="E272" s="81" t="s">
        <v>621</v>
      </c>
    </row>
    <row r="273" spans="1:5" ht="27.75" thickBot="1" x14ac:dyDescent="0.3">
      <c r="A273" s="82"/>
      <c r="B273" s="80"/>
      <c r="C273" s="83">
        <v>722</v>
      </c>
      <c r="D273" s="80"/>
      <c r="E273" s="81" t="s">
        <v>686</v>
      </c>
    </row>
    <row r="274" spans="1:5" ht="81.75" thickBot="1" x14ac:dyDescent="0.3">
      <c r="A274" s="82"/>
      <c r="B274" s="80"/>
      <c r="C274" s="83">
        <v>723</v>
      </c>
      <c r="D274" s="80"/>
      <c r="E274" s="81" t="s">
        <v>623</v>
      </c>
    </row>
    <row r="275" spans="1:5" ht="27.75" thickBot="1" x14ac:dyDescent="0.3">
      <c r="A275" s="82"/>
      <c r="B275" s="83">
        <v>73</v>
      </c>
      <c r="C275" s="80"/>
      <c r="D275" s="80"/>
      <c r="E275" s="81" t="s">
        <v>632</v>
      </c>
    </row>
    <row r="276" spans="1:5" ht="54.75" thickBot="1" x14ac:dyDescent="0.3">
      <c r="A276" s="82"/>
      <c r="B276" s="83">
        <v>74</v>
      </c>
      <c r="C276" s="80"/>
      <c r="D276" s="80"/>
      <c r="E276" s="81" t="s">
        <v>687</v>
      </c>
    </row>
    <row r="277" spans="1:5" ht="36.75" thickBot="1" x14ac:dyDescent="0.3">
      <c r="A277" s="82"/>
      <c r="B277" s="83">
        <v>75</v>
      </c>
      <c r="C277" s="80"/>
      <c r="D277" s="80"/>
      <c r="E277" s="81" t="s">
        <v>635</v>
      </c>
    </row>
    <row r="278" spans="1:5" ht="63.75" thickBot="1" x14ac:dyDescent="0.3">
      <c r="A278" s="82"/>
      <c r="B278" s="80"/>
      <c r="C278" s="83">
        <v>750</v>
      </c>
      <c r="D278" s="80"/>
      <c r="E278" s="81" t="s">
        <v>636</v>
      </c>
    </row>
    <row r="279" spans="1:5" ht="72.75" thickBot="1" x14ac:dyDescent="0.3">
      <c r="A279" s="82"/>
      <c r="B279" s="80"/>
      <c r="C279" s="83">
        <v>751</v>
      </c>
      <c r="D279" s="80"/>
      <c r="E279" s="81" t="s">
        <v>637</v>
      </c>
    </row>
    <row r="280" spans="1:5" ht="54.75" thickBot="1" x14ac:dyDescent="0.3">
      <c r="A280" s="82"/>
      <c r="B280" s="80"/>
      <c r="C280" s="83">
        <v>752</v>
      </c>
      <c r="D280" s="80"/>
      <c r="E280" s="81" t="s">
        <v>638</v>
      </c>
    </row>
    <row r="281" spans="1:5" ht="117.75" thickBot="1" x14ac:dyDescent="0.3">
      <c r="A281" s="82"/>
      <c r="B281" s="80"/>
      <c r="C281" s="83">
        <v>753</v>
      </c>
      <c r="D281" s="80"/>
      <c r="E281" s="81" t="s">
        <v>639</v>
      </c>
    </row>
    <row r="282" spans="1:5" ht="18.75" thickBot="1" x14ac:dyDescent="0.3">
      <c r="A282" s="82"/>
      <c r="B282" s="83">
        <v>76</v>
      </c>
      <c r="C282" s="80"/>
      <c r="D282" s="80"/>
      <c r="E282" s="81" t="s">
        <v>645</v>
      </c>
    </row>
    <row r="283" spans="1:5" ht="36.75" thickBot="1" x14ac:dyDescent="0.3">
      <c r="A283" s="82"/>
      <c r="B283" s="80"/>
      <c r="C283" s="83">
        <v>761</v>
      </c>
      <c r="D283" s="80"/>
      <c r="E283" s="81" t="s">
        <v>688</v>
      </c>
    </row>
    <row r="284" spans="1:5" ht="27.75" thickBot="1" x14ac:dyDescent="0.3">
      <c r="A284" s="82"/>
      <c r="B284" s="80"/>
      <c r="C284" s="83">
        <v>762</v>
      </c>
      <c r="D284" s="80"/>
      <c r="E284" s="81" t="s">
        <v>647</v>
      </c>
    </row>
    <row r="285" spans="1:5" ht="27.75" thickBot="1" x14ac:dyDescent="0.3">
      <c r="A285" s="82"/>
      <c r="B285" s="80"/>
      <c r="C285" s="83">
        <v>763</v>
      </c>
      <c r="D285" s="80"/>
      <c r="E285" s="81" t="s">
        <v>648</v>
      </c>
    </row>
    <row r="286" spans="1:5" ht="27.75" thickBot="1" x14ac:dyDescent="0.3">
      <c r="A286" s="82"/>
      <c r="B286" s="80"/>
      <c r="C286" s="83">
        <v>764</v>
      </c>
      <c r="D286" s="80"/>
      <c r="E286" s="81" t="s">
        <v>649</v>
      </c>
    </row>
    <row r="287" spans="1:5" ht="15.75" thickBot="1" x14ac:dyDescent="0.3">
      <c r="A287" s="82"/>
      <c r="B287" s="80"/>
      <c r="C287" s="83">
        <v>765</v>
      </c>
      <c r="D287" s="80"/>
      <c r="E287" s="81" t="s">
        <v>650</v>
      </c>
    </row>
    <row r="288" spans="1:5" ht="27.75" thickBot="1" x14ac:dyDescent="0.3">
      <c r="A288" s="82"/>
      <c r="B288" s="80"/>
      <c r="C288" s="83">
        <v>766</v>
      </c>
      <c r="D288" s="80"/>
      <c r="E288" s="81" t="s">
        <v>689</v>
      </c>
    </row>
    <row r="289" spans="1:5" ht="18.75" thickBot="1" x14ac:dyDescent="0.3">
      <c r="A289" s="82"/>
      <c r="B289" s="80"/>
      <c r="C289" s="83">
        <v>767</v>
      </c>
      <c r="D289" s="80"/>
      <c r="E289" s="81" t="s">
        <v>652</v>
      </c>
    </row>
    <row r="290" spans="1:5" ht="27.75" thickBot="1" x14ac:dyDescent="0.3">
      <c r="A290" s="82"/>
      <c r="B290" s="80"/>
      <c r="C290" s="83">
        <v>768</v>
      </c>
      <c r="D290" s="80"/>
      <c r="E290" s="81" t="s">
        <v>653</v>
      </c>
    </row>
    <row r="291" spans="1:5" ht="18.75" thickBot="1" x14ac:dyDescent="0.3">
      <c r="A291" s="82"/>
      <c r="B291" s="83">
        <v>77</v>
      </c>
      <c r="C291" s="80"/>
      <c r="D291" s="80"/>
      <c r="E291" s="81" t="s">
        <v>690</v>
      </c>
    </row>
    <row r="292" spans="1:5" ht="36.75" thickBot="1" x14ac:dyDescent="0.3">
      <c r="A292" s="82"/>
      <c r="B292" s="83">
        <v>78</v>
      </c>
      <c r="C292" s="80"/>
      <c r="D292" s="80"/>
      <c r="E292" s="81" t="s">
        <v>691</v>
      </c>
    </row>
    <row r="293" spans="1:5" ht="15.75" thickBot="1" x14ac:dyDescent="0.3">
      <c r="A293" s="82"/>
      <c r="B293" s="83">
        <v>79</v>
      </c>
      <c r="C293" s="80"/>
      <c r="D293" s="80"/>
      <c r="E293" s="81" t="s">
        <v>657</v>
      </c>
    </row>
    <row r="294" spans="1:5" ht="27.75" thickBot="1" x14ac:dyDescent="0.3">
      <c r="A294" s="79">
        <v>8</v>
      </c>
      <c r="B294" s="80"/>
      <c r="C294" s="80"/>
      <c r="D294" s="80"/>
      <c r="E294" s="81" t="s">
        <v>692</v>
      </c>
    </row>
    <row r="295" spans="1:5" ht="36.75" thickBot="1" x14ac:dyDescent="0.3">
      <c r="A295" s="82"/>
      <c r="B295" s="83">
        <v>80</v>
      </c>
      <c r="C295" s="80"/>
      <c r="D295" s="80"/>
      <c r="E295" s="81" t="s">
        <v>693</v>
      </c>
    </row>
    <row r="296" spans="1:5" ht="45.75" thickBot="1" x14ac:dyDescent="0.3">
      <c r="A296" s="82"/>
      <c r="B296" s="80"/>
      <c r="C296" s="83">
        <v>800</v>
      </c>
      <c r="D296" s="80"/>
      <c r="E296" s="81" t="s">
        <v>694</v>
      </c>
    </row>
    <row r="297" spans="1:5" ht="15.75" thickBot="1" x14ac:dyDescent="0.3">
      <c r="A297" s="82"/>
      <c r="B297" s="80"/>
      <c r="C297" s="80"/>
      <c r="D297" s="83" t="s">
        <v>695</v>
      </c>
      <c r="E297" s="81" t="s">
        <v>696</v>
      </c>
    </row>
    <row r="298" spans="1:5" ht="36.75" thickBot="1" x14ac:dyDescent="0.3">
      <c r="A298" s="82"/>
      <c r="B298" s="80"/>
      <c r="C298" s="80"/>
      <c r="D298" s="83" t="s">
        <v>697</v>
      </c>
      <c r="E298" s="81" t="s">
        <v>635</v>
      </c>
    </row>
    <row r="299" spans="1:5" ht="18.75" thickBot="1" x14ac:dyDescent="0.3">
      <c r="A299" s="82"/>
      <c r="B299" s="80"/>
      <c r="C299" s="80"/>
      <c r="D299" s="83" t="s">
        <v>698</v>
      </c>
      <c r="E299" s="81" t="s">
        <v>699</v>
      </c>
    </row>
    <row r="300" spans="1:5" ht="18.75" thickBot="1" x14ac:dyDescent="0.3">
      <c r="A300" s="82"/>
      <c r="B300" s="80"/>
      <c r="C300" s="80"/>
      <c r="D300" s="83" t="s">
        <v>700</v>
      </c>
      <c r="E300" s="81" t="s">
        <v>701</v>
      </c>
    </row>
    <row r="301" spans="1:5" ht="45.75" thickBot="1" x14ac:dyDescent="0.3">
      <c r="A301" s="82"/>
      <c r="B301" s="80"/>
      <c r="C301" s="83">
        <v>801</v>
      </c>
      <c r="D301" s="80"/>
      <c r="E301" s="81" t="s">
        <v>702</v>
      </c>
    </row>
    <row r="302" spans="1:5" ht="15.75" thickBot="1" x14ac:dyDescent="0.3">
      <c r="A302" s="82"/>
      <c r="B302" s="80"/>
      <c r="C302" s="80"/>
      <c r="D302" s="83" t="s">
        <v>703</v>
      </c>
      <c r="E302" s="81" t="s">
        <v>696</v>
      </c>
    </row>
    <row r="303" spans="1:5" ht="36.75" thickBot="1" x14ac:dyDescent="0.3">
      <c r="A303" s="82"/>
      <c r="B303" s="80"/>
      <c r="C303" s="80"/>
      <c r="D303" s="83" t="s">
        <v>704</v>
      </c>
      <c r="E303" s="81" t="s">
        <v>635</v>
      </c>
    </row>
    <row r="304" spans="1:5" ht="18.75" thickBot="1" x14ac:dyDescent="0.3">
      <c r="A304" s="82"/>
      <c r="B304" s="80"/>
      <c r="C304" s="80"/>
      <c r="D304" s="83" t="s">
        <v>705</v>
      </c>
      <c r="E304" s="81" t="s">
        <v>699</v>
      </c>
    </row>
    <row r="305" spans="1:5" ht="18.75" thickBot="1" x14ac:dyDescent="0.3">
      <c r="A305" s="82"/>
      <c r="B305" s="80"/>
      <c r="C305" s="80"/>
      <c r="D305" s="83" t="s">
        <v>706</v>
      </c>
      <c r="E305" s="81" t="s">
        <v>701</v>
      </c>
    </row>
    <row r="306" spans="1:5" ht="63.75" thickBot="1" x14ac:dyDescent="0.3">
      <c r="A306" s="82"/>
      <c r="B306" s="83">
        <v>81</v>
      </c>
      <c r="C306" s="80"/>
      <c r="D306" s="80"/>
      <c r="E306" s="81" t="s">
        <v>707</v>
      </c>
    </row>
    <row r="307" spans="1:5" ht="81.75" thickBot="1" x14ac:dyDescent="0.3">
      <c r="A307" s="82"/>
      <c r="B307" s="80"/>
      <c r="C307" s="83">
        <v>810</v>
      </c>
      <c r="D307" s="80"/>
      <c r="E307" s="81" t="s">
        <v>708</v>
      </c>
    </row>
    <row r="308" spans="1:5" ht="81.75" thickBot="1" x14ac:dyDescent="0.3">
      <c r="A308" s="82"/>
      <c r="B308" s="80"/>
      <c r="C308" s="83">
        <v>811</v>
      </c>
      <c r="D308" s="80"/>
      <c r="E308" s="81" t="s">
        <v>709</v>
      </c>
    </row>
    <row r="309" spans="1:5" ht="36.75" thickBot="1" x14ac:dyDescent="0.3">
      <c r="A309" s="82"/>
      <c r="B309" s="83">
        <v>82</v>
      </c>
      <c r="C309" s="80"/>
      <c r="D309" s="80"/>
      <c r="E309" s="81" t="s">
        <v>710</v>
      </c>
    </row>
    <row r="310" spans="1:5" ht="18.75" thickBot="1" x14ac:dyDescent="0.3">
      <c r="A310" s="82"/>
      <c r="B310" s="80"/>
      <c r="C310" s="83">
        <v>820</v>
      </c>
      <c r="D310" s="80"/>
      <c r="E310" s="81" t="s">
        <v>711</v>
      </c>
    </row>
    <row r="311" spans="1:5" ht="15.75" thickBot="1" x14ac:dyDescent="0.3">
      <c r="A311" s="82"/>
      <c r="B311" s="80"/>
      <c r="C311" s="80"/>
      <c r="D311" s="83" t="s">
        <v>712</v>
      </c>
      <c r="E311" s="81" t="s">
        <v>696</v>
      </c>
    </row>
    <row r="312" spans="1:5" ht="36.75" thickBot="1" x14ac:dyDescent="0.3">
      <c r="A312" s="82"/>
      <c r="B312" s="80"/>
      <c r="C312" s="80"/>
      <c r="D312" s="83" t="s">
        <v>713</v>
      </c>
      <c r="E312" s="81" t="s">
        <v>635</v>
      </c>
    </row>
    <row r="313" spans="1:5" ht="18.75" thickBot="1" x14ac:dyDescent="0.3">
      <c r="A313" s="82"/>
      <c r="B313" s="80"/>
      <c r="C313" s="80"/>
      <c r="D313" s="83" t="s">
        <v>714</v>
      </c>
      <c r="E313" s="81" t="s">
        <v>699</v>
      </c>
    </row>
    <row r="314" spans="1:5" ht="18.75" thickBot="1" x14ac:dyDescent="0.3">
      <c r="A314" s="82"/>
      <c r="B314" s="80"/>
      <c r="C314" s="80"/>
      <c r="D314" s="83" t="s">
        <v>715</v>
      </c>
      <c r="E314" s="81" t="s">
        <v>701</v>
      </c>
    </row>
    <row r="315" spans="1:5" ht="18.75" thickBot="1" x14ac:dyDescent="0.3">
      <c r="A315" s="82"/>
      <c r="B315" s="80"/>
      <c r="C315" s="83">
        <v>821</v>
      </c>
      <c r="D315" s="80"/>
      <c r="E315" s="81" t="s">
        <v>716</v>
      </c>
    </row>
    <row r="316" spans="1:5" ht="15.75" thickBot="1" x14ac:dyDescent="0.3">
      <c r="A316" s="82"/>
      <c r="B316" s="80"/>
      <c r="C316" s="80"/>
      <c r="D316" s="83" t="s">
        <v>717</v>
      </c>
      <c r="E316" s="81" t="s">
        <v>696</v>
      </c>
    </row>
    <row r="317" spans="1:5" ht="36.75" thickBot="1" x14ac:dyDescent="0.3">
      <c r="A317" s="82"/>
      <c r="B317" s="80"/>
      <c r="C317" s="80"/>
      <c r="D317" s="83" t="s">
        <v>718</v>
      </c>
      <c r="E317" s="81" t="s">
        <v>635</v>
      </c>
    </row>
    <row r="318" spans="1:5" ht="18.75" thickBot="1" x14ac:dyDescent="0.3">
      <c r="A318" s="82"/>
      <c r="B318" s="80"/>
      <c r="C318" s="80"/>
      <c r="D318" s="83" t="s">
        <v>719</v>
      </c>
      <c r="E318" s="81" t="s">
        <v>699</v>
      </c>
    </row>
    <row r="319" spans="1:5" ht="18.75" thickBot="1" x14ac:dyDescent="0.3">
      <c r="A319" s="82"/>
      <c r="B319" s="80"/>
      <c r="C319" s="80"/>
      <c r="D319" s="83" t="s">
        <v>720</v>
      </c>
      <c r="E319" s="81" t="s">
        <v>701</v>
      </c>
    </row>
    <row r="320" spans="1:5" ht="45.75" thickBot="1" x14ac:dyDescent="0.3">
      <c r="A320" s="82"/>
      <c r="B320" s="83">
        <v>83</v>
      </c>
      <c r="C320" s="80"/>
      <c r="D320" s="80"/>
      <c r="E320" s="81" t="s">
        <v>721</v>
      </c>
    </row>
    <row r="321" spans="1:5" ht="36.75" thickBot="1" x14ac:dyDescent="0.3">
      <c r="A321" s="82"/>
      <c r="B321" s="80"/>
      <c r="C321" s="83">
        <v>830</v>
      </c>
      <c r="D321" s="80"/>
      <c r="E321" s="81" t="s">
        <v>722</v>
      </c>
    </row>
    <row r="322" spans="1:5" ht="36.75" thickBot="1" x14ac:dyDescent="0.3">
      <c r="A322" s="82"/>
      <c r="B322" s="80"/>
      <c r="C322" s="83">
        <v>831</v>
      </c>
      <c r="D322" s="80"/>
      <c r="E322" s="81" t="s">
        <v>723</v>
      </c>
    </row>
    <row r="323" spans="1:5" ht="27.75" thickBot="1" x14ac:dyDescent="0.3">
      <c r="A323" s="82"/>
      <c r="B323" s="83">
        <v>84</v>
      </c>
      <c r="C323" s="80"/>
      <c r="D323" s="80"/>
      <c r="E323" s="81" t="s">
        <v>724</v>
      </c>
    </row>
    <row r="324" spans="1:5" ht="15.75" thickBot="1" x14ac:dyDescent="0.3">
      <c r="A324" s="82"/>
      <c r="B324" s="80"/>
      <c r="C324" s="83">
        <v>840</v>
      </c>
      <c r="D324" s="80"/>
      <c r="E324" s="81" t="s">
        <v>725</v>
      </c>
    </row>
    <row r="325" spans="1:5" ht="18.75" thickBot="1" x14ac:dyDescent="0.3">
      <c r="A325" s="82"/>
      <c r="B325" s="80"/>
      <c r="C325" s="80"/>
      <c r="D325" s="83" t="s">
        <v>726</v>
      </c>
      <c r="E325" s="81" t="s">
        <v>727</v>
      </c>
    </row>
    <row r="326" spans="1:5" ht="15.75" thickBot="1" x14ac:dyDescent="0.3">
      <c r="A326" s="82"/>
      <c r="B326" s="80"/>
      <c r="C326" s="80"/>
      <c r="D326" s="83" t="s">
        <v>728</v>
      </c>
      <c r="E326" s="81" t="s">
        <v>729</v>
      </c>
    </row>
    <row r="327" spans="1:5" ht="15.75" thickBot="1" x14ac:dyDescent="0.3">
      <c r="A327" s="82"/>
      <c r="B327" s="80"/>
      <c r="C327" s="83">
        <v>841</v>
      </c>
      <c r="D327" s="80"/>
      <c r="E327" s="81" t="s">
        <v>730</v>
      </c>
    </row>
    <row r="328" spans="1:5" ht="18.75" thickBot="1" x14ac:dyDescent="0.3">
      <c r="A328" s="82"/>
      <c r="B328" s="80"/>
      <c r="C328" s="80"/>
      <c r="D328" s="83" t="s">
        <v>731</v>
      </c>
      <c r="E328" s="81" t="s">
        <v>727</v>
      </c>
    </row>
    <row r="329" spans="1:5" ht="15.75" thickBot="1" x14ac:dyDescent="0.3">
      <c r="A329" s="82"/>
      <c r="B329" s="80"/>
      <c r="C329" s="80"/>
      <c r="D329" s="83" t="s">
        <v>732</v>
      </c>
      <c r="E329" s="81" t="s">
        <v>729</v>
      </c>
    </row>
    <row r="330" spans="1:5" ht="45.75" thickBot="1" x14ac:dyDescent="0.3">
      <c r="A330" s="82"/>
      <c r="B330" s="83">
        <v>85</v>
      </c>
      <c r="C330" s="80"/>
      <c r="D330" s="80"/>
      <c r="E330" s="81" t="s">
        <v>733</v>
      </c>
    </row>
    <row r="331" spans="1:5" ht="45.75" thickBot="1" x14ac:dyDescent="0.3">
      <c r="A331" s="82"/>
      <c r="B331" s="80"/>
      <c r="C331" s="83">
        <v>850</v>
      </c>
      <c r="D331" s="80"/>
      <c r="E331" s="81" t="s">
        <v>733</v>
      </c>
    </row>
    <row r="332" spans="1:5" ht="54.75" thickBot="1" x14ac:dyDescent="0.3">
      <c r="A332" s="82"/>
      <c r="B332" s="80"/>
      <c r="C332" s="80"/>
      <c r="D332" s="83" t="s">
        <v>734</v>
      </c>
      <c r="E332" s="81" t="s">
        <v>735</v>
      </c>
    </row>
    <row r="333" spans="1:5" ht="63.75" thickBot="1" x14ac:dyDescent="0.3">
      <c r="A333" s="82"/>
      <c r="B333" s="80"/>
      <c r="C333" s="80"/>
      <c r="D333" s="83" t="s">
        <v>736</v>
      </c>
      <c r="E333" s="81" t="s">
        <v>737</v>
      </c>
    </row>
    <row r="334" spans="1:5" ht="54.75" thickBot="1" x14ac:dyDescent="0.3">
      <c r="A334" s="82"/>
      <c r="B334" s="80"/>
      <c r="C334" s="80"/>
      <c r="D334" s="83" t="s">
        <v>738</v>
      </c>
      <c r="E334" s="81" t="s">
        <v>739</v>
      </c>
    </row>
    <row r="335" spans="1:5" ht="54.75" thickBot="1" x14ac:dyDescent="0.3">
      <c r="A335" s="82"/>
      <c r="B335" s="83">
        <v>86</v>
      </c>
      <c r="C335" s="80"/>
      <c r="D335" s="80"/>
      <c r="E335" s="81" t="s">
        <v>740</v>
      </c>
    </row>
    <row r="336" spans="1:5" ht="54.75" thickBot="1" x14ac:dyDescent="0.3">
      <c r="A336" s="82"/>
      <c r="B336" s="80"/>
      <c r="C336" s="83">
        <v>860</v>
      </c>
      <c r="D336" s="80"/>
      <c r="E336" s="81" t="s">
        <v>740</v>
      </c>
    </row>
    <row r="337" spans="1:5" ht="18.75" thickBot="1" x14ac:dyDescent="0.3">
      <c r="A337" s="82"/>
      <c r="B337" s="80"/>
      <c r="C337" s="80"/>
      <c r="D337" s="83" t="s">
        <v>741</v>
      </c>
      <c r="E337" s="81" t="s">
        <v>742</v>
      </c>
    </row>
    <row r="338" spans="1:5" ht="27.75" thickBot="1" x14ac:dyDescent="0.3">
      <c r="A338" s="82"/>
      <c r="B338" s="80"/>
      <c r="C338" s="80"/>
      <c r="D338" s="83" t="s">
        <v>743</v>
      </c>
      <c r="E338" s="81" t="s">
        <v>744</v>
      </c>
    </row>
    <row r="339" spans="1:5" ht="18.75" thickBot="1" x14ac:dyDescent="0.3">
      <c r="A339" s="82"/>
      <c r="B339" s="80"/>
      <c r="C339" s="80"/>
      <c r="D339" s="83" t="s">
        <v>745</v>
      </c>
      <c r="E339" s="81" t="s">
        <v>746</v>
      </c>
    </row>
    <row r="340" spans="1:5" ht="27.75" thickBot="1" x14ac:dyDescent="0.3">
      <c r="A340" s="82"/>
      <c r="B340" s="83">
        <v>87</v>
      </c>
      <c r="C340" s="80"/>
      <c r="D340" s="80"/>
      <c r="E340" s="81" t="s">
        <v>747</v>
      </c>
    </row>
    <row r="341" spans="1:5" ht="27.75" thickBot="1" x14ac:dyDescent="0.3">
      <c r="A341" s="82"/>
      <c r="B341" s="80"/>
      <c r="C341" s="83">
        <v>870</v>
      </c>
      <c r="D341" s="80"/>
      <c r="E341" s="81" t="s">
        <v>748</v>
      </c>
    </row>
    <row r="342" spans="1:5" ht="18.75" thickBot="1" x14ac:dyDescent="0.3">
      <c r="A342" s="82"/>
      <c r="B342" s="80"/>
      <c r="C342" s="83">
        <v>871</v>
      </c>
      <c r="D342" s="80"/>
      <c r="E342" s="81" t="s">
        <v>749</v>
      </c>
    </row>
    <row r="343" spans="1:5" ht="18.75" thickBot="1" x14ac:dyDescent="0.3">
      <c r="A343" s="82"/>
      <c r="B343" s="80"/>
      <c r="C343" s="83">
        <v>872</v>
      </c>
      <c r="D343" s="80"/>
      <c r="E343" s="81" t="s">
        <v>750</v>
      </c>
    </row>
    <row r="344" spans="1:5" ht="36.75" thickBot="1" x14ac:dyDescent="0.3">
      <c r="A344" s="82"/>
      <c r="B344" s="80"/>
      <c r="C344" s="80"/>
      <c r="D344" s="83" t="s">
        <v>751</v>
      </c>
      <c r="E344" s="81" t="s">
        <v>752</v>
      </c>
    </row>
    <row r="345" spans="1:5" ht="36.75" thickBot="1" x14ac:dyDescent="0.3">
      <c r="A345" s="82"/>
      <c r="B345" s="80"/>
      <c r="C345" s="80"/>
      <c r="D345" s="83" t="s">
        <v>753</v>
      </c>
      <c r="E345" s="81" t="s">
        <v>754</v>
      </c>
    </row>
    <row r="346" spans="1:5" ht="18.75" thickBot="1" x14ac:dyDescent="0.3">
      <c r="A346" s="82"/>
      <c r="B346" s="80"/>
      <c r="C346" s="80"/>
      <c r="D346" s="83" t="s">
        <v>755</v>
      </c>
      <c r="E346" s="81" t="s">
        <v>756</v>
      </c>
    </row>
    <row r="347" spans="1:5" ht="27.75" thickBot="1" x14ac:dyDescent="0.3">
      <c r="A347" s="79">
        <v>9</v>
      </c>
      <c r="B347" s="80"/>
      <c r="C347" s="80"/>
      <c r="D347" s="80"/>
      <c r="E347" s="81" t="s">
        <v>757</v>
      </c>
    </row>
    <row r="348" spans="1:5" ht="36.75" thickBot="1" x14ac:dyDescent="0.3">
      <c r="A348" s="82"/>
      <c r="B348" s="83">
        <v>90</v>
      </c>
      <c r="C348" s="80"/>
      <c r="D348" s="80"/>
      <c r="E348" s="81" t="s">
        <v>758</v>
      </c>
    </row>
    <row r="349" spans="1:5" ht="45.75" thickBot="1" x14ac:dyDescent="0.3">
      <c r="A349" s="82"/>
      <c r="B349" s="80"/>
      <c r="C349" s="83">
        <v>900</v>
      </c>
      <c r="D349" s="80"/>
      <c r="E349" s="81" t="s">
        <v>759</v>
      </c>
    </row>
    <row r="350" spans="1:5" ht="45.75" thickBot="1" x14ac:dyDescent="0.3">
      <c r="A350" s="82"/>
      <c r="B350" s="80"/>
      <c r="C350" s="83">
        <v>901</v>
      </c>
      <c r="D350" s="80"/>
      <c r="E350" s="81" t="s">
        <v>760</v>
      </c>
    </row>
    <row r="351" spans="1:5" ht="45.75" thickBot="1" x14ac:dyDescent="0.3">
      <c r="A351" s="82"/>
      <c r="B351" s="83">
        <v>91</v>
      </c>
      <c r="C351" s="80"/>
      <c r="D351" s="80"/>
      <c r="E351" s="81" t="s">
        <v>761</v>
      </c>
    </row>
    <row r="352" spans="1:5" ht="54.75" thickBot="1" x14ac:dyDescent="0.3">
      <c r="A352" s="82"/>
      <c r="B352" s="80"/>
      <c r="C352" s="83">
        <v>910</v>
      </c>
      <c r="D352" s="80"/>
      <c r="E352" s="81" t="s">
        <v>762</v>
      </c>
    </row>
    <row r="353" spans="1:5" ht="54.75" thickBot="1" x14ac:dyDescent="0.3">
      <c r="A353" s="82"/>
      <c r="B353" s="80"/>
      <c r="C353" s="83">
        <v>911</v>
      </c>
      <c r="D353" s="80"/>
      <c r="E353" s="81" t="s">
        <v>763</v>
      </c>
    </row>
    <row r="354" spans="1:5" ht="63.75" thickBot="1" x14ac:dyDescent="0.3">
      <c r="A354" s="82"/>
      <c r="B354" s="80"/>
      <c r="C354" s="83">
        <v>912</v>
      </c>
      <c r="D354" s="80"/>
      <c r="E354" s="81" t="s">
        <v>764</v>
      </c>
    </row>
    <row r="355" spans="1:5" ht="63.75" thickBot="1" x14ac:dyDescent="0.3">
      <c r="A355" s="82"/>
      <c r="B355" s="80"/>
      <c r="C355" s="83">
        <v>913</v>
      </c>
      <c r="D355" s="80"/>
      <c r="E355" s="81" t="s">
        <v>765</v>
      </c>
    </row>
    <row r="356" spans="1:5" ht="54.75" thickBot="1" x14ac:dyDescent="0.3">
      <c r="A356" s="82"/>
      <c r="B356" s="83">
        <v>92</v>
      </c>
      <c r="C356" s="80"/>
      <c r="D356" s="80"/>
      <c r="E356" s="81" t="s">
        <v>766</v>
      </c>
    </row>
    <row r="357" spans="1:5" ht="63.75" thickBot="1" x14ac:dyDescent="0.3">
      <c r="A357" s="82"/>
      <c r="B357" s="80"/>
      <c r="C357" s="83">
        <v>920</v>
      </c>
      <c r="D357" s="80"/>
      <c r="E357" s="81" t="s">
        <v>767</v>
      </c>
    </row>
    <row r="358" spans="1:5" ht="63.75" thickBot="1" x14ac:dyDescent="0.3">
      <c r="A358" s="82"/>
      <c r="B358" s="80"/>
      <c r="C358" s="83">
        <v>921</v>
      </c>
      <c r="D358" s="80"/>
      <c r="E358" s="81" t="s">
        <v>768</v>
      </c>
    </row>
    <row r="359" spans="1:5" ht="45.75" thickBot="1" x14ac:dyDescent="0.3">
      <c r="A359" s="82"/>
      <c r="B359" s="83">
        <v>93</v>
      </c>
      <c r="C359" s="80"/>
      <c r="D359" s="80"/>
      <c r="E359" s="81" t="s">
        <v>769</v>
      </c>
    </row>
    <row r="360" spans="1:5" ht="54.75" thickBot="1" x14ac:dyDescent="0.3">
      <c r="A360" s="82"/>
      <c r="B360" s="80"/>
      <c r="C360" s="83">
        <v>930</v>
      </c>
      <c r="D360" s="80"/>
      <c r="E360" s="81" t="s">
        <v>770</v>
      </c>
    </row>
    <row r="361" spans="1:5" ht="54.75" thickBot="1" x14ac:dyDescent="0.3">
      <c r="A361" s="82"/>
      <c r="B361" s="80"/>
      <c r="C361" s="83">
        <v>931</v>
      </c>
      <c r="D361" s="80"/>
      <c r="E361" s="81" t="s">
        <v>771</v>
      </c>
    </row>
    <row r="362" spans="1:5" ht="27.75" thickBot="1" x14ac:dyDescent="0.3">
      <c r="A362" s="82"/>
      <c r="B362" s="83">
        <v>94</v>
      </c>
      <c r="C362" s="80"/>
      <c r="D362" s="80"/>
      <c r="E362" s="81" t="s">
        <v>772</v>
      </c>
    </row>
    <row r="363" spans="1:5" ht="18.75" thickBot="1" x14ac:dyDescent="0.3">
      <c r="A363" s="82"/>
      <c r="B363" s="80"/>
      <c r="C363" s="83">
        <v>940</v>
      </c>
      <c r="D363" s="80"/>
      <c r="E363" s="81" t="s">
        <v>773</v>
      </c>
    </row>
    <row r="364" spans="1:5" ht="18.75" thickBot="1" x14ac:dyDescent="0.3">
      <c r="A364" s="82"/>
      <c r="B364" s="80"/>
      <c r="C364" s="83">
        <v>941</v>
      </c>
      <c r="D364" s="80"/>
      <c r="E364" s="81" t="s">
        <v>774</v>
      </c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E375D-A1D4-4643-8A67-CD880A043A46}">
  <dimension ref="A1:B6"/>
  <sheetViews>
    <sheetView workbookViewId="0"/>
  </sheetViews>
  <sheetFormatPr defaultRowHeight="15" x14ac:dyDescent="0.25"/>
  <cols>
    <col min="1" max="1" width="60.28515625" customWidth="1"/>
    <col min="2" max="2" width="15" customWidth="1"/>
  </cols>
  <sheetData>
    <row r="1" spans="1:2" x14ac:dyDescent="0.25">
      <c r="A1" s="11" t="s">
        <v>846</v>
      </c>
      <c r="B1" s="6" t="s">
        <v>10</v>
      </c>
    </row>
    <row r="2" spans="1:2" x14ac:dyDescent="0.25">
      <c r="A2" s="30" t="s">
        <v>847</v>
      </c>
      <c r="B2" s="30">
        <v>0</v>
      </c>
    </row>
    <row r="5" spans="1:2" x14ac:dyDescent="0.25">
      <c r="A5" s="11" t="s">
        <v>848</v>
      </c>
      <c r="B5" s="6" t="s">
        <v>10</v>
      </c>
    </row>
    <row r="6" spans="1:2" x14ac:dyDescent="0.25">
      <c r="A6" s="30" t="s">
        <v>849</v>
      </c>
      <c r="B6" s="3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B021-D06E-42C4-BA8E-8749DE3DD933}">
  <dimension ref="A1:H270"/>
  <sheetViews>
    <sheetView topLeftCell="A136" workbookViewId="0">
      <selection activeCell="A156" sqref="A156:F156"/>
    </sheetView>
  </sheetViews>
  <sheetFormatPr defaultRowHeight="15" x14ac:dyDescent="0.25"/>
  <cols>
    <col min="1" max="2" width="32.42578125" customWidth="1"/>
    <col min="3" max="3" width="32.7109375" customWidth="1"/>
    <col min="4" max="4" width="21.140625" customWidth="1"/>
    <col min="5" max="5" width="21" customWidth="1"/>
    <col min="6" max="6" width="19.140625" customWidth="1"/>
    <col min="7" max="7" width="15" customWidth="1"/>
    <col min="8" max="8" width="81" customWidth="1"/>
  </cols>
  <sheetData>
    <row r="1" spans="1:8" x14ac:dyDescent="0.25">
      <c r="A1" s="108" t="s">
        <v>863</v>
      </c>
      <c r="B1" s="108"/>
      <c r="C1" s="108"/>
      <c r="D1" s="108"/>
      <c r="E1" s="108"/>
      <c r="F1" s="108"/>
      <c r="H1" s="102" t="s">
        <v>792</v>
      </c>
    </row>
    <row r="2" spans="1:8" x14ac:dyDescent="0.25">
      <c r="A2" s="108" t="s">
        <v>864</v>
      </c>
      <c r="B2" s="108"/>
      <c r="C2" s="108"/>
      <c r="D2" s="108"/>
      <c r="E2" s="108"/>
      <c r="F2" s="108"/>
      <c r="H2" s="95" t="s">
        <v>884</v>
      </c>
    </row>
    <row r="3" spans="1:8" x14ac:dyDescent="0.25">
      <c r="A3" s="107" t="s">
        <v>1</v>
      </c>
      <c r="B3" s="107"/>
      <c r="C3" s="107"/>
      <c r="D3" s="107"/>
      <c r="E3" s="107"/>
      <c r="F3" s="107"/>
      <c r="H3" s="95" t="s">
        <v>885</v>
      </c>
    </row>
    <row r="4" spans="1:8" x14ac:dyDescent="0.25">
      <c r="A4" s="3" t="s">
        <v>832</v>
      </c>
      <c r="B4" s="23" t="s">
        <v>850</v>
      </c>
      <c r="C4" s="23" t="s">
        <v>851</v>
      </c>
      <c r="D4" s="23" t="s">
        <v>852</v>
      </c>
      <c r="E4" s="23" t="s">
        <v>827</v>
      </c>
      <c r="F4" s="23" t="s">
        <v>817</v>
      </c>
      <c r="H4" s="95" t="s">
        <v>886</v>
      </c>
    </row>
    <row r="5" spans="1:8" x14ac:dyDescent="0.25">
      <c r="A5" s="3" t="s">
        <v>855</v>
      </c>
      <c r="B5">
        <v>1980</v>
      </c>
      <c r="C5">
        <v>1757</v>
      </c>
      <c r="D5">
        <v>1615</v>
      </c>
      <c r="E5">
        <v>1791</v>
      </c>
      <c r="F5">
        <v>1450</v>
      </c>
    </row>
    <row r="6" spans="1:8" x14ac:dyDescent="0.25">
      <c r="A6" s="3" t="s">
        <v>857</v>
      </c>
      <c r="B6">
        <v>1</v>
      </c>
      <c r="C6">
        <v>2</v>
      </c>
      <c r="D6">
        <v>2</v>
      </c>
      <c r="E6">
        <v>2</v>
      </c>
      <c r="F6">
        <v>3</v>
      </c>
    </row>
    <row r="8" spans="1:8" x14ac:dyDescent="0.25">
      <c r="A8" s="107" t="s">
        <v>0</v>
      </c>
      <c r="B8" s="107"/>
      <c r="C8" s="107"/>
      <c r="D8" s="107"/>
      <c r="E8" s="107"/>
      <c r="F8" s="107"/>
      <c r="H8" s="23" t="s">
        <v>887</v>
      </c>
    </row>
    <row r="9" spans="1:8" x14ac:dyDescent="0.25">
      <c r="A9" s="3" t="s">
        <v>832</v>
      </c>
      <c r="B9" s="23" t="s">
        <v>850</v>
      </c>
      <c r="C9" s="23" t="s">
        <v>851</v>
      </c>
      <c r="D9" s="23" t="s">
        <v>852</v>
      </c>
      <c r="E9" s="23" t="s">
        <v>827</v>
      </c>
      <c r="F9" s="23" t="s">
        <v>817</v>
      </c>
      <c r="H9" s="34">
        <f>1-(1/144)*10</f>
        <v>0.93055555555555558</v>
      </c>
    </row>
    <row r="10" spans="1:8" x14ac:dyDescent="0.25">
      <c r="A10" s="3" t="s">
        <v>855</v>
      </c>
      <c r="B10">
        <v>1759</v>
      </c>
      <c r="C10" s="31">
        <v>20200</v>
      </c>
      <c r="D10">
        <v>1680</v>
      </c>
      <c r="E10">
        <v>1695</v>
      </c>
      <c r="F10" s="31">
        <v>10214</v>
      </c>
    </row>
    <row r="11" spans="1:8" x14ac:dyDescent="0.25">
      <c r="A11" s="3" t="s">
        <v>857</v>
      </c>
      <c r="B11">
        <v>1</v>
      </c>
      <c r="C11">
        <v>3</v>
      </c>
      <c r="D11">
        <v>1</v>
      </c>
      <c r="E11">
        <v>2</v>
      </c>
      <c r="F11">
        <v>3</v>
      </c>
    </row>
    <row r="14" spans="1:8" x14ac:dyDescent="0.25">
      <c r="A14" s="107" t="s">
        <v>2</v>
      </c>
      <c r="B14" s="107"/>
      <c r="C14" s="107"/>
      <c r="D14" s="107"/>
      <c r="E14" s="107"/>
      <c r="F14" s="107"/>
    </row>
    <row r="15" spans="1:8" x14ac:dyDescent="0.25">
      <c r="A15" s="3" t="s">
        <v>832</v>
      </c>
      <c r="B15" s="23" t="s">
        <v>850</v>
      </c>
      <c r="C15" s="23" t="s">
        <v>851</v>
      </c>
      <c r="D15" s="23" t="s">
        <v>852</v>
      </c>
      <c r="E15" s="23" t="s">
        <v>827</v>
      </c>
      <c r="F15" s="23" t="s">
        <v>817</v>
      </c>
    </row>
    <row r="16" spans="1:8" x14ac:dyDescent="0.25">
      <c r="A16" s="3" t="s">
        <v>855</v>
      </c>
      <c r="B16">
        <v>1419</v>
      </c>
      <c r="C16">
        <v>1191</v>
      </c>
      <c r="D16">
        <v>1419</v>
      </c>
      <c r="E16">
        <v>1630</v>
      </c>
      <c r="F16">
        <v>1550</v>
      </c>
    </row>
    <row r="17" spans="1:6" x14ac:dyDescent="0.25">
      <c r="A17" s="3" t="s">
        <v>857</v>
      </c>
      <c r="B17">
        <v>2</v>
      </c>
      <c r="C17">
        <v>2</v>
      </c>
      <c r="D17">
        <v>2</v>
      </c>
      <c r="E17">
        <v>3</v>
      </c>
      <c r="F17">
        <v>3</v>
      </c>
    </row>
    <row r="19" spans="1:6" x14ac:dyDescent="0.25">
      <c r="A19" s="107" t="s">
        <v>3</v>
      </c>
      <c r="B19" s="107"/>
      <c r="C19" s="107"/>
      <c r="D19" s="107"/>
      <c r="E19" s="107"/>
      <c r="F19" s="107"/>
    </row>
    <row r="20" spans="1:6" x14ac:dyDescent="0.25">
      <c r="A20" s="3" t="s">
        <v>832</v>
      </c>
      <c r="B20" s="23" t="s">
        <v>850</v>
      </c>
      <c r="C20" s="23" t="s">
        <v>851</v>
      </c>
      <c r="D20" s="23" t="s">
        <v>852</v>
      </c>
      <c r="E20" s="23" t="s">
        <v>827</v>
      </c>
      <c r="F20" s="23" t="s">
        <v>817</v>
      </c>
    </row>
    <row r="21" spans="1:6" x14ac:dyDescent="0.25">
      <c r="A21" s="3" t="s">
        <v>855</v>
      </c>
      <c r="B21">
        <v>1462</v>
      </c>
      <c r="C21">
        <v>1301</v>
      </c>
      <c r="D21">
        <v>1475</v>
      </c>
      <c r="E21">
        <v>1240</v>
      </c>
      <c r="F21">
        <v>1475</v>
      </c>
    </row>
    <row r="22" spans="1:6" x14ac:dyDescent="0.25">
      <c r="A22" s="3" t="s">
        <v>857</v>
      </c>
      <c r="B22">
        <v>1</v>
      </c>
      <c r="C22">
        <v>2</v>
      </c>
      <c r="D22">
        <v>2</v>
      </c>
      <c r="E22">
        <v>2</v>
      </c>
      <c r="F22">
        <v>2</v>
      </c>
    </row>
    <row r="24" spans="1:6" x14ac:dyDescent="0.25">
      <c r="A24" s="107" t="s">
        <v>4</v>
      </c>
      <c r="B24" s="107"/>
      <c r="C24" s="107"/>
      <c r="D24" s="107"/>
      <c r="E24" s="107"/>
      <c r="F24" s="107"/>
    </row>
    <row r="25" spans="1:6" x14ac:dyDescent="0.25">
      <c r="A25" s="3" t="s">
        <v>832</v>
      </c>
      <c r="B25" s="23" t="s">
        <v>850</v>
      </c>
      <c r="C25" s="23" t="s">
        <v>851</v>
      </c>
      <c r="D25" s="23" t="s">
        <v>852</v>
      </c>
      <c r="E25" s="23" t="s">
        <v>827</v>
      </c>
      <c r="F25" s="23" t="s">
        <v>817</v>
      </c>
    </row>
    <row r="26" spans="1:6" x14ac:dyDescent="0.25">
      <c r="A26" s="3" t="s">
        <v>855</v>
      </c>
      <c r="B26">
        <v>6680</v>
      </c>
      <c r="C26" s="31">
        <v>22420</v>
      </c>
      <c r="D26">
        <v>1820</v>
      </c>
      <c r="E26">
        <v>2620</v>
      </c>
      <c r="F26" s="31">
        <v>12628</v>
      </c>
    </row>
    <row r="27" spans="1:6" x14ac:dyDescent="0.25">
      <c r="A27" s="3" t="s">
        <v>857</v>
      </c>
      <c r="B27">
        <v>2</v>
      </c>
      <c r="C27">
        <v>2</v>
      </c>
      <c r="D27">
        <v>2</v>
      </c>
      <c r="E27">
        <v>2</v>
      </c>
      <c r="F27">
        <v>4</v>
      </c>
    </row>
    <row r="29" spans="1:6" x14ac:dyDescent="0.25">
      <c r="A29" s="107" t="s">
        <v>5</v>
      </c>
      <c r="B29" s="107"/>
      <c r="C29" s="107"/>
      <c r="D29" s="107"/>
      <c r="E29" s="107"/>
      <c r="F29" s="107"/>
    </row>
    <row r="30" spans="1:6" x14ac:dyDescent="0.25">
      <c r="A30" s="3" t="s">
        <v>832</v>
      </c>
      <c r="B30" s="23" t="s">
        <v>850</v>
      </c>
      <c r="C30" s="23" t="s">
        <v>851</v>
      </c>
      <c r="D30" s="23" t="s">
        <v>852</v>
      </c>
      <c r="E30" s="23" t="s">
        <v>827</v>
      </c>
      <c r="F30" s="23" t="s">
        <v>817</v>
      </c>
    </row>
    <row r="31" spans="1:6" x14ac:dyDescent="0.25">
      <c r="A31" s="3" t="s">
        <v>855</v>
      </c>
      <c r="B31">
        <v>1364</v>
      </c>
      <c r="C31">
        <v>1866</v>
      </c>
      <c r="D31">
        <v>1588</v>
      </c>
      <c r="E31">
        <v>1780</v>
      </c>
      <c r="F31">
        <v>1828</v>
      </c>
    </row>
    <row r="32" spans="1:6" x14ac:dyDescent="0.25">
      <c r="A32" s="3" t="s">
        <v>857</v>
      </c>
      <c r="B32">
        <v>1</v>
      </c>
      <c r="C32">
        <v>2</v>
      </c>
      <c r="D32">
        <v>2</v>
      </c>
      <c r="E32">
        <v>2</v>
      </c>
      <c r="F32">
        <v>2</v>
      </c>
    </row>
    <row r="34" spans="1:6" x14ac:dyDescent="0.25">
      <c r="A34" s="107" t="s">
        <v>6</v>
      </c>
      <c r="B34" s="107"/>
      <c r="C34" s="107"/>
      <c r="D34" s="107"/>
      <c r="E34" s="107"/>
      <c r="F34" s="107"/>
    </row>
    <row r="35" spans="1:6" x14ac:dyDescent="0.25">
      <c r="A35" s="3" t="s">
        <v>832</v>
      </c>
      <c r="B35" s="23" t="s">
        <v>850</v>
      </c>
      <c r="C35" s="23" t="s">
        <v>851</v>
      </c>
      <c r="D35" s="23" t="s">
        <v>852</v>
      </c>
      <c r="E35" s="23" t="s">
        <v>827</v>
      </c>
      <c r="F35" s="23" t="s">
        <v>817</v>
      </c>
    </row>
    <row r="36" spans="1:6" x14ac:dyDescent="0.25">
      <c r="A36" s="3" t="s">
        <v>855</v>
      </c>
      <c r="B36">
        <v>1476</v>
      </c>
      <c r="C36">
        <v>1627</v>
      </c>
      <c r="D36">
        <v>1642</v>
      </c>
      <c r="E36">
        <v>1473</v>
      </c>
      <c r="F36">
        <v>1488</v>
      </c>
    </row>
    <row r="37" spans="1:6" x14ac:dyDescent="0.25">
      <c r="A37" s="3" t="s">
        <v>857</v>
      </c>
      <c r="B37">
        <v>1</v>
      </c>
      <c r="C37">
        <v>1</v>
      </c>
      <c r="D37">
        <v>1</v>
      </c>
      <c r="E37">
        <v>1</v>
      </c>
      <c r="F37">
        <v>1</v>
      </c>
    </row>
    <row r="39" spans="1:6" x14ac:dyDescent="0.25">
      <c r="A39" s="107" t="s">
        <v>8</v>
      </c>
      <c r="B39" s="107"/>
      <c r="C39" s="107"/>
      <c r="D39" s="107"/>
      <c r="E39" s="107"/>
      <c r="F39" s="107"/>
    </row>
    <row r="40" spans="1:6" x14ac:dyDescent="0.25">
      <c r="A40" s="3" t="s">
        <v>832</v>
      </c>
      <c r="B40" s="23" t="s">
        <v>850</v>
      </c>
      <c r="C40" s="23" t="s">
        <v>851</v>
      </c>
      <c r="D40" s="23" t="s">
        <v>852</v>
      </c>
      <c r="E40" s="23" t="s">
        <v>827</v>
      </c>
      <c r="F40" s="23" t="s">
        <v>817</v>
      </c>
    </row>
    <row r="41" spans="1:6" x14ac:dyDescent="0.25">
      <c r="A41" s="3" t="s">
        <v>855</v>
      </c>
      <c r="B41">
        <v>1693</v>
      </c>
      <c r="C41">
        <v>1526</v>
      </c>
      <c r="D41">
        <v>1590</v>
      </c>
      <c r="E41">
        <v>1585</v>
      </c>
      <c r="F41">
        <v>1633</v>
      </c>
    </row>
    <row r="42" spans="1:6" x14ac:dyDescent="0.25">
      <c r="A42" s="3" t="s">
        <v>857</v>
      </c>
      <c r="B42">
        <v>1</v>
      </c>
      <c r="C42">
        <v>1</v>
      </c>
      <c r="D42">
        <v>1</v>
      </c>
      <c r="E42">
        <v>1</v>
      </c>
      <c r="F42">
        <v>1</v>
      </c>
    </row>
    <row r="45" spans="1:6" x14ac:dyDescent="0.25">
      <c r="A45" s="108" t="s">
        <v>865</v>
      </c>
      <c r="B45" s="108"/>
      <c r="C45" s="108"/>
      <c r="D45" s="108"/>
    </row>
    <row r="46" spans="1:6" x14ac:dyDescent="0.25">
      <c r="A46" s="107" t="s">
        <v>1</v>
      </c>
      <c r="B46" s="107"/>
      <c r="C46" s="107"/>
      <c r="D46" s="107"/>
    </row>
    <row r="47" spans="1:6" x14ac:dyDescent="0.25">
      <c r="A47" s="3" t="s">
        <v>832</v>
      </c>
      <c r="B47" s="23" t="s">
        <v>854</v>
      </c>
      <c r="C47" s="23" t="s">
        <v>853</v>
      </c>
      <c r="D47" s="23" t="s">
        <v>817</v>
      </c>
    </row>
    <row r="48" spans="1:6" x14ac:dyDescent="0.25">
      <c r="A48" s="3" t="s">
        <v>855</v>
      </c>
      <c r="B48">
        <v>1497</v>
      </c>
      <c r="C48">
        <v>1656</v>
      </c>
      <c r="D48">
        <v>1517</v>
      </c>
    </row>
    <row r="49" spans="1:4" x14ac:dyDescent="0.25">
      <c r="A49" s="3" t="s">
        <v>857</v>
      </c>
      <c r="B49">
        <v>1</v>
      </c>
      <c r="C49">
        <v>2</v>
      </c>
      <c r="D49">
        <v>2</v>
      </c>
    </row>
    <row r="51" spans="1:4" x14ac:dyDescent="0.25">
      <c r="A51" s="107" t="s">
        <v>0</v>
      </c>
      <c r="B51" s="107"/>
      <c r="C51" s="107"/>
      <c r="D51" s="107"/>
    </row>
    <row r="52" spans="1:4" x14ac:dyDescent="0.25">
      <c r="A52" s="3" t="s">
        <v>832</v>
      </c>
      <c r="B52" s="23" t="s">
        <v>854</v>
      </c>
      <c r="C52" s="23" t="s">
        <v>853</v>
      </c>
      <c r="D52" s="23" t="s">
        <v>817</v>
      </c>
    </row>
    <row r="53" spans="1:4" x14ac:dyDescent="0.25">
      <c r="A53" s="3" t="s">
        <v>855</v>
      </c>
      <c r="B53" s="31">
        <v>23725</v>
      </c>
      <c r="C53">
        <v>6394</v>
      </c>
      <c r="D53" s="31">
        <v>10420</v>
      </c>
    </row>
    <row r="54" spans="1:4" x14ac:dyDescent="0.25">
      <c r="A54" s="3" t="s">
        <v>857</v>
      </c>
      <c r="B54">
        <v>2</v>
      </c>
      <c r="C54">
        <v>2</v>
      </c>
      <c r="D54">
        <v>2</v>
      </c>
    </row>
    <row r="57" spans="1:4" x14ac:dyDescent="0.25">
      <c r="A57" s="107" t="s">
        <v>2</v>
      </c>
      <c r="B57" s="107"/>
      <c r="C57" s="107"/>
      <c r="D57" s="107"/>
    </row>
    <row r="58" spans="1:4" x14ac:dyDescent="0.25">
      <c r="A58" s="3" t="s">
        <v>832</v>
      </c>
      <c r="B58" s="23" t="s">
        <v>854</v>
      </c>
      <c r="C58" s="23" t="s">
        <v>853</v>
      </c>
      <c r="D58" s="23" t="s">
        <v>817</v>
      </c>
    </row>
    <row r="59" spans="1:4" x14ac:dyDescent="0.25">
      <c r="A59" s="3" t="s">
        <v>855</v>
      </c>
      <c r="B59">
        <v>1834</v>
      </c>
      <c r="C59">
        <v>1786</v>
      </c>
      <c r="D59">
        <v>1512</v>
      </c>
    </row>
    <row r="60" spans="1:4" x14ac:dyDescent="0.25">
      <c r="A60" s="3" t="s">
        <v>857</v>
      </c>
      <c r="B60">
        <v>2</v>
      </c>
      <c r="C60">
        <v>2</v>
      </c>
      <c r="D60">
        <v>2</v>
      </c>
    </row>
    <row r="62" spans="1:4" x14ac:dyDescent="0.25">
      <c r="A62" s="107" t="s">
        <v>3</v>
      </c>
      <c r="B62" s="107"/>
      <c r="C62" s="107"/>
      <c r="D62" s="107"/>
    </row>
    <row r="63" spans="1:4" x14ac:dyDescent="0.25">
      <c r="A63" s="3" t="s">
        <v>832</v>
      </c>
      <c r="B63" s="23" t="s">
        <v>854</v>
      </c>
      <c r="C63" s="23" t="s">
        <v>853</v>
      </c>
      <c r="D63" s="23" t="s">
        <v>817</v>
      </c>
    </row>
    <row r="64" spans="1:4" x14ac:dyDescent="0.25">
      <c r="A64" s="3" t="s">
        <v>351</v>
      </c>
      <c r="B64">
        <v>1749</v>
      </c>
      <c r="C64">
        <v>1429</v>
      </c>
      <c r="D64">
        <v>1661</v>
      </c>
    </row>
    <row r="65" spans="1:4" x14ac:dyDescent="0.25">
      <c r="A65" s="3" t="s">
        <v>857</v>
      </c>
      <c r="B65">
        <v>1</v>
      </c>
      <c r="C65">
        <v>1</v>
      </c>
      <c r="D65">
        <v>1</v>
      </c>
    </row>
    <row r="67" spans="1:4" x14ac:dyDescent="0.25">
      <c r="A67" s="107" t="s">
        <v>4</v>
      </c>
      <c r="B67" s="107"/>
      <c r="C67" s="107"/>
      <c r="D67" s="107"/>
    </row>
    <row r="68" spans="1:4" x14ac:dyDescent="0.25">
      <c r="A68" s="3" t="s">
        <v>832</v>
      </c>
      <c r="B68" s="23" t="s">
        <v>854</v>
      </c>
      <c r="C68" s="23" t="s">
        <v>853</v>
      </c>
      <c r="D68" s="23" t="s">
        <v>817</v>
      </c>
    </row>
    <row r="69" spans="1:4" x14ac:dyDescent="0.25">
      <c r="A69" s="3" t="s">
        <v>855</v>
      </c>
      <c r="B69" s="31">
        <v>29743</v>
      </c>
      <c r="C69">
        <v>7509</v>
      </c>
      <c r="D69" s="31">
        <v>21098</v>
      </c>
    </row>
    <row r="70" spans="1:4" x14ac:dyDescent="0.25">
      <c r="A70" s="3" t="s">
        <v>857</v>
      </c>
      <c r="B70">
        <v>3</v>
      </c>
      <c r="C70">
        <v>2</v>
      </c>
      <c r="D70">
        <v>3</v>
      </c>
    </row>
    <row r="72" spans="1:4" x14ac:dyDescent="0.25">
      <c r="A72" s="107" t="s">
        <v>5</v>
      </c>
      <c r="B72" s="107"/>
      <c r="C72" s="107"/>
      <c r="D72" s="107"/>
    </row>
    <row r="73" spans="1:4" x14ac:dyDescent="0.25">
      <c r="A73" s="3" t="s">
        <v>832</v>
      </c>
      <c r="B73" s="23" t="s">
        <v>854</v>
      </c>
      <c r="C73" s="23" t="s">
        <v>853</v>
      </c>
      <c r="D73" s="23" t="s">
        <v>817</v>
      </c>
    </row>
    <row r="74" spans="1:4" x14ac:dyDescent="0.25">
      <c r="A74" s="3" t="s">
        <v>855</v>
      </c>
      <c r="B74">
        <v>1930</v>
      </c>
      <c r="C74">
        <v>1792</v>
      </c>
      <c r="D74">
        <v>1770</v>
      </c>
    </row>
    <row r="75" spans="1:4" x14ac:dyDescent="0.25">
      <c r="A75" s="3" t="s">
        <v>857</v>
      </c>
      <c r="B75">
        <v>1</v>
      </c>
      <c r="C75">
        <v>1</v>
      </c>
      <c r="D75">
        <v>1</v>
      </c>
    </row>
    <row r="77" spans="1:4" x14ac:dyDescent="0.25">
      <c r="A77" s="107" t="s">
        <v>6</v>
      </c>
      <c r="B77" s="107"/>
      <c r="C77" s="107"/>
      <c r="D77" s="107"/>
    </row>
    <row r="78" spans="1:4" x14ac:dyDescent="0.25">
      <c r="A78" s="3" t="s">
        <v>832</v>
      </c>
      <c r="B78" s="23" t="s">
        <v>854</v>
      </c>
      <c r="C78" s="23" t="s">
        <v>853</v>
      </c>
      <c r="D78" s="23" t="s">
        <v>817</v>
      </c>
    </row>
    <row r="79" spans="1:4" x14ac:dyDescent="0.25">
      <c r="A79" s="3" t="s">
        <v>855</v>
      </c>
      <c r="B79">
        <v>2204</v>
      </c>
      <c r="C79">
        <v>1679</v>
      </c>
      <c r="D79">
        <v>1672</v>
      </c>
    </row>
    <row r="80" spans="1:4" x14ac:dyDescent="0.25">
      <c r="A80" s="3" t="s">
        <v>857</v>
      </c>
      <c r="B80">
        <v>1</v>
      </c>
      <c r="C80">
        <v>1</v>
      </c>
      <c r="D80">
        <v>1</v>
      </c>
    </row>
    <row r="82" spans="1:6" x14ac:dyDescent="0.25">
      <c r="A82" s="107" t="s">
        <v>8</v>
      </c>
      <c r="B82" s="107"/>
      <c r="C82" s="107"/>
      <c r="D82" s="107"/>
    </row>
    <row r="83" spans="1:6" x14ac:dyDescent="0.25">
      <c r="A83" s="3" t="s">
        <v>14</v>
      </c>
      <c r="B83" s="23" t="s">
        <v>854</v>
      </c>
      <c r="C83" s="23" t="s">
        <v>853</v>
      </c>
      <c r="D83" s="23" t="s">
        <v>817</v>
      </c>
    </row>
    <row r="84" spans="1:6" x14ac:dyDescent="0.25">
      <c r="A84" s="3" t="s">
        <v>855</v>
      </c>
      <c r="B84">
        <v>1404</v>
      </c>
      <c r="C84">
        <v>1577</v>
      </c>
      <c r="D84">
        <v>1874</v>
      </c>
    </row>
    <row r="85" spans="1:6" x14ac:dyDescent="0.25">
      <c r="A85" s="3" t="s">
        <v>857</v>
      </c>
      <c r="B85">
        <v>1</v>
      </c>
      <c r="C85">
        <v>1</v>
      </c>
      <c r="D85">
        <v>1</v>
      </c>
    </row>
    <row r="87" spans="1:6" x14ac:dyDescent="0.25">
      <c r="A87" s="108" t="s">
        <v>866</v>
      </c>
      <c r="B87" s="108"/>
      <c r="C87" s="108"/>
      <c r="D87" s="108"/>
      <c r="E87" s="108"/>
      <c r="F87" s="108"/>
    </row>
    <row r="88" spans="1:6" x14ac:dyDescent="0.25">
      <c r="A88" s="108" t="s">
        <v>864</v>
      </c>
      <c r="B88" s="108"/>
      <c r="C88" s="108"/>
      <c r="D88" s="108"/>
      <c r="E88" s="108"/>
      <c r="F88" s="108"/>
    </row>
    <row r="89" spans="1:6" x14ac:dyDescent="0.25">
      <c r="A89" s="107" t="s">
        <v>0</v>
      </c>
      <c r="B89" s="107"/>
      <c r="C89" s="107"/>
      <c r="D89" s="107"/>
      <c r="E89" s="107"/>
      <c r="F89" s="107"/>
    </row>
    <row r="90" spans="1:6" x14ac:dyDescent="0.25">
      <c r="A90" s="3" t="s">
        <v>832</v>
      </c>
      <c r="B90" s="23" t="s">
        <v>850</v>
      </c>
      <c r="C90" s="23" t="s">
        <v>851</v>
      </c>
      <c r="D90" s="23" t="s">
        <v>852</v>
      </c>
      <c r="E90" s="23" t="s">
        <v>827</v>
      </c>
      <c r="F90" s="23" t="s">
        <v>817</v>
      </c>
    </row>
    <row r="91" spans="1:6" x14ac:dyDescent="0.25">
      <c r="A91" s="3" t="s">
        <v>856</v>
      </c>
      <c r="B91">
        <v>20</v>
      </c>
      <c r="C91">
        <v>30</v>
      </c>
      <c r="D91">
        <v>40</v>
      </c>
      <c r="E91">
        <v>50</v>
      </c>
      <c r="F91">
        <v>60</v>
      </c>
    </row>
    <row r="92" spans="1:6" x14ac:dyDescent="0.25">
      <c r="A92" s="3" t="s">
        <v>859</v>
      </c>
      <c r="B92">
        <v>3</v>
      </c>
      <c r="C92">
        <v>7</v>
      </c>
      <c r="D92">
        <v>5</v>
      </c>
      <c r="E92" s="55">
        <v>5</v>
      </c>
      <c r="F92">
        <v>5</v>
      </c>
    </row>
    <row r="93" spans="1:6" x14ac:dyDescent="0.25">
      <c r="A93" s="3" t="s">
        <v>858</v>
      </c>
      <c r="B93">
        <v>10</v>
      </c>
      <c r="C93">
        <v>10</v>
      </c>
      <c r="D93">
        <v>10</v>
      </c>
      <c r="E93">
        <v>10</v>
      </c>
      <c r="F93">
        <v>10</v>
      </c>
    </row>
    <row r="94" spans="1:6" x14ac:dyDescent="0.25">
      <c r="A94" s="3" t="s">
        <v>354</v>
      </c>
      <c r="B94" s="28">
        <f t="shared" ref="B94:E94" si="0">10*MIN((((MAX((B91/B92)-(B93/5),0))/((B93/1)-(B93/5)))),1)</f>
        <v>5.8333333333333339</v>
      </c>
      <c r="C94" s="28">
        <f t="shared" si="0"/>
        <v>2.8571428571428568</v>
      </c>
      <c r="D94">
        <f t="shared" si="0"/>
        <v>7.5</v>
      </c>
      <c r="E94">
        <f t="shared" si="0"/>
        <v>10</v>
      </c>
      <c r="F94">
        <f>10*MIN((((MAX((F91/F92)-(F93/5),0))/((F93/1)-(F93/5)))),1)</f>
        <v>10</v>
      </c>
    </row>
    <row r="95" spans="1:6" x14ac:dyDescent="0.25">
      <c r="A95" s="2" t="s">
        <v>10</v>
      </c>
      <c r="B95" s="64">
        <f>AVERAGE(B94,C94,D94,E94,F94)</f>
        <v>7.2380952380952381</v>
      </c>
    </row>
    <row r="97" spans="1:6" x14ac:dyDescent="0.25">
      <c r="A97" s="107" t="s">
        <v>1</v>
      </c>
      <c r="B97" s="107"/>
      <c r="C97" s="107"/>
      <c r="D97" s="107"/>
      <c r="E97" s="107"/>
      <c r="F97" s="107"/>
    </row>
    <row r="98" spans="1:6" x14ac:dyDescent="0.25">
      <c r="A98" s="3" t="s">
        <v>832</v>
      </c>
      <c r="B98" s="43" t="s">
        <v>850</v>
      </c>
      <c r="C98" s="43" t="s">
        <v>851</v>
      </c>
      <c r="D98" s="43" t="s">
        <v>852</v>
      </c>
      <c r="E98" s="43" t="s">
        <v>827</v>
      </c>
      <c r="F98" s="43" t="s">
        <v>817</v>
      </c>
    </row>
    <row r="99" spans="1:6" x14ac:dyDescent="0.25">
      <c r="A99" s="3" t="s">
        <v>856</v>
      </c>
      <c r="B99">
        <v>70</v>
      </c>
      <c r="C99">
        <v>80</v>
      </c>
      <c r="D99">
        <v>270</v>
      </c>
      <c r="E99">
        <v>280</v>
      </c>
      <c r="F99">
        <v>290</v>
      </c>
    </row>
    <row r="100" spans="1:6" x14ac:dyDescent="0.25">
      <c r="A100" s="3" t="s">
        <v>859</v>
      </c>
      <c r="B100">
        <v>5</v>
      </c>
      <c r="C100">
        <v>8</v>
      </c>
      <c r="D100" s="28">
        <v>7.2770000000000001</v>
      </c>
      <c r="E100" s="55">
        <v>7.23</v>
      </c>
      <c r="F100" s="28">
        <v>7.0369999999999999</v>
      </c>
    </row>
    <row r="101" spans="1:6" x14ac:dyDescent="0.25">
      <c r="A101" s="3" t="s">
        <v>858</v>
      </c>
      <c r="B101">
        <v>10</v>
      </c>
      <c r="C101">
        <v>10</v>
      </c>
      <c r="D101">
        <v>10</v>
      </c>
      <c r="E101">
        <v>10</v>
      </c>
      <c r="F101">
        <v>10</v>
      </c>
    </row>
    <row r="102" spans="1:6" x14ac:dyDescent="0.25">
      <c r="A102" s="3" t="s">
        <v>354</v>
      </c>
      <c r="B102" s="10">
        <f t="shared" ref="B102:C102" si="1">10*MIN((((MAX((B99/B100)-(B101/5),0))/((B101/1)-(B101/5)))),1)</f>
        <v>10</v>
      </c>
      <c r="C102" s="10">
        <f t="shared" si="1"/>
        <v>10</v>
      </c>
      <c r="D102" s="10">
        <f t="shared" ref="D102" si="2">10*MIN((((MAX((D99/D100)-(D101/5),0))/((D101/1)-(D101/5)))),1)</f>
        <v>10</v>
      </c>
      <c r="E102" s="10">
        <f t="shared" ref="E102" si="3">10*MIN((((MAX((E99/E100)-(E101/5),0))/((E101/1)-(E101/5)))),1)</f>
        <v>10</v>
      </c>
      <c r="F102" s="10">
        <f t="shared" ref="F102" si="4">10*MIN((((MAX((F99/F100)-(F101/5),0))/((F101/1)-(F101/5)))),1)</f>
        <v>10</v>
      </c>
    </row>
    <row r="103" spans="1:6" x14ac:dyDescent="0.25">
      <c r="A103" s="2" t="s">
        <v>10</v>
      </c>
      <c r="B103" s="64">
        <f>AVERAGE(B102,C102,D102,E102,F102)</f>
        <v>10</v>
      </c>
    </row>
    <row r="105" spans="1:6" x14ac:dyDescent="0.25">
      <c r="A105" s="107" t="s">
        <v>2</v>
      </c>
      <c r="B105" s="107"/>
      <c r="C105" s="107"/>
      <c r="D105" s="107"/>
      <c r="E105" s="107"/>
      <c r="F105" s="107"/>
    </row>
    <row r="106" spans="1:6" x14ac:dyDescent="0.25">
      <c r="A106" s="3" t="s">
        <v>832</v>
      </c>
      <c r="B106" s="43" t="s">
        <v>850</v>
      </c>
      <c r="C106" s="43" t="s">
        <v>851</v>
      </c>
      <c r="D106" s="43" t="s">
        <v>852</v>
      </c>
      <c r="E106" s="43" t="s">
        <v>827</v>
      </c>
      <c r="F106" s="43" t="s">
        <v>817</v>
      </c>
    </row>
    <row r="107" spans="1:6" x14ac:dyDescent="0.25">
      <c r="A107" s="3" t="s">
        <v>856</v>
      </c>
      <c r="B107">
        <v>310</v>
      </c>
      <c r="C107">
        <v>320</v>
      </c>
      <c r="D107">
        <v>330</v>
      </c>
      <c r="E107">
        <v>300</v>
      </c>
      <c r="F107">
        <v>340</v>
      </c>
    </row>
    <row r="108" spans="1:6" x14ac:dyDescent="0.25">
      <c r="A108" s="3" t="s">
        <v>859</v>
      </c>
      <c r="B108" s="55">
        <v>6.9370000000000003</v>
      </c>
      <c r="C108" s="55">
        <v>7.9269999999999996</v>
      </c>
      <c r="D108" s="55">
        <v>7.6920000000000002</v>
      </c>
      <c r="E108" s="55">
        <v>6.9139999999999997</v>
      </c>
      <c r="F108" s="55">
        <v>7.47</v>
      </c>
    </row>
    <row r="109" spans="1:6" x14ac:dyDescent="0.25">
      <c r="A109" s="3" t="s">
        <v>858</v>
      </c>
      <c r="B109">
        <v>10</v>
      </c>
      <c r="C109">
        <v>10</v>
      </c>
      <c r="D109">
        <v>10</v>
      </c>
      <c r="E109">
        <v>10</v>
      </c>
      <c r="F109">
        <v>10</v>
      </c>
    </row>
    <row r="110" spans="1:6" x14ac:dyDescent="0.25">
      <c r="A110" s="3" t="s">
        <v>354</v>
      </c>
      <c r="B110" s="10">
        <f t="shared" ref="B110" si="5">10*MIN((((MAX((B107/B108)-(B109/5),0))/((B109/1)-(B109/5)))),1)</f>
        <v>10</v>
      </c>
      <c r="C110" s="10">
        <f t="shared" ref="C110" si="6">10*MIN((((MAX((C107/C108)-(C109/5),0))/((C109/1)-(C109/5)))),1)</f>
        <v>10</v>
      </c>
      <c r="D110" s="10">
        <f t="shared" ref="D110" si="7">10*MIN((((MAX((D107/D108)-(D109/5),0))/((D109/1)-(D109/5)))),1)</f>
        <v>10</v>
      </c>
      <c r="E110" s="10">
        <f t="shared" ref="E110" si="8">10*MIN((((MAX((E107/E108)-(E109/5),0))/((E109/1)-(E109/5)))),1)</f>
        <v>10</v>
      </c>
      <c r="F110" s="10">
        <f t="shared" ref="F110" si="9">10*MIN((((MAX((F107/F108)-(F109/5),0))/((F109/1)-(F109/5)))),1)</f>
        <v>10</v>
      </c>
    </row>
    <row r="111" spans="1:6" x14ac:dyDescent="0.25">
      <c r="A111" s="2" t="s">
        <v>10</v>
      </c>
      <c r="B111" s="64">
        <f>AVERAGE(B110,C110,D110,E110,F110)</f>
        <v>10</v>
      </c>
    </row>
    <row r="113" spans="1:6" x14ac:dyDescent="0.25">
      <c r="A113" s="107" t="s">
        <v>3</v>
      </c>
      <c r="B113" s="107"/>
      <c r="C113" s="107"/>
      <c r="D113" s="107"/>
      <c r="E113" s="107"/>
      <c r="F113" s="107"/>
    </row>
    <row r="114" spans="1:6" x14ac:dyDescent="0.25">
      <c r="A114" s="3" t="s">
        <v>832</v>
      </c>
      <c r="B114" s="43" t="s">
        <v>850</v>
      </c>
      <c r="C114" s="43" t="s">
        <v>851</v>
      </c>
      <c r="D114" s="43" t="s">
        <v>852</v>
      </c>
      <c r="E114" s="43" t="s">
        <v>827</v>
      </c>
      <c r="F114" s="43" t="s">
        <v>817</v>
      </c>
    </row>
    <row r="115" spans="1:6" x14ac:dyDescent="0.25">
      <c r="A115" s="3" t="s">
        <v>856</v>
      </c>
      <c r="B115">
        <v>750</v>
      </c>
      <c r="C115">
        <v>386</v>
      </c>
      <c r="D115">
        <v>376</v>
      </c>
      <c r="E115">
        <v>396</v>
      </c>
      <c r="F115">
        <v>406</v>
      </c>
    </row>
    <row r="116" spans="1:6" x14ac:dyDescent="0.25">
      <c r="A116" s="3" t="s">
        <v>860</v>
      </c>
      <c r="B116" s="10">
        <v>7.2610000000000001</v>
      </c>
      <c r="C116" s="10">
        <v>9.6189999999999998</v>
      </c>
      <c r="D116" s="10">
        <v>8.9049999999999994</v>
      </c>
      <c r="E116" s="10">
        <v>9.4350000000000005</v>
      </c>
      <c r="F116" s="10">
        <v>10037</v>
      </c>
    </row>
    <row r="117" spans="1:6" x14ac:dyDescent="0.25">
      <c r="A117" s="3" t="s">
        <v>858</v>
      </c>
      <c r="B117">
        <v>10</v>
      </c>
      <c r="C117">
        <v>10</v>
      </c>
      <c r="D117">
        <v>10</v>
      </c>
      <c r="E117">
        <v>10</v>
      </c>
      <c r="F117">
        <v>10</v>
      </c>
    </row>
    <row r="118" spans="1:6" x14ac:dyDescent="0.25">
      <c r="A118" s="3" t="s">
        <v>800</v>
      </c>
      <c r="B118" s="10">
        <f t="shared" ref="B118" si="10">10*MIN((((MAX((B115/B116)-(B117/5),0))/((B117/1)-(B117/5)))),1)</f>
        <v>10</v>
      </c>
      <c r="C118" s="10">
        <f t="shared" ref="C118" si="11">10*MIN((((MAX((C115/C116)-(C117/5),0))/((C117/1)-(C117/5)))),1)</f>
        <v>10</v>
      </c>
      <c r="D118" s="10">
        <f t="shared" ref="D118" si="12">10*MIN((((MAX((D115/D116)-(D117/5),0))/((D117/1)-(D117/5)))),1)</f>
        <v>10</v>
      </c>
      <c r="E118" s="10">
        <f t="shared" ref="E118" si="13">10*MIN((((MAX((E115/E116)-(E117/5),0))/((E117/1)-(E117/5)))),1)</f>
        <v>10</v>
      </c>
      <c r="F118" s="10">
        <f t="shared" ref="F118" si="14">10*MIN((((MAX((F115/F116)-(F117/5),0))/((F117/1)-(F117/5)))),1)</f>
        <v>0</v>
      </c>
    </row>
    <row r="119" spans="1:6" x14ac:dyDescent="0.25">
      <c r="A119" s="2" t="s">
        <v>861</v>
      </c>
      <c r="B119" s="64">
        <f>AVERAGE(B118,C118,D118,E118,F118)</f>
        <v>8</v>
      </c>
    </row>
    <row r="121" spans="1:6" x14ac:dyDescent="0.25">
      <c r="A121" s="107" t="s">
        <v>4</v>
      </c>
      <c r="B121" s="107"/>
      <c r="C121" s="107"/>
      <c r="D121" s="107"/>
      <c r="E121" s="107"/>
      <c r="F121" s="107"/>
    </row>
    <row r="122" spans="1:6" x14ac:dyDescent="0.25">
      <c r="A122" s="3" t="s">
        <v>832</v>
      </c>
      <c r="B122" s="43" t="s">
        <v>850</v>
      </c>
      <c r="C122" s="43" t="s">
        <v>851</v>
      </c>
      <c r="D122" s="43" t="s">
        <v>852</v>
      </c>
      <c r="E122" s="43" t="s">
        <v>827</v>
      </c>
      <c r="F122" s="43" t="s">
        <v>817</v>
      </c>
    </row>
    <row r="123" spans="1:6" x14ac:dyDescent="0.25">
      <c r="A123" s="3" t="s">
        <v>856</v>
      </c>
      <c r="B123">
        <v>416</v>
      </c>
      <c r="C123">
        <v>417</v>
      </c>
      <c r="D123">
        <v>427</v>
      </c>
      <c r="E123">
        <v>437</v>
      </c>
      <c r="F123">
        <v>447</v>
      </c>
    </row>
    <row r="124" spans="1:6" x14ac:dyDescent="0.25">
      <c r="A124" s="3" t="s">
        <v>859</v>
      </c>
      <c r="B124" s="10">
        <v>10.064</v>
      </c>
      <c r="C124" s="10">
        <v>10.266</v>
      </c>
      <c r="D124" s="10">
        <v>10.038</v>
      </c>
      <c r="E124" s="10">
        <v>9.9359999999999999</v>
      </c>
      <c r="F124" s="10">
        <v>10.396000000000001</v>
      </c>
    </row>
    <row r="125" spans="1:6" x14ac:dyDescent="0.25">
      <c r="A125" s="3" t="s">
        <v>858</v>
      </c>
      <c r="B125">
        <v>10</v>
      </c>
      <c r="C125">
        <v>10</v>
      </c>
      <c r="D125">
        <v>10</v>
      </c>
      <c r="E125">
        <v>10</v>
      </c>
      <c r="F125">
        <v>10</v>
      </c>
    </row>
    <row r="126" spans="1:6" x14ac:dyDescent="0.25">
      <c r="A126" s="3" t="s">
        <v>800</v>
      </c>
      <c r="B126" s="10">
        <f t="shared" ref="B126" si="15">10*MIN((((MAX((B123/B124)-(B125/5),0))/((B125/1)-(B125/5)))),1)</f>
        <v>10</v>
      </c>
      <c r="C126" s="10">
        <f t="shared" ref="C126" si="16">10*MIN((((MAX((C123/C124)-(C125/5),0))/((C125/1)-(C125/5)))),1)</f>
        <v>10</v>
      </c>
      <c r="D126" s="10">
        <f t="shared" ref="D126" si="17">10*MIN((((MAX((D123/D124)-(D125/5),0))/((D125/1)-(D125/5)))),1)</f>
        <v>10</v>
      </c>
      <c r="E126" s="10">
        <f t="shared" ref="E126" si="18">10*MIN((((MAX((E123/E124)-(E125/5),0))/((E125/1)-(E125/5)))),1)</f>
        <v>10</v>
      </c>
      <c r="F126" s="10">
        <f t="shared" ref="F126" si="19">10*MIN((((MAX((F123/F124)-(F125/5),0))/((F125/1)-(F125/5)))),1)</f>
        <v>10</v>
      </c>
    </row>
    <row r="127" spans="1:6" x14ac:dyDescent="0.25">
      <c r="A127" s="2" t="s">
        <v>861</v>
      </c>
      <c r="B127" s="64">
        <f>AVERAGE(B126,C126,D126,E126,F126)</f>
        <v>10</v>
      </c>
    </row>
    <row r="129" spans="1:6" x14ac:dyDescent="0.25">
      <c r="A129" s="107" t="s">
        <v>5</v>
      </c>
      <c r="B129" s="107"/>
      <c r="C129" s="107"/>
      <c r="D129" s="107"/>
      <c r="E129" s="107"/>
      <c r="F129" s="107"/>
    </row>
    <row r="130" spans="1:6" x14ac:dyDescent="0.25">
      <c r="A130" s="3" t="s">
        <v>14</v>
      </c>
      <c r="B130" s="43" t="s">
        <v>850</v>
      </c>
      <c r="C130" s="43" t="s">
        <v>851</v>
      </c>
      <c r="D130" s="43" t="s">
        <v>852</v>
      </c>
      <c r="E130" s="43" t="s">
        <v>827</v>
      </c>
      <c r="F130" s="43" t="s">
        <v>817</v>
      </c>
    </row>
    <row r="131" spans="1:6" x14ac:dyDescent="0.25">
      <c r="A131" s="3" t="s">
        <v>856</v>
      </c>
      <c r="B131">
        <v>457</v>
      </c>
      <c r="C131">
        <v>460</v>
      </c>
      <c r="D131">
        <v>471</v>
      </c>
      <c r="E131">
        <v>481</v>
      </c>
      <c r="F131">
        <v>491</v>
      </c>
    </row>
    <row r="132" spans="1:6" x14ac:dyDescent="0.25">
      <c r="A132" s="3" t="s">
        <v>859</v>
      </c>
      <c r="B132" s="10">
        <v>10.381</v>
      </c>
      <c r="C132" s="10">
        <v>10.632999999999999</v>
      </c>
      <c r="D132" s="10">
        <v>10.411</v>
      </c>
      <c r="E132" s="10">
        <v>10.198</v>
      </c>
      <c r="F132" s="10">
        <v>9.9494000000000007</v>
      </c>
    </row>
    <row r="133" spans="1:6" x14ac:dyDescent="0.25">
      <c r="A133" s="3" t="s">
        <v>858</v>
      </c>
      <c r="B133">
        <v>10</v>
      </c>
      <c r="C133">
        <v>10</v>
      </c>
      <c r="D133">
        <v>10</v>
      </c>
      <c r="E133">
        <v>10</v>
      </c>
      <c r="F133">
        <v>10</v>
      </c>
    </row>
    <row r="134" spans="1:6" x14ac:dyDescent="0.25">
      <c r="A134" s="3" t="s">
        <v>354</v>
      </c>
      <c r="B134" s="10">
        <f t="shared" ref="B134" si="20">10*MIN((((MAX((B131/B132)-(B133/5),0))/((B133/1)-(B133/5)))),1)</f>
        <v>10</v>
      </c>
      <c r="C134" s="10">
        <f t="shared" ref="C134" si="21">10*MIN((((MAX((C131/C132)-(C133/5),0))/((C133/1)-(C133/5)))),1)</f>
        <v>10</v>
      </c>
      <c r="D134" s="10">
        <f t="shared" ref="D134" si="22">10*MIN((((MAX((D131/D132)-(D133/5),0))/((D133/1)-(D133/5)))),1)</f>
        <v>10</v>
      </c>
      <c r="E134" s="10">
        <f t="shared" ref="E134:F134" si="23">10*MIN((((MAX((E131/E132)-(E133/5),0))/((E133/1)-(E133/5)))),1)</f>
        <v>10</v>
      </c>
      <c r="F134" s="10">
        <f t="shared" si="23"/>
        <v>10</v>
      </c>
    </row>
    <row r="135" spans="1:6" x14ac:dyDescent="0.25">
      <c r="A135" s="2" t="s">
        <v>10</v>
      </c>
      <c r="B135" s="64">
        <f>AVERAGE(B134,C134,D134,E134,F134)</f>
        <v>10</v>
      </c>
    </row>
    <row r="137" spans="1:6" x14ac:dyDescent="0.25">
      <c r="A137" s="107" t="s">
        <v>6</v>
      </c>
      <c r="B137" s="107"/>
      <c r="C137" s="107"/>
      <c r="D137" s="107"/>
      <c r="E137" s="107"/>
      <c r="F137" s="107"/>
    </row>
    <row r="138" spans="1:6" x14ac:dyDescent="0.25">
      <c r="A138" s="3" t="s">
        <v>832</v>
      </c>
      <c r="B138" s="43" t="s">
        <v>850</v>
      </c>
      <c r="C138" s="43" t="s">
        <v>851</v>
      </c>
      <c r="D138" s="43" t="s">
        <v>852</v>
      </c>
      <c r="E138" s="43" t="s">
        <v>827</v>
      </c>
      <c r="F138" s="43" t="s">
        <v>817</v>
      </c>
    </row>
    <row r="139" spans="1:6" x14ac:dyDescent="0.25">
      <c r="A139" s="3" t="s">
        <v>856</v>
      </c>
      <c r="B139">
        <v>501</v>
      </c>
      <c r="C139">
        <v>531</v>
      </c>
      <c r="D139">
        <v>521</v>
      </c>
      <c r="E139">
        <v>541</v>
      </c>
      <c r="F139">
        <v>551</v>
      </c>
    </row>
    <row r="140" spans="1:6" x14ac:dyDescent="0.25">
      <c r="A140" s="3" t="s">
        <v>860</v>
      </c>
      <c r="B140" s="10">
        <v>9.7970000000000006</v>
      </c>
      <c r="C140" s="10">
        <v>9.2520000000000007</v>
      </c>
      <c r="D140" s="10">
        <v>9.4269999999999996</v>
      </c>
      <c r="E140" s="10">
        <v>9.0839999999999996</v>
      </c>
      <c r="F140" s="10">
        <v>8.9920000000000009</v>
      </c>
    </row>
    <row r="141" spans="1:6" x14ac:dyDescent="0.25">
      <c r="A141" s="3" t="s">
        <v>858</v>
      </c>
      <c r="B141">
        <v>10</v>
      </c>
      <c r="C141">
        <v>10</v>
      </c>
      <c r="D141">
        <v>10</v>
      </c>
      <c r="E141">
        <v>10</v>
      </c>
      <c r="F141">
        <v>10</v>
      </c>
    </row>
    <row r="142" spans="1:6" x14ac:dyDescent="0.25">
      <c r="A142" s="3" t="s">
        <v>800</v>
      </c>
      <c r="B142" s="10">
        <f t="shared" ref="B142" si="24">10*MIN((((MAX((B139/B140)-(B141/5),0))/((B141/1)-(B141/5)))),1)</f>
        <v>10</v>
      </c>
      <c r="C142" s="10">
        <f t="shared" ref="C142" si="25">10*MIN((((MAX((C139/C140)-(C141/5),0))/((C141/1)-(C141/5)))),1)</f>
        <v>10</v>
      </c>
      <c r="D142" s="10">
        <f t="shared" ref="D142" si="26">10*MIN((((MAX((D139/D140)-(D141/5),0))/((D141/1)-(D141/5)))),1)</f>
        <v>10</v>
      </c>
      <c r="E142" s="10">
        <f t="shared" ref="E142" si="27">10*MIN((((MAX((E139/E140)-(E141/5),0))/((E141/1)-(E141/5)))),1)</f>
        <v>10</v>
      </c>
      <c r="F142" s="10">
        <f t="shared" ref="F142" si="28">10*MIN((((MAX((F139/F140)-(F141/5),0))/((F141/1)-(F141/5)))),1)</f>
        <v>10</v>
      </c>
    </row>
    <row r="143" spans="1:6" x14ac:dyDescent="0.25">
      <c r="A143" s="2" t="s">
        <v>861</v>
      </c>
      <c r="B143" s="64">
        <f>AVERAGE(B142,C142,D142,E142,F142)</f>
        <v>10</v>
      </c>
    </row>
    <row r="145" spans="1:6" x14ac:dyDescent="0.25">
      <c r="A145" s="107" t="s">
        <v>7</v>
      </c>
      <c r="B145" s="107"/>
      <c r="C145" s="107"/>
      <c r="D145" s="107"/>
      <c r="E145" s="107"/>
      <c r="F145" s="107"/>
    </row>
    <row r="146" spans="1:6" x14ac:dyDescent="0.25">
      <c r="A146" s="3" t="s">
        <v>832</v>
      </c>
      <c r="B146" s="43" t="s">
        <v>850</v>
      </c>
      <c r="C146" s="43" t="s">
        <v>851</v>
      </c>
      <c r="D146" s="43" t="s">
        <v>852</v>
      </c>
      <c r="E146" s="43" t="s">
        <v>827</v>
      </c>
      <c r="F146" s="43" t="s">
        <v>817</v>
      </c>
    </row>
    <row r="147" spans="1:6" x14ac:dyDescent="0.25">
      <c r="A147" s="3" t="s">
        <v>856</v>
      </c>
      <c r="B147">
        <v>561</v>
      </c>
      <c r="C147">
        <v>571</v>
      </c>
      <c r="D147">
        <v>581</v>
      </c>
      <c r="E147">
        <v>591</v>
      </c>
      <c r="F147">
        <v>601</v>
      </c>
    </row>
    <row r="148" spans="1:6" x14ac:dyDescent="0.25">
      <c r="A148" s="3" t="s">
        <v>859</v>
      </c>
      <c r="B148" s="10">
        <v>8.766</v>
      </c>
      <c r="C148" s="10">
        <v>8.6159999999999997</v>
      </c>
      <c r="D148" s="10">
        <v>8.4969999999999999</v>
      </c>
      <c r="E148" s="10">
        <v>8.3290000000000006</v>
      </c>
      <c r="F148" s="10">
        <v>8.2080000000000002</v>
      </c>
    </row>
    <row r="149" spans="1:6" x14ac:dyDescent="0.25">
      <c r="A149" s="3" t="s">
        <v>858</v>
      </c>
      <c r="B149">
        <v>10</v>
      </c>
      <c r="C149">
        <v>10</v>
      </c>
      <c r="D149">
        <v>10</v>
      </c>
      <c r="E149">
        <v>10</v>
      </c>
      <c r="F149">
        <v>10</v>
      </c>
    </row>
    <row r="150" spans="1:6" x14ac:dyDescent="0.25">
      <c r="A150" s="3" t="s">
        <v>800</v>
      </c>
      <c r="B150" s="10">
        <f t="shared" ref="B150" si="29">10*MIN((((MAX((B147/B148)-(B149/5),0))/((B149/1)-(B149/5)))),1)</f>
        <v>10</v>
      </c>
      <c r="C150" s="10">
        <f t="shared" ref="C150" si="30">10*MIN((((MAX((C147/C148)-(C149/5),0))/((C149/1)-(C149/5)))),1)</f>
        <v>10</v>
      </c>
      <c r="D150" s="10">
        <f t="shared" ref="D150" si="31">10*MIN((((MAX((D147/D148)-(D149/5),0))/((D149/1)-(D149/5)))),1)</f>
        <v>10</v>
      </c>
      <c r="E150" s="10">
        <f t="shared" ref="E150" si="32">10*MIN((((MAX((E147/E148)-(E149/5),0))/((E149/1)-(E149/5)))),1)</f>
        <v>10</v>
      </c>
      <c r="F150" s="10">
        <f t="shared" ref="F150" si="33">10*MIN((((MAX((F147/F148)-(F149/5),0))/((F149/1)-(F149/5)))),1)</f>
        <v>10</v>
      </c>
    </row>
    <row r="151" spans="1:6" x14ac:dyDescent="0.25">
      <c r="A151" s="2" t="s">
        <v>861</v>
      </c>
      <c r="B151" s="64">
        <f>AVERAGE(B150,C150,D150,E150,F150)</f>
        <v>10</v>
      </c>
    </row>
    <row r="153" spans="1:6" x14ac:dyDescent="0.25">
      <c r="A153" s="2" t="s">
        <v>862</v>
      </c>
      <c r="B153" s="64">
        <f>AVERAGE(B151,B143,B135,B127,B119,B111,B103,B95)</f>
        <v>9.4047619047619051</v>
      </c>
    </row>
    <row r="156" spans="1:6" x14ac:dyDescent="0.25">
      <c r="A156" s="108" t="s">
        <v>883</v>
      </c>
      <c r="B156" s="108"/>
      <c r="C156" s="108"/>
      <c r="D156" s="108"/>
      <c r="E156" s="108"/>
      <c r="F156" s="108"/>
    </row>
    <row r="157" spans="1:6" x14ac:dyDescent="0.25">
      <c r="A157" s="108" t="s">
        <v>864</v>
      </c>
      <c r="B157" s="108"/>
      <c r="C157" s="108"/>
      <c r="D157" s="108"/>
      <c r="E157" s="108"/>
      <c r="F157" s="108"/>
    </row>
    <row r="158" spans="1:6" x14ac:dyDescent="0.25">
      <c r="A158" s="107" t="s">
        <v>0</v>
      </c>
      <c r="B158" s="107"/>
      <c r="C158" s="107"/>
      <c r="D158" s="107"/>
      <c r="E158" s="107"/>
      <c r="F158" s="107"/>
    </row>
    <row r="159" spans="1:6" x14ac:dyDescent="0.25">
      <c r="A159" s="3" t="s">
        <v>832</v>
      </c>
      <c r="B159" s="43" t="s">
        <v>850</v>
      </c>
      <c r="C159" s="43" t="s">
        <v>851</v>
      </c>
      <c r="D159" s="43" t="s">
        <v>852</v>
      </c>
      <c r="E159" s="43" t="s">
        <v>827</v>
      </c>
      <c r="F159" s="43" t="s">
        <v>817</v>
      </c>
    </row>
    <row r="160" spans="1:6" x14ac:dyDescent="0.25">
      <c r="A160" s="3" t="s">
        <v>870</v>
      </c>
      <c r="B160">
        <v>10</v>
      </c>
      <c r="C160">
        <v>10</v>
      </c>
      <c r="D160">
        <v>10</v>
      </c>
      <c r="E160">
        <v>10</v>
      </c>
      <c r="F160">
        <v>10</v>
      </c>
    </row>
    <row r="161" spans="1:6" x14ac:dyDescent="0.25">
      <c r="A161" s="3" t="s">
        <v>871</v>
      </c>
      <c r="B161">
        <v>5</v>
      </c>
      <c r="C161">
        <v>5</v>
      </c>
      <c r="D161">
        <v>5</v>
      </c>
      <c r="E161">
        <v>5</v>
      </c>
      <c r="F161">
        <v>5</v>
      </c>
    </row>
    <row r="162" spans="1:6" x14ac:dyDescent="0.25">
      <c r="A162" s="3" t="s">
        <v>872</v>
      </c>
      <c r="B162">
        <v>15</v>
      </c>
      <c r="C162">
        <v>15</v>
      </c>
      <c r="D162">
        <v>15</v>
      </c>
      <c r="E162">
        <v>15</v>
      </c>
      <c r="F162">
        <v>15</v>
      </c>
    </row>
    <row r="163" spans="1:6" x14ac:dyDescent="0.25">
      <c r="A163" s="3" t="s">
        <v>873</v>
      </c>
      <c r="B163" s="28">
        <v>5.9</v>
      </c>
      <c r="C163" s="28">
        <v>6.5</v>
      </c>
      <c r="D163" s="28">
        <v>6.5</v>
      </c>
      <c r="E163">
        <v>8.6999999999999993</v>
      </c>
      <c r="F163">
        <v>9.1999999999999993</v>
      </c>
    </row>
    <row r="164" spans="1:6" x14ac:dyDescent="0.25">
      <c r="A164" s="3" t="s">
        <v>874</v>
      </c>
      <c r="B164">
        <v>6</v>
      </c>
      <c r="C164">
        <v>6.4</v>
      </c>
      <c r="D164">
        <v>6.6</v>
      </c>
      <c r="E164">
        <v>8.8000000000000007</v>
      </c>
      <c r="F164">
        <v>9.4</v>
      </c>
    </row>
    <row r="165" spans="1:6" x14ac:dyDescent="0.25">
      <c r="A165" s="3" t="s">
        <v>875</v>
      </c>
      <c r="B165">
        <v>6.1</v>
      </c>
      <c r="C165">
        <v>6.3</v>
      </c>
      <c r="D165">
        <v>6.7</v>
      </c>
      <c r="E165">
        <v>8.9</v>
      </c>
      <c r="F165">
        <v>9.5</v>
      </c>
    </row>
    <row r="166" spans="1:6" x14ac:dyDescent="0.25">
      <c r="A166" s="3" t="s">
        <v>867</v>
      </c>
      <c r="B166">
        <f t="shared" ref="B166:D166" si="34">(B163-B164)/B161</f>
        <v>-1.9999999999999928E-2</v>
      </c>
      <c r="C166">
        <f t="shared" si="34"/>
        <v>1.9999999999999928E-2</v>
      </c>
      <c r="D166">
        <f t="shared" si="34"/>
        <v>-1.9999999999999928E-2</v>
      </c>
      <c r="E166">
        <f>(E163-E164)/E161</f>
        <v>-2.0000000000000285E-2</v>
      </c>
      <c r="F166">
        <f>(F163-F164)/F161</f>
        <v>-4.0000000000000216E-2</v>
      </c>
    </row>
    <row r="167" spans="1:6" x14ac:dyDescent="0.25">
      <c r="A167" s="3" t="s">
        <v>868</v>
      </c>
      <c r="B167">
        <f>(B164-B165)/B161</f>
        <v>-1.9999999999999928E-2</v>
      </c>
      <c r="C167">
        <f t="shared" ref="C167:F167" si="35">(C164-C165)/C161</f>
        <v>2.0000000000000108E-2</v>
      </c>
      <c r="D167">
        <f t="shared" si="35"/>
        <v>-2.0000000000000108E-2</v>
      </c>
      <c r="E167">
        <f t="shared" si="35"/>
        <v>-1.9999999999999928E-2</v>
      </c>
      <c r="F167">
        <f t="shared" si="35"/>
        <v>-1.9999999999999928E-2</v>
      </c>
    </row>
    <row r="168" spans="1:6" x14ac:dyDescent="0.25">
      <c r="A168" s="3" t="s">
        <v>861</v>
      </c>
      <c r="B168">
        <f t="shared" ref="B168:E168" si="36">MIN(1,B166/B167)*10</f>
        <v>10</v>
      </c>
      <c r="C168">
        <f t="shared" si="36"/>
        <v>9.9999999999999094</v>
      </c>
      <c r="D168">
        <f t="shared" si="36"/>
        <v>9.9999999999999094</v>
      </c>
      <c r="E168">
        <f t="shared" si="36"/>
        <v>10</v>
      </c>
      <c r="F168">
        <f>MIN(1,F166/F167)*10</f>
        <v>10</v>
      </c>
    </row>
    <row r="169" spans="1:6" x14ac:dyDescent="0.25">
      <c r="A169" s="2" t="s">
        <v>869</v>
      </c>
      <c r="B169" s="57">
        <f>AVERAGE(B168:F168)</f>
        <v>9.9999999999999627</v>
      </c>
    </row>
    <row r="172" spans="1:6" x14ac:dyDescent="0.25">
      <c r="A172" s="107" t="s">
        <v>1</v>
      </c>
      <c r="B172" s="107"/>
      <c r="C172" s="107"/>
      <c r="D172" s="107"/>
      <c r="E172" s="107"/>
      <c r="F172" s="107"/>
    </row>
    <row r="173" spans="1:6" x14ac:dyDescent="0.25">
      <c r="A173" s="3" t="s">
        <v>832</v>
      </c>
      <c r="B173" s="43" t="s">
        <v>850</v>
      </c>
      <c r="C173" s="43" t="s">
        <v>851</v>
      </c>
      <c r="D173" s="43" t="s">
        <v>852</v>
      </c>
      <c r="E173" s="43" t="s">
        <v>827</v>
      </c>
      <c r="F173" s="43" t="s">
        <v>817</v>
      </c>
    </row>
    <row r="174" spans="1:6" x14ac:dyDescent="0.25">
      <c r="A174" s="3" t="s">
        <v>870</v>
      </c>
      <c r="B174">
        <v>10</v>
      </c>
      <c r="C174">
        <v>10</v>
      </c>
      <c r="D174">
        <v>10</v>
      </c>
      <c r="E174">
        <v>10</v>
      </c>
      <c r="F174">
        <v>10</v>
      </c>
    </row>
    <row r="175" spans="1:6" x14ac:dyDescent="0.25">
      <c r="A175" s="3" t="s">
        <v>871</v>
      </c>
      <c r="B175">
        <v>5</v>
      </c>
      <c r="C175">
        <v>5</v>
      </c>
      <c r="D175">
        <v>5</v>
      </c>
      <c r="E175">
        <v>5</v>
      </c>
      <c r="F175">
        <v>5</v>
      </c>
    </row>
    <row r="176" spans="1:6" x14ac:dyDescent="0.25">
      <c r="A176" s="3" t="s">
        <v>872</v>
      </c>
      <c r="B176">
        <v>15</v>
      </c>
      <c r="C176">
        <v>15</v>
      </c>
      <c r="D176">
        <v>15</v>
      </c>
      <c r="E176">
        <v>15</v>
      </c>
      <c r="F176">
        <v>15</v>
      </c>
    </row>
    <row r="177" spans="1:6" x14ac:dyDescent="0.25">
      <c r="A177" s="3" t="s">
        <v>873</v>
      </c>
      <c r="B177" s="28">
        <v>9.5</v>
      </c>
      <c r="C177" s="28">
        <v>10</v>
      </c>
      <c r="D177" s="28">
        <v>10.4</v>
      </c>
      <c r="E177" s="28">
        <v>10.7</v>
      </c>
      <c r="F177" s="28">
        <v>5.2</v>
      </c>
    </row>
    <row r="178" spans="1:6" x14ac:dyDescent="0.25">
      <c r="A178" s="3" t="s">
        <v>874</v>
      </c>
      <c r="B178">
        <v>9.6</v>
      </c>
      <c r="C178">
        <v>10.199999999999999</v>
      </c>
      <c r="D178">
        <v>10.5</v>
      </c>
      <c r="E178">
        <v>10.8</v>
      </c>
      <c r="F178">
        <v>8.9</v>
      </c>
    </row>
    <row r="179" spans="1:6" x14ac:dyDescent="0.25">
      <c r="A179" s="3" t="s">
        <v>875</v>
      </c>
      <c r="B179">
        <v>9.8000000000000007</v>
      </c>
      <c r="C179">
        <v>10.4</v>
      </c>
      <c r="D179">
        <v>10.6</v>
      </c>
      <c r="E179">
        <v>10.9</v>
      </c>
      <c r="F179">
        <v>13.2</v>
      </c>
    </row>
    <row r="180" spans="1:6" x14ac:dyDescent="0.25">
      <c r="A180" s="3" t="s">
        <v>867</v>
      </c>
      <c r="B180">
        <f t="shared" ref="B180:F180" si="37">(B177-B178)/B175</f>
        <v>-1.9999999999999928E-2</v>
      </c>
      <c r="C180">
        <f t="shared" si="37"/>
        <v>-3.9999999999999855E-2</v>
      </c>
      <c r="D180">
        <f t="shared" si="37"/>
        <v>-1.9999999999999928E-2</v>
      </c>
      <c r="E180">
        <f t="shared" si="37"/>
        <v>-2.0000000000000285E-2</v>
      </c>
      <c r="F180">
        <f t="shared" si="37"/>
        <v>-0.74</v>
      </c>
    </row>
    <row r="181" spans="1:6" x14ac:dyDescent="0.25">
      <c r="A181" s="3" t="s">
        <v>868</v>
      </c>
      <c r="B181">
        <f>(B178-B179)/B175</f>
        <v>-4.0000000000000216E-2</v>
      </c>
      <c r="C181">
        <f>(C178-C179)/C175</f>
        <v>-4.0000000000000216E-2</v>
      </c>
      <c r="D181">
        <f t="shared" ref="D181:F181" si="38">(D178-D179)/D175</f>
        <v>-1.9999999999999928E-2</v>
      </c>
      <c r="E181">
        <f t="shared" si="38"/>
        <v>-1.9999999999999928E-2</v>
      </c>
      <c r="F181">
        <f t="shared" si="38"/>
        <v>-0.85999999999999976</v>
      </c>
    </row>
    <row r="182" spans="1:6" x14ac:dyDescent="0.25">
      <c r="A182" s="3" t="s">
        <v>861</v>
      </c>
      <c r="B182">
        <f t="shared" ref="B182:C182" si="39">MIN(1,B180/B181)*10</f>
        <v>4.9999999999999547</v>
      </c>
      <c r="C182">
        <f t="shared" si="39"/>
        <v>9.9999999999999094</v>
      </c>
      <c r="D182">
        <f t="shared" ref="D182" si="40">MIN(1,D180/D181)*10</f>
        <v>10</v>
      </c>
      <c r="E182">
        <f t="shared" ref="E182" si="41">MIN(1,E180/E181)*10</f>
        <v>10</v>
      </c>
      <c r="F182" s="28">
        <f t="shared" ref="F182" si="42">MIN(1,F180/F181)*10</f>
        <v>8.6046511627906987</v>
      </c>
    </row>
    <row r="183" spans="1:6" x14ac:dyDescent="0.25">
      <c r="A183" s="2" t="s">
        <v>876</v>
      </c>
      <c r="B183" s="57">
        <f>AVERAGE(B182:F182)</f>
        <v>8.7209302325581124</v>
      </c>
    </row>
    <row r="186" spans="1:6" x14ac:dyDescent="0.25">
      <c r="A186" s="107" t="s">
        <v>2</v>
      </c>
      <c r="B186" s="107"/>
      <c r="C186" s="107"/>
      <c r="D186" s="107"/>
      <c r="E186" s="107"/>
      <c r="F186" s="107"/>
    </row>
    <row r="187" spans="1:6" x14ac:dyDescent="0.25">
      <c r="A187" s="3" t="s">
        <v>832</v>
      </c>
      <c r="B187" s="43" t="s">
        <v>850</v>
      </c>
      <c r="C187" s="43" t="s">
        <v>851</v>
      </c>
      <c r="D187" s="43" t="s">
        <v>852</v>
      </c>
      <c r="E187" s="43" t="s">
        <v>827</v>
      </c>
      <c r="F187" s="43" t="s">
        <v>817</v>
      </c>
    </row>
    <row r="188" spans="1:6" x14ac:dyDescent="0.25">
      <c r="A188" s="3" t="s">
        <v>870</v>
      </c>
      <c r="B188">
        <v>10</v>
      </c>
      <c r="C188">
        <v>10</v>
      </c>
      <c r="D188">
        <v>10</v>
      </c>
      <c r="E188">
        <v>10</v>
      </c>
      <c r="F188">
        <v>10</v>
      </c>
    </row>
    <row r="189" spans="1:6" x14ac:dyDescent="0.25">
      <c r="A189" s="3" t="s">
        <v>871</v>
      </c>
      <c r="B189">
        <v>5</v>
      </c>
      <c r="C189">
        <v>5</v>
      </c>
      <c r="D189">
        <v>5</v>
      </c>
      <c r="E189">
        <v>5</v>
      </c>
      <c r="F189">
        <v>5</v>
      </c>
    </row>
    <row r="190" spans="1:6" x14ac:dyDescent="0.25">
      <c r="A190" s="3" t="s">
        <v>872</v>
      </c>
      <c r="B190">
        <v>15</v>
      </c>
      <c r="C190">
        <v>15</v>
      </c>
      <c r="D190">
        <v>15</v>
      </c>
      <c r="E190">
        <v>15</v>
      </c>
      <c r="F190">
        <v>15</v>
      </c>
    </row>
    <row r="191" spans="1:6" x14ac:dyDescent="0.25">
      <c r="A191" s="3" t="s">
        <v>873</v>
      </c>
      <c r="B191" s="28">
        <v>5.2</v>
      </c>
      <c r="C191" s="28">
        <v>5.2</v>
      </c>
      <c r="D191" s="28">
        <v>5.0999999999999996</v>
      </c>
      <c r="E191" s="28">
        <v>5.3</v>
      </c>
      <c r="F191" s="28">
        <v>5.3</v>
      </c>
    </row>
    <row r="192" spans="1:6" x14ac:dyDescent="0.25">
      <c r="A192" s="3" t="s">
        <v>874</v>
      </c>
      <c r="B192">
        <v>9.6</v>
      </c>
      <c r="C192">
        <v>9.5</v>
      </c>
      <c r="D192">
        <v>9</v>
      </c>
      <c r="E192">
        <v>9.6</v>
      </c>
      <c r="F192">
        <v>8.3000000000000007</v>
      </c>
    </row>
    <row r="193" spans="1:6" x14ac:dyDescent="0.25">
      <c r="A193" s="3" t="s">
        <v>875</v>
      </c>
      <c r="B193">
        <v>13.3</v>
      </c>
      <c r="C193">
        <v>13.5</v>
      </c>
      <c r="D193">
        <v>13.5</v>
      </c>
      <c r="E193">
        <v>13.9</v>
      </c>
      <c r="F193">
        <v>13.6</v>
      </c>
    </row>
    <row r="194" spans="1:6" x14ac:dyDescent="0.25">
      <c r="A194" s="3" t="s">
        <v>867</v>
      </c>
      <c r="B194">
        <f t="shared" ref="B194:F194" si="43">(B191-B192)/B189</f>
        <v>-0.87999999999999989</v>
      </c>
      <c r="C194">
        <f t="shared" si="43"/>
        <v>-0.86</v>
      </c>
      <c r="D194">
        <f t="shared" si="43"/>
        <v>-0.78</v>
      </c>
      <c r="E194">
        <f t="shared" si="43"/>
        <v>-0.86</v>
      </c>
      <c r="F194">
        <f t="shared" si="43"/>
        <v>-0.6000000000000002</v>
      </c>
    </row>
    <row r="195" spans="1:6" x14ac:dyDescent="0.25">
      <c r="A195" s="3" t="s">
        <v>868</v>
      </c>
      <c r="B195">
        <f>(B192-B193)/B189</f>
        <v>-0.74000000000000021</v>
      </c>
      <c r="C195">
        <f t="shared" ref="C195:E195" si="44">(C192-C193)/C189</f>
        <v>-0.8</v>
      </c>
      <c r="D195">
        <f t="shared" si="44"/>
        <v>-0.9</v>
      </c>
      <c r="E195">
        <f t="shared" si="44"/>
        <v>-0.8600000000000001</v>
      </c>
      <c r="F195">
        <f>(F192-F193)/F189</f>
        <v>-1.0599999999999998</v>
      </c>
    </row>
    <row r="196" spans="1:6" x14ac:dyDescent="0.25">
      <c r="A196" s="3" t="s">
        <v>861</v>
      </c>
      <c r="B196" s="28">
        <f t="shared" ref="B196" si="45">MIN(1,B194/B195)*10</f>
        <v>10</v>
      </c>
      <c r="C196" s="28">
        <f t="shared" ref="C196" si="46">MIN(1,C194/C195)*10</f>
        <v>10</v>
      </c>
      <c r="D196" s="28">
        <f t="shared" ref="D196" si="47">MIN(1,D194/D195)*10</f>
        <v>8.6666666666666679</v>
      </c>
      <c r="E196" s="28">
        <f t="shared" ref="E196" si="48">MIN(1,E194/E195)*10</f>
        <v>9.9999999999999982</v>
      </c>
      <c r="F196" s="28">
        <f t="shared" ref="F196" si="49">MIN(1,F194/F195)*10</f>
        <v>5.6603773584905692</v>
      </c>
    </row>
    <row r="197" spans="1:6" x14ac:dyDescent="0.25">
      <c r="A197" s="2" t="s">
        <v>877</v>
      </c>
      <c r="B197" s="57">
        <f>AVERAGE(B196:F196)</f>
        <v>8.8654088050314463</v>
      </c>
    </row>
    <row r="200" spans="1:6" x14ac:dyDescent="0.25">
      <c r="A200" s="107" t="s">
        <v>3</v>
      </c>
      <c r="B200" s="107"/>
      <c r="C200" s="107"/>
      <c r="D200" s="107"/>
      <c r="E200" s="107"/>
      <c r="F200" s="107"/>
    </row>
    <row r="201" spans="1:6" x14ac:dyDescent="0.25">
      <c r="A201" s="3" t="s">
        <v>832</v>
      </c>
      <c r="B201" s="43" t="s">
        <v>850</v>
      </c>
      <c r="C201" s="43" t="s">
        <v>851</v>
      </c>
      <c r="D201" s="43" t="s">
        <v>852</v>
      </c>
      <c r="E201" s="43" t="s">
        <v>827</v>
      </c>
      <c r="F201" s="43" t="s">
        <v>817</v>
      </c>
    </row>
    <row r="202" spans="1:6" x14ac:dyDescent="0.25">
      <c r="A202" s="3" t="s">
        <v>870</v>
      </c>
      <c r="B202">
        <v>10</v>
      </c>
      <c r="C202">
        <v>10</v>
      </c>
      <c r="D202">
        <v>10</v>
      </c>
      <c r="E202">
        <v>10</v>
      </c>
      <c r="F202">
        <v>10</v>
      </c>
    </row>
    <row r="203" spans="1:6" x14ac:dyDescent="0.25">
      <c r="A203" s="3" t="s">
        <v>871</v>
      </c>
      <c r="B203">
        <v>5</v>
      </c>
      <c r="C203">
        <v>5</v>
      </c>
      <c r="D203">
        <v>5</v>
      </c>
      <c r="E203">
        <v>5</v>
      </c>
      <c r="F203">
        <v>5</v>
      </c>
    </row>
    <row r="204" spans="1:6" x14ac:dyDescent="0.25">
      <c r="A204" s="3" t="s">
        <v>872</v>
      </c>
      <c r="B204">
        <v>15</v>
      </c>
      <c r="C204">
        <v>15</v>
      </c>
      <c r="D204">
        <v>15</v>
      </c>
      <c r="E204">
        <v>15</v>
      </c>
      <c r="F204">
        <v>15</v>
      </c>
    </row>
    <row r="205" spans="1:6" x14ac:dyDescent="0.25">
      <c r="A205" s="3" t="s">
        <v>873</v>
      </c>
      <c r="B205" s="28">
        <v>5.2</v>
      </c>
      <c r="C205" s="28">
        <v>5.2</v>
      </c>
      <c r="D205" s="28">
        <v>4.9000000000000004</v>
      </c>
      <c r="E205" s="28">
        <v>5.2</v>
      </c>
      <c r="F205" s="28">
        <v>5.2</v>
      </c>
    </row>
    <row r="206" spans="1:6" x14ac:dyDescent="0.25">
      <c r="A206" s="3" t="s">
        <v>874</v>
      </c>
      <c r="B206">
        <v>9.4</v>
      </c>
      <c r="C206">
        <v>9.6</v>
      </c>
      <c r="D206">
        <v>8.8000000000000007</v>
      </c>
      <c r="E206">
        <v>9.5</v>
      </c>
      <c r="F206">
        <v>9.1999999999999993</v>
      </c>
    </row>
    <row r="207" spans="1:6" x14ac:dyDescent="0.25">
      <c r="A207" s="3" t="s">
        <v>875</v>
      </c>
      <c r="B207">
        <v>13.7</v>
      </c>
      <c r="C207">
        <v>13.7</v>
      </c>
      <c r="D207">
        <v>13.4</v>
      </c>
      <c r="E207">
        <v>13.4</v>
      </c>
      <c r="F207">
        <v>13.6</v>
      </c>
    </row>
    <row r="208" spans="1:6" x14ac:dyDescent="0.25">
      <c r="A208" s="3" t="s">
        <v>867</v>
      </c>
      <c r="B208">
        <f t="shared" ref="B208:F208" si="50">(B205-B206)/B203</f>
        <v>-0.84000000000000008</v>
      </c>
      <c r="C208">
        <f t="shared" si="50"/>
        <v>-0.87999999999999989</v>
      </c>
      <c r="D208">
        <f t="shared" si="50"/>
        <v>-0.78</v>
      </c>
      <c r="E208">
        <f t="shared" si="50"/>
        <v>-0.86</v>
      </c>
      <c r="F208">
        <f t="shared" si="50"/>
        <v>-0.79999999999999982</v>
      </c>
    </row>
    <row r="209" spans="1:6" x14ac:dyDescent="0.25">
      <c r="A209" s="3" t="s">
        <v>868</v>
      </c>
      <c r="B209">
        <f>(B206-B207)/B203</f>
        <v>-0.85999999999999976</v>
      </c>
      <c r="C209">
        <f t="shared" ref="C209:F209" si="51">(C206-C207)/C203</f>
        <v>-0.82</v>
      </c>
      <c r="D209">
        <f t="shared" si="51"/>
        <v>-0.91999999999999993</v>
      </c>
      <c r="E209">
        <f t="shared" si="51"/>
        <v>-0.78</v>
      </c>
      <c r="F209">
        <f t="shared" si="51"/>
        <v>-0.88000000000000012</v>
      </c>
    </row>
    <row r="210" spans="1:6" x14ac:dyDescent="0.25">
      <c r="A210" s="3" t="s">
        <v>861</v>
      </c>
      <c r="B210" s="28">
        <f t="shared" ref="B210" si="52">MIN(1,B208/B209)*10</f>
        <v>9.7674418604651194</v>
      </c>
      <c r="C210" s="28">
        <f t="shared" ref="C210" si="53">MIN(1,C208/C209)*10</f>
        <v>10</v>
      </c>
      <c r="D210" s="28">
        <f t="shared" ref="D210" si="54">MIN(1,D208/D209)*10</f>
        <v>8.4782608695652186</v>
      </c>
      <c r="E210" s="28">
        <f t="shared" ref="E210" si="55">MIN(1,E208/E209)*10</f>
        <v>10</v>
      </c>
      <c r="F210" s="28">
        <f t="shared" ref="F210" si="56">MIN(1,F208/F209)*10</f>
        <v>9.0909090909090864</v>
      </c>
    </row>
    <row r="211" spans="1:6" x14ac:dyDescent="0.25">
      <c r="A211" s="2" t="s">
        <v>878</v>
      </c>
      <c r="B211" s="57">
        <f>AVERAGE(B210:F210)</f>
        <v>9.4673223641878845</v>
      </c>
    </row>
    <row r="214" spans="1:6" x14ac:dyDescent="0.25">
      <c r="A214" s="107" t="s">
        <v>4</v>
      </c>
      <c r="B214" s="107"/>
      <c r="C214" s="107"/>
      <c r="D214" s="107"/>
      <c r="E214" s="107"/>
      <c r="F214" s="107"/>
    </row>
    <row r="215" spans="1:6" x14ac:dyDescent="0.25">
      <c r="A215" s="3" t="s">
        <v>832</v>
      </c>
      <c r="B215" s="43" t="s">
        <v>850</v>
      </c>
      <c r="C215" s="43" t="s">
        <v>851</v>
      </c>
      <c r="D215" s="43" t="s">
        <v>852</v>
      </c>
      <c r="E215" s="43" t="s">
        <v>827</v>
      </c>
      <c r="F215" s="43" t="s">
        <v>817</v>
      </c>
    </row>
    <row r="216" spans="1:6" x14ac:dyDescent="0.25">
      <c r="A216" s="3" t="s">
        <v>870</v>
      </c>
      <c r="B216">
        <v>10</v>
      </c>
      <c r="C216">
        <v>10</v>
      </c>
      <c r="D216">
        <v>10</v>
      </c>
      <c r="E216">
        <v>10</v>
      </c>
      <c r="F216">
        <v>10</v>
      </c>
    </row>
    <row r="217" spans="1:6" x14ac:dyDescent="0.25">
      <c r="A217" s="3" t="s">
        <v>871</v>
      </c>
      <c r="B217">
        <v>5</v>
      </c>
      <c r="C217">
        <v>5</v>
      </c>
      <c r="D217">
        <v>5</v>
      </c>
      <c r="E217">
        <v>5</v>
      </c>
      <c r="F217">
        <v>5</v>
      </c>
    </row>
    <row r="218" spans="1:6" x14ac:dyDescent="0.25">
      <c r="A218" s="3" t="s">
        <v>872</v>
      </c>
      <c r="B218">
        <v>15</v>
      </c>
      <c r="C218">
        <v>15</v>
      </c>
      <c r="D218">
        <v>15</v>
      </c>
      <c r="E218">
        <v>15</v>
      </c>
      <c r="F218">
        <v>15</v>
      </c>
    </row>
    <row r="219" spans="1:6" x14ac:dyDescent="0.25">
      <c r="A219" s="3" t="s">
        <v>873</v>
      </c>
      <c r="B219">
        <v>5.2</v>
      </c>
      <c r="C219">
        <v>5.2</v>
      </c>
      <c r="D219">
        <v>5.2</v>
      </c>
      <c r="E219">
        <v>5.3</v>
      </c>
      <c r="F219">
        <v>5.3</v>
      </c>
    </row>
    <row r="220" spans="1:6" x14ac:dyDescent="0.25">
      <c r="A220" s="3" t="s">
        <v>874</v>
      </c>
      <c r="B220">
        <v>9.5</v>
      </c>
      <c r="C220">
        <v>9.6</v>
      </c>
      <c r="D220">
        <v>9.5</v>
      </c>
      <c r="E220">
        <v>9.6</v>
      </c>
      <c r="F220">
        <v>9.6</v>
      </c>
    </row>
    <row r="221" spans="1:6" x14ac:dyDescent="0.25">
      <c r="A221" s="3" t="s">
        <v>875</v>
      </c>
      <c r="B221">
        <v>13.8</v>
      </c>
      <c r="C221">
        <v>13.7</v>
      </c>
      <c r="D221">
        <v>13.7</v>
      </c>
      <c r="E221">
        <v>13.9</v>
      </c>
      <c r="F221">
        <v>13.9</v>
      </c>
    </row>
    <row r="222" spans="1:6" x14ac:dyDescent="0.25">
      <c r="A222" s="3" t="s">
        <v>867</v>
      </c>
      <c r="B222">
        <f t="shared" ref="B222:F222" si="57">(B219-B220)/B217</f>
        <v>-0.86</v>
      </c>
      <c r="C222">
        <f t="shared" si="57"/>
        <v>-0.87999999999999989</v>
      </c>
      <c r="D222">
        <f t="shared" si="57"/>
        <v>-0.86</v>
      </c>
      <c r="E222">
        <f t="shared" si="57"/>
        <v>-0.86</v>
      </c>
      <c r="F222">
        <f t="shared" si="57"/>
        <v>-0.86</v>
      </c>
    </row>
    <row r="223" spans="1:6" x14ac:dyDescent="0.25">
      <c r="A223" s="3" t="s">
        <v>868</v>
      </c>
      <c r="B223">
        <f>(B220-B221)/B217</f>
        <v>-0.8600000000000001</v>
      </c>
      <c r="C223">
        <f t="shared" ref="C223:F223" si="58">(C220-C221)/C217</f>
        <v>-0.82</v>
      </c>
      <c r="D223">
        <f t="shared" si="58"/>
        <v>-0.83999999999999986</v>
      </c>
      <c r="E223">
        <f t="shared" si="58"/>
        <v>-0.8600000000000001</v>
      </c>
      <c r="F223">
        <f t="shared" si="58"/>
        <v>-0.8600000000000001</v>
      </c>
    </row>
    <row r="224" spans="1:6" x14ac:dyDescent="0.25">
      <c r="A224" s="3" t="s">
        <v>861</v>
      </c>
      <c r="B224" s="28">
        <f t="shared" ref="B224" si="59">MIN(1,B222/B223)*10</f>
        <v>9.9999999999999982</v>
      </c>
      <c r="C224" s="28">
        <f t="shared" ref="C224" si="60">MIN(1,C222/C223)*10</f>
        <v>10</v>
      </c>
      <c r="D224" s="28">
        <f t="shared" ref="D224" si="61">MIN(1,D222/D223)*10</f>
        <v>10</v>
      </c>
      <c r="E224" s="28">
        <f t="shared" ref="E224" si="62">MIN(1,E222/E223)*10</f>
        <v>9.9999999999999982</v>
      </c>
      <c r="F224" s="28">
        <f t="shared" ref="F224" si="63">MIN(1,F222/F223)*10</f>
        <v>9.9999999999999982</v>
      </c>
    </row>
    <row r="225" spans="1:6" x14ac:dyDescent="0.25">
      <c r="A225" s="2" t="s">
        <v>879</v>
      </c>
      <c r="B225" s="57">
        <f>AVERAGE(B224:F224)</f>
        <v>10</v>
      </c>
    </row>
    <row r="228" spans="1:6" x14ac:dyDescent="0.25">
      <c r="A228" s="107" t="s">
        <v>5</v>
      </c>
      <c r="B228" s="107"/>
      <c r="C228" s="107"/>
      <c r="D228" s="107"/>
      <c r="E228" s="107"/>
      <c r="F228" s="107"/>
    </row>
    <row r="229" spans="1:6" x14ac:dyDescent="0.25">
      <c r="A229" s="3" t="s">
        <v>832</v>
      </c>
      <c r="B229" s="43" t="s">
        <v>850</v>
      </c>
      <c r="C229" s="43" t="s">
        <v>851</v>
      </c>
      <c r="D229" s="43" t="s">
        <v>852</v>
      </c>
      <c r="E229" s="43" t="s">
        <v>827</v>
      </c>
      <c r="F229" s="43" t="s">
        <v>817</v>
      </c>
    </row>
    <row r="230" spans="1:6" x14ac:dyDescent="0.25">
      <c r="A230" s="3" t="s">
        <v>870</v>
      </c>
      <c r="B230">
        <v>10</v>
      </c>
      <c r="C230">
        <v>10</v>
      </c>
      <c r="D230">
        <v>10</v>
      </c>
      <c r="E230">
        <v>10</v>
      </c>
      <c r="F230">
        <v>10</v>
      </c>
    </row>
    <row r="231" spans="1:6" x14ac:dyDescent="0.25">
      <c r="A231" s="3" t="s">
        <v>871</v>
      </c>
      <c r="B231">
        <v>5</v>
      </c>
      <c r="C231">
        <v>5</v>
      </c>
      <c r="D231">
        <v>5</v>
      </c>
      <c r="E231">
        <v>5</v>
      </c>
      <c r="F231">
        <v>5</v>
      </c>
    </row>
    <row r="232" spans="1:6" x14ac:dyDescent="0.25">
      <c r="A232" s="3" t="s">
        <v>872</v>
      </c>
      <c r="B232">
        <v>15</v>
      </c>
      <c r="C232">
        <v>15</v>
      </c>
      <c r="D232">
        <v>15</v>
      </c>
      <c r="E232">
        <v>15</v>
      </c>
      <c r="F232">
        <v>15</v>
      </c>
    </row>
    <row r="233" spans="1:6" x14ac:dyDescent="0.25">
      <c r="A233" s="3" t="s">
        <v>873</v>
      </c>
      <c r="B233" s="28">
        <v>4.5999999999999996</v>
      </c>
      <c r="C233" s="28">
        <v>5.2</v>
      </c>
      <c r="D233" s="28">
        <v>5.2</v>
      </c>
      <c r="E233" s="28">
        <v>5.2</v>
      </c>
      <c r="F233" s="28">
        <v>5.3</v>
      </c>
    </row>
    <row r="234" spans="1:6" x14ac:dyDescent="0.25">
      <c r="A234" s="3" t="s">
        <v>874</v>
      </c>
      <c r="B234">
        <v>9.6</v>
      </c>
      <c r="C234">
        <v>9.1</v>
      </c>
      <c r="D234">
        <v>9.4</v>
      </c>
      <c r="E234">
        <v>9.5</v>
      </c>
      <c r="F234">
        <v>9.4</v>
      </c>
    </row>
    <row r="235" spans="1:6" x14ac:dyDescent="0.25">
      <c r="A235" s="3" t="s">
        <v>875</v>
      </c>
      <c r="B235">
        <v>13.9</v>
      </c>
      <c r="C235">
        <v>13.9</v>
      </c>
      <c r="D235">
        <v>13.8</v>
      </c>
      <c r="E235">
        <v>13.8</v>
      </c>
      <c r="F235">
        <v>13.9</v>
      </c>
    </row>
    <row r="236" spans="1:6" x14ac:dyDescent="0.25">
      <c r="A236" s="3" t="s">
        <v>867</v>
      </c>
      <c r="B236">
        <f t="shared" ref="B236:F236" si="64">(B233-B234)/B231</f>
        <v>-1</v>
      </c>
      <c r="C236">
        <f t="shared" si="64"/>
        <v>-0.77999999999999992</v>
      </c>
      <c r="D236">
        <f t="shared" si="64"/>
        <v>-0.84000000000000008</v>
      </c>
      <c r="E236">
        <f t="shared" si="64"/>
        <v>-0.86</v>
      </c>
      <c r="F236">
        <f t="shared" si="64"/>
        <v>-0.82000000000000006</v>
      </c>
    </row>
    <row r="237" spans="1:6" x14ac:dyDescent="0.25">
      <c r="A237" s="3" t="s">
        <v>868</v>
      </c>
      <c r="B237">
        <f>(B234-B235)/B231</f>
        <v>-0.8600000000000001</v>
      </c>
      <c r="C237">
        <f t="shared" ref="C237:F237" si="65">(C234-C235)/C231</f>
        <v>-0.96000000000000019</v>
      </c>
      <c r="D237">
        <f t="shared" si="65"/>
        <v>-0.88000000000000012</v>
      </c>
      <c r="E237">
        <f t="shared" si="65"/>
        <v>-0.8600000000000001</v>
      </c>
      <c r="F237">
        <f t="shared" si="65"/>
        <v>-0.9</v>
      </c>
    </row>
    <row r="238" spans="1:6" x14ac:dyDescent="0.25">
      <c r="A238" s="3" t="s">
        <v>861</v>
      </c>
      <c r="B238" s="28">
        <f t="shared" ref="B238" si="66">MIN(1,B236/B237)*10</f>
        <v>10</v>
      </c>
      <c r="C238" s="28">
        <f t="shared" ref="C238" si="67">MIN(1,C236/C237)*10</f>
        <v>8.1249999999999982</v>
      </c>
      <c r="D238" s="28">
        <f t="shared" ref="D238" si="68">MIN(1,D236/D237)*10</f>
        <v>9.545454545454545</v>
      </c>
      <c r="E238" s="28">
        <f t="shared" ref="E238" si="69">MIN(1,E236/E237)*10</f>
        <v>9.9999999999999982</v>
      </c>
      <c r="F238" s="28">
        <f t="shared" ref="F238" si="70">MIN(1,F236/F237)*10</f>
        <v>9.1111111111111125</v>
      </c>
    </row>
    <row r="239" spans="1:6" x14ac:dyDescent="0.25">
      <c r="A239" s="2" t="s">
        <v>880</v>
      </c>
      <c r="B239" s="57">
        <f>AVERAGE(B238:F238)</f>
        <v>9.3563131313131329</v>
      </c>
    </row>
    <row r="242" spans="1:6" x14ac:dyDescent="0.25">
      <c r="A242" s="107" t="s">
        <v>6</v>
      </c>
      <c r="B242" s="107"/>
      <c r="C242" s="107"/>
      <c r="D242" s="107"/>
      <c r="E242" s="107"/>
      <c r="F242" s="107"/>
    </row>
    <row r="243" spans="1:6" x14ac:dyDescent="0.25">
      <c r="A243" s="3" t="s">
        <v>832</v>
      </c>
      <c r="B243" s="43" t="s">
        <v>850</v>
      </c>
      <c r="C243" s="43" t="s">
        <v>851</v>
      </c>
      <c r="D243" s="43" t="s">
        <v>852</v>
      </c>
      <c r="E243" s="43" t="s">
        <v>827</v>
      </c>
      <c r="F243" s="43" t="s">
        <v>817</v>
      </c>
    </row>
    <row r="244" spans="1:6" x14ac:dyDescent="0.25">
      <c r="A244" s="3" t="s">
        <v>870</v>
      </c>
      <c r="B244">
        <v>10</v>
      </c>
      <c r="C244">
        <v>10</v>
      </c>
      <c r="D244">
        <v>10</v>
      </c>
      <c r="E244">
        <v>10</v>
      </c>
      <c r="F244">
        <v>10</v>
      </c>
    </row>
    <row r="245" spans="1:6" x14ac:dyDescent="0.25">
      <c r="A245" s="3" t="s">
        <v>871</v>
      </c>
      <c r="B245">
        <v>5</v>
      </c>
      <c r="C245">
        <v>5</v>
      </c>
      <c r="D245">
        <v>5</v>
      </c>
      <c r="E245">
        <v>5</v>
      </c>
      <c r="F245">
        <v>5</v>
      </c>
    </row>
    <row r="246" spans="1:6" x14ac:dyDescent="0.25">
      <c r="A246" s="3" t="s">
        <v>872</v>
      </c>
      <c r="B246">
        <v>15</v>
      </c>
      <c r="C246">
        <v>15</v>
      </c>
      <c r="D246">
        <v>15</v>
      </c>
      <c r="E246">
        <v>15</v>
      </c>
      <c r="F246">
        <v>15</v>
      </c>
    </row>
    <row r="247" spans="1:6" x14ac:dyDescent="0.25">
      <c r="A247" s="3" t="s">
        <v>873</v>
      </c>
      <c r="B247" s="28">
        <v>5.3</v>
      </c>
      <c r="C247" s="28">
        <v>5.2</v>
      </c>
      <c r="D247" s="28">
        <v>5.2</v>
      </c>
      <c r="E247" s="28">
        <v>5.3</v>
      </c>
      <c r="F247" s="28">
        <v>5.3</v>
      </c>
    </row>
    <row r="248" spans="1:6" x14ac:dyDescent="0.25">
      <c r="A248" s="3" t="s">
        <v>874</v>
      </c>
      <c r="B248">
        <v>9.5</v>
      </c>
      <c r="C248">
        <v>9.4</v>
      </c>
      <c r="D248">
        <v>9.5</v>
      </c>
      <c r="E248">
        <v>9.5</v>
      </c>
      <c r="F248">
        <v>9.6</v>
      </c>
    </row>
    <row r="249" spans="1:6" x14ac:dyDescent="0.25">
      <c r="A249" s="3" t="s">
        <v>875</v>
      </c>
      <c r="B249">
        <v>13.9</v>
      </c>
      <c r="C249">
        <v>13.9</v>
      </c>
      <c r="D249">
        <v>13.9</v>
      </c>
      <c r="E249">
        <v>13.9</v>
      </c>
      <c r="F249">
        <v>13.9</v>
      </c>
    </row>
    <row r="250" spans="1:6" x14ac:dyDescent="0.25">
      <c r="A250" s="3" t="s">
        <v>867</v>
      </c>
      <c r="B250">
        <f t="shared" ref="B250:F250" si="71">(B247-B248)/B245</f>
        <v>-0.84000000000000008</v>
      </c>
      <c r="C250">
        <f t="shared" si="71"/>
        <v>-0.84000000000000008</v>
      </c>
      <c r="D250">
        <f t="shared" si="71"/>
        <v>-0.86</v>
      </c>
      <c r="E250">
        <f t="shared" si="71"/>
        <v>-0.84000000000000008</v>
      </c>
      <c r="F250">
        <f t="shared" si="71"/>
        <v>-0.86</v>
      </c>
    </row>
    <row r="251" spans="1:6" x14ac:dyDescent="0.25">
      <c r="A251" s="3" t="s">
        <v>868</v>
      </c>
      <c r="B251">
        <f>(B248-B249)/B245</f>
        <v>-0.88000000000000012</v>
      </c>
      <c r="C251">
        <f t="shared" ref="C251:F251" si="72">(C248-C249)/C245</f>
        <v>-0.9</v>
      </c>
      <c r="D251">
        <f t="shared" si="72"/>
        <v>-0.88000000000000012</v>
      </c>
      <c r="E251">
        <f t="shared" si="72"/>
        <v>-0.88000000000000012</v>
      </c>
      <c r="F251">
        <f t="shared" si="72"/>
        <v>-0.8600000000000001</v>
      </c>
    </row>
    <row r="252" spans="1:6" x14ac:dyDescent="0.25">
      <c r="A252" s="3" t="s">
        <v>861</v>
      </c>
      <c r="B252" s="28">
        <f t="shared" ref="B252" si="73">MIN(1,B250/B251)*10</f>
        <v>9.545454545454545</v>
      </c>
      <c r="C252" s="28">
        <f t="shared" ref="C252" si="74">MIN(1,C250/C251)*10</f>
        <v>9.3333333333333339</v>
      </c>
      <c r="D252" s="28">
        <f t="shared" ref="D252" si="75">MIN(1,D250/D251)*10</f>
        <v>9.7727272727272716</v>
      </c>
      <c r="E252" s="28">
        <f t="shared" ref="E252" si="76">MIN(1,E250/E251)*10</f>
        <v>9.545454545454545</v>
      </c>
      <c r="F252" s="28">
        <f t="shared" ref="F252" si="77">MIN(1,F250/F251)*10</f>
        <v>9.9999999999999982</v>
      </c>
    </row>
    <row r="253" spans="1:6" x14ac:dyDescent="0.25">
      <c r="A253" s="2" t="s">
        <v>881</v>
      </c>
      <c r="B253" s="57">
        <f>AVERAGE(B252:F252)</f>
        <v>9.6393939393939387</v>
      </c>
    </row>
    <row r="256" spans="1:6" x14ac:dyDescent="0.25">
      <c r="A256" s="107" t="s">
        <v>8</v>
      </c>
      <c r="B256" s="107"/>
      <c r="C256" s="107"/>
      <c r="D256" s="107"/>
      <c r="E256" s="107"/>
      <c r="F256" s="107"/>
    </row>
    <row r="257" spans="1:6" x14ac:dyDescent="0.25">
      <c r="A257" s="3" t="s">
        <v>832</v>
      </c>
      <c r="B257" s="43" t="s">
        <v>850</v>
      </c>
      <c r="C257" s="43" t="s">
        <v>851</v>
      </c>
      <c r="D257" s="43" t="s">
        <v>852</v>
      </c>
      <c r="E257" s="43" t="s">
        <v>827</v>
      </c>
      <c r="F257" s="43" t="s">
        <v>817</v>
      </c>
    </row>
    <row r="258" spans="1:6" x14ac:dyDescent="0.25">
      <c r="A258" s="3" t="s">
        <v>870</v>
      </c>
      <c r="B258">
        <v>10</v>
      </c>
      <c r="C258">
        <v>10</v>
      </c>
      <c r="D258">
        <v>10</v>
      </c>
      <c r="E258">
        <v>10</v>
      </c>
      <c r="F258">
        <v>10</v>
      </c>
    </row>
    <row r="259" spans="1:6" x14ac:dyDescent="0.25">
      <c r="A259" s="3" t="s">
        <v>871</v>
      </c>
      <c r="B259">
        <v>5</v>
      </c>
      <c r="C259">
        <v>5</v>
      </c>
      <c r="D259">
        <v>5</v>
      </c>
      <c r="E259">
        <v>5</v>
      </c>
      <c r="F259">
        <v>5</v>
      </c>
    </row>
    <row r="260" spans="1:6" x14ac:dyDescent="0.25">
      <c r="A260" s="3" t="s">
        <v>872</v>
      </c>
      <c r="B260">
        <v>15</v>
      </c>
      <c r="C260">
        <v>15</v>
      </c>
      <c r="D260">
        <v>15</v>
      </c>
      <c r="E260">
        <v>15</v>
      </c>
      <c r="F260">
        <v>15</v>
      </c>
    </row>
    <row r="261" spans="1:6" x14ac:dyDescent="0.25">
      <c r="A261" s="3" t="s">
        <v>873</v>
      </c>
      <c r="B261" s="28">
        <v>5.2</v>
      </c>
      <c r="C261" s="28">
        <v>5.3</v>
      </c>
      <c r="D261" s="28">
        <v>5.3</v>
      </c>
      <c r="E261" s="28">
        <v>5.2</v>
      </c>
      <c r="F261" s="28">
        <v>5.2</v>
      </c>
    </row>
    <row r="262" spans="1:6" x14ac:dyDescent="0.25">
      <c r="A262" s="3" t="s">
        <v>874</v>
      </c>
      <c r="B262">
        <v>9.4</v>
      </c>
      <c r="C262">
        <v>9.5</v>
      </c>
      <c r="D262">
        <v>9.6</v>
      </c>
      <c r="E262">
        <v>9.4</v>
      </c>
      <c r="F262">
        <v>9.5</v>
      </c>
    </row>
    <row r="263" spans="1:6" x14ac:dyDescent="0.25">
      <c r="A263" s="3" t="s">
        <v>875</v>
      </c>
      <c r="B263">
        <v>13.8</v>
      </c>
      <c r="C263">
        <v>13.8</v>
      </c>
      <c r="D263">
        <v>13.7</v>
      </c>
      <c r="E263">
        <v>13.7</v>
      </c>
      <c r="F263">
        <v>12.8</v>
      </c>
    </row>
    <row r="264" spans="1:6" x14ac:dyDescent="0.25">
      <c r="A264" s="3" t="s">
        <v>867</v>
      </c>
      <c r="B264">
        <f t="shared" ref="B264:F264" si="78">(B261-B262)/B259</f>
        <v>-0.84000000000000008</v>
      </c>
      <c r="C264">
        <f t="shared" si="78"/>
        <v>-0.84000000000000008</v>
      </c>
      <c r="D264">
        <f t="shared" si="78"/>
        <v>-0.86</v>
      </c>
      <c r="E264">
        <f t="shared" si="78"/>
        <v>-0.84000000000000008</v>
      </c>
      <c r="F264">
        <f t="shared" si="78"/>
        <v>-0.86</v>
      </c>
    </row>
    <row r="265" spans="1:6" x14ac:dyDescent="0.25">
      <c r="A265" s="3" t="s">
        <v>868</v>
      </c>
      <c r="B265">
        <f>(B262-B263)/B259</f>
        <v>-0.88000000000000012</v>
      </c>
      <c r="C265">
        <f t="shared" ref="C265:F265" si="79">(C262-C263)/C259</f>
        <v>-0.8600000000000001</v>
      </c>
      <c r="D265">
        <f t="shared" si="79"/>
        <v>-0.82</v>
      </c>
      <c r="E265">
        <f t="shared" si="79"/>
        <v>-0.85999999999999976</v>
      </c>
      <c r="F265">
        <f t="shared" si="79"/>
        <v>-0.66000000000000014</v>
      </c>
    </row>
    <row r="266" spans="1:6" x14ac:dyDescent="0.25">
      <c r="A266" s="3" t="s">
        <v>861</v>
      </c>
      <c r="B266" s="28">
        <f t="shared" ref="B266" si="80">MIN(1,B264/B265)*10</f>
        <v>9.545454545454545</v>
      </c>
      <c r="C266" s="28">
        <f t="shared" ref="C266" si="81">MIN(1,C264/C265)*10</f>
        <v>9.7674418604651159</v>
      </c>
      <c r="D266" s="28">
        <f t="shared" ref="D266" si="82">MIN(1,D264/D265)*10</f>
        <v>10</v>
      </c>
      <c r="E266" s="28">
        <f t="shared" ref="E266" si="83">MIN(1,E264/E265)*10</f>
        <v>9.7674418604651194</v>
      </c>
      <c r="F266" s="28">
        <f t="shared" ref="F266" si="84">MIN(1,F264/F265)*10</f>
        <v>10</v>
      </c>
    </row>
    <row r="267" spans="1:6" x14ac:dyDescent="0.25">
      <c r="A267" s="2" t="s">
        <v>877</v>
      </c>
      <c r="B267" s="57">
        <f>AVERAGE(B266:F266)</f>
        <v>9.8160676532769564</v>
      </c>
    </row>
    <row r="270" spans="1:6" x14ac:dyDescent="0.25">
      <c r="A270" s="2" t="s">
        <v>882</v>
      </c>
      <c r="B270" s="64">
        <f>AVERAGE(B267,B253,B239,B225,B211,B197,B183,B169)</f>
        <v>9.4831795157201793</v>
      </c>
    </row>
  </sheetData>
  <mergeCells count="39">
    <mergeCell ref="A72:D72"/>
    <mergeCell ref="A77:D77"/>
    <mergeCell ref="A82:D82"/>
    <mergeCell ref="A51:D51"/>
    <mergeCell ref="A46:D46"/>
    <mergeCell ref="A57:D57"/>
    <mergeCell ref="A87:F87"/>
    <mergeCell ref="A88:F88"/>
    <mergeCell ref="A89:F89"/>
    <mergeCell ref="A1:F1"/>
    <mergeCell ref="A2:F2"/>
    <mergeCell ref="A45:D45"/>
    <mergeCell ref="A3:F3"/>
    <mergeCell ref="A8:F8"/>
    <mergeCell ref="A14:F14"/>
    <mergeCell ref="A19:F19"/>
    <mergeCell ref="A24:F24"/>
    <mergeCell ref="A29:F29"/>
    <mergeCell ref="A34:F34"/>
    <mergeCell ref="A39:F39"/>
    <mergeCell ref="A62:D62"/>
    <mergeCell ref="A67:D67"/>
    <mergeCell ref="A97:F97"/>
    <mergeCell ref="A105:F105"/>
    <mergeCell ref="A113:F113"/>
    <mergeCell ref="A121:F121"/>
    <mergeCell ref="A129:F129"/>
    <mergeCell ref="A137:F137"/>
    <mergeCell ref="A145:F145"/>
    <mergeCell ref="A156:F156"/>
    <mergeCell ref="A157:F157"/>
    <mergeCell ref="A228:F228"/>
    <mergeCell ref="A242:F242"/>
    <mergeCell ref="A256:F256"/>
    <mergeCell ref="A158:F158"/>
    <mergeCell ref="A172:F172"/>
    <mergeCell ref="A186:F186"/>
    <mergeCell ref="A200:F200"/>
    <mergeCell ref="A214:F21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148B-9C6B-4F8E-8AE8-B809CF68E78D}">
  <dimension ref="A1:I59"/>
  <sheetViews>
    <sheetView topLeftCell="A13" workbookViewId="0">
      <selection activeCell="A2" sqref="A2:B3"/>
    </sheetView>
  </sheetViews>
  <sheetFormatPr defaultRowHeight="15" x14ac:dyDescent="0.25"/>
  <cols>
    <col min="1" max="1" width="41.85546875" customWidth="1"/>
    <col min="4" max="4" width="11.7109375" customWidth="1"/>
    <col min="20" max="20" width="17.7109375" customWidth="1"/>
  </cols>
  <sheetData>
    <row r="1" spans="1:9" x14ac:dyDescent="0.25">
      <c r="A1" s="108" t="s">
        <v>888</v>
      </c>
      <c r="B1" s="108"/>
      <c r="C1" s="108"/>
      <c r="D1" s="108"/>
      <c r="E1" s="108"/>
      <c r="F1" s="108"/>
      <c r="G1" s="108"/>
      <c r="H1" s="108"/>
      <c r="I1" s="108"/>
    </row>
    <row r="2" spans="1:9" x14ac:dyDescent="0.25">
      <c r="A2" s="2" t="s">
        <v>895</v>
      </c>
      <c r="B2" s="29">
        <v>0</v>
      </c>
    </row>
    <row r="3" spans="1:9" x14ac:dyDescent="0.25">
      <c r="A3" s="72" t="s">
        <v>1104</v>
      </c>
    </row>
    <row r="5" spans="1:9" x14ac:dyDescent="0.25">
      <c r="D5" t="s">
        <v>370</v>
      </c>
    </row>
    <row r="9" spans="1:9" x14ac:dyDescent="0.25">
      <c r="A9" s="104" t="s">
        <v>898</v>
      </c>
      <c r="B9" s="104"/>
      <c r="C9" s="104"/>
      <c r="D9" s="104"/>
      <c r="E9" s="104"/>
      <c r="F9" s="104"/>
      <c r="G9" s="104"/>
      <c r="H9" s="104"/>
      <c r="I9" s="104"/>
    </row>
    <row r="10" spans="1:9" x14ac:dyDescent="0.25">
      <c r="A10" s="114" t="s">
        <v>865</v>
      </c>
      <c r="B10" s="114"/>
      <c r="C10" s="114"/>
      <c r="D10" s="114"/>
      <c r="E10" s="114"/>
      <c r="F10" s="114"/>
      <c r="G10" s="114"/>
      <c r="H10" s="114"/>
      <c r="I10" s="114"/>
    </row>
    <row r="11" spans="1:9" x14ac:dyDescent="0.25">
      <c r="A11" s="113" t="s">
        <v>889</v>
      </c>
      <c r="B11" s="113"/>
      <c r="C11" s="113"/>
      <c r="D11" s="113"/>
      <c r="E11" s="113"/>
      <c r="F11" s="113"/>
      <c r="G11" s="113"/>
      <c r="H11" s="113"/>
      <c r="I11" s="113"/>
    </row>
    <row r="12" spans="1:9" x14ac:dyDescent="0.25">
      <c r="A12" s="51" t="s">
        <v>355</v>
      </c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  <c r="G12" s="3" t="s">
        <v>6</v>
      </c>
      <c r="H12" s="3" t="s">
        <v>8</v>
      </c>
      <c r="I12" s="3" t="s">
        <v>0</v>
      </c>
    </row>
    <row r="13" spans="1:9" x14ac:dyDescent="0.25">
      <c r="A13" s="3" t="s">
        <v>896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3" t="s">
        <v>897</v>
      </c>
      <c r="B14">
        <v>5771</v>
      </c>
      <c r="C14">
        <v>5771</v>
      </c>
      <c r="D14">
        <v>5771</v>
      </c>
      <c r="E14">
        <v>5771</v>
      </c>
      <c r="F14">
        <v>5771</v>
      </c>
      <c r="G14">
        <v>5771</v>
      </c>
      <c r="H14">
        <v>5771</v>
      </c>
      <c r="I14">
        <v>5771</v>
      </c>
    </row>
    <row r="15" spans="1:9" x14ac:dyDescent="0.25">
      <c r="A15" s="2" t="s">
        <v>800</v>
      </c>
      <c r="B15" s="4">
        <f>((B14-B13)/B14)^10*10</f>
        <v>10</v>
      </c>
      <c r="C15" s="4">
        <f t="shared" ref="C15:I15" si="0">((C14-C13)/C14)^10*10</f>
        <v>10</v>
      </c>
      <c r="D15" s="4">
        <f t="shared" si="0"/>
        <v>10</v>
      </c>
      <c r="E15" s="4">
        <f t="shared" si="0"/>
        <v>10</v>
      </c>
      <c r="F15" s="4">
        <f t="shared" si="0"/>
        <v>10</v>
      </c>
      <c r="G15" s="4">
        <f t="shared" si="0"/>
        <v>10</v>
      </c>
      <c r="H15" s="4">
        <f t="shared" si="0"/>
        <v>10</v>
      </c>
      <c r="I15" s="4">
        <f t="shared" si="0"/>
        <v>10</v>
      </c>
    </row>
    <row r="17" spans="1:9" x14ac:dyDescent="0.25">
      <c r="A17" s="113" t="s">
        <v>890</v>
      </c>
      <c r="B17" s="113"/>
      <c r="C17" s="113"/>
      <c r="D17" s="113"/>
      <c r="E17" s="113"/>
      <c r="F17" s="113"/>
      <c r="G17" s="113"/>
      <c r="H17" s="113"/>
      <c r="I17" s="113"/>
    </row>
    <row r="18" spans="1:9" x14ac:dyDescent="0.25">
      <c r="A18" s="51" t="s">
        <v>355</v>
      </c>
      <c r="B18" s="3" t="s">
        <v>1</v>
      </c>
      <c r="C18" s="3" t="s">
        <v>2</v>
      </c>
      <c r="D18" s="3" t="s">
        <v>3</v>
      </c>
      <c r="E18" s="3" t="s">
        <v>4</v>
      </c>
      <c r="F18" s="3" t="s">
        <v>5</v>
      </c>
      <c r="G18" s="3" t="s">
        <v>6</v>
      </c>
      <c r="H18" s="3" t="s">
        <v>8</v>
      </c>
      <c r="I18" s="3" t="s">
        <v>0</v>
      </c>
    </row>
    <row r="19" spans="1:9" x14ac:dyDescent="0.25">
      <c r="A19" s="3" t="s">
        <v>896</v>
      </c>
      <c r="B19">
        <v>41</v>
      </c>
      <c r="C19">
        <v>41</v>
      </c>
      <c r="D19">
        <v>41</v>
      </c>
      <c r="E19">
        <v>41</v>
      </c>
      <c r="F19">
        <v>41</v>
      </c>
      <c r="G19">
        <v>41</v>
      </c>
      <c r="H19">
        <v>41</v>
      </c>
      <c r="I19">
        <v>41</v>
      </c>
    </row>
    <row r="20" spans="1:9" x14ac:dyDescent="0.25">
      <c r="A20" s="3" t="s">
        <v>897</v>
      </c>
      <c r="B20">
        <v>41</v>
      </c>
      <c r="C20">
        <v>41</v>
      </c>
      <c r="D20">
        <v>41</v>
      </c>
      <c r="E20">
        <v>41</v>
      </c>
      <c r="F20">
        <v>41</v>
      </c>
      <c r="G20">
        <v>41</v>
      </c>
      <c r="H20">
        <v>41</v>
      </c>
      <c r="I20">
        <v>41</v>
      </c>
    </row>
    <row r="21" spans="1:9" x14ac:dyDescent="0.25">
      <c r="A21" s="2" t="s">
        <v>800</v>
      </c>
      <c r="B21" s="4">
        <f>((B20-B19)/B20)^10*10</f>
        <v>0</v>
      </c>
      <c r="C21" s="4">
        <f t="shared" ref="C21:I21" si="1">((C20-C19)/C20)^10*10</f>
        <v>0</v>
      </c>
      <c r="D21" s="4">
        <f t="shared" si="1"/>
        <v>0</v>
      </c>
      <c r="E21" s="4">
        <f t="shared" si="1"/>
        <v>0</v>
      </c>
      <c r="F21" s="4">
        <f t="shared" si="1"/>
        <v>0</v>
      </c>
      <c r="G21" s="4">
        <f t="shared" si="1"/>
        <v>0</v>
      </c>
      <c r="H21" s="4">
        <f t="shared" si="1"/>
        <v>0</v>
      </c>
      <c r="I21" s="4">
        <f t="shared" si="1"/>
        <v>0</v>
      </c>
    </row>
    <row r="24" spans="1:9" x14ac:dyDescent="0.25">
      <c r="A24" s="107" t="s">
        <v>891</v>
      </c>
      <c r="B24" s="107"/>
      <c r="C24" s="107"/>
      <c r="D24" s="107"/>
      <c r="E24" s="107"/>
      <c r="F24" s="107"/>
      <c r="G24" s="107"/>
      <c r="H24" s="107"/>
      <c r="I24" s="107"/>
    </row>
    <row r="25" spans="1:9" x14ac:dyDescent="0.25">
      <c r="A25" s="51" t="s">
        <v>355</v>
      </c>
      <c r="B25" s="3" t="s">
        <v>1</v>
      </c>
      <c r="C25" s="3" t="s">
        <v>2</v>
      </c>
      <c r="D25" s="3" t="s">
        <v>3</v>
      </c>
      <c r="E25" s="3" t="s">
        <v>4</v>
      </c>
      <c r="F25" s="3" t="s">
        <v>5</v>
      </c>
      <c r="G25" s="3" t="s">
        <v>6</v>
      </c>
      <c r="H25" s="3" t="s">
        <v>8</v>
      </c>
      <c r="I25" s="3" t="s">
        <v>0</v>
      </c>
    </row>
    <row r="26" spans="1:9" x14ac:dyDescent="0.25">
      <c r="A26" s="3" t="s">
        <v>896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s="3" t="s">
        <v>897</v>
      </c>
      <c r="B27">
        <v>9164</v>
      </c>
      <c r="C27">
        <v>9164</v>
      </c>
      <c r="D27">
        <v>9164</v>
      </c>
      <c r="E27">
        <v>9164</v>
      </c>
      <c r="F27">
        <v>9164</v>
      </c>
      <c r="G27">
        <v>9164</v>
      </c>
      <c r="H27">
        <v>9164</v>
      </c>
      <c r="I27">
        <v>9164</v>
      </c>
    </row>
    <row r="28" spans="1:9" x14ac:dyDescent="0.25">
      <c r="A28" s="2" t="s">
        <v>800</v>
      </c>
      <c r="B28" s="4">
        <f>((B27-B26)/B27)^10*10</f>
        <v>10</v>
      </c>
      <c r="C28" s="4">
        <f t="shared" ref="C28:I28" si="2">((C27-C26)/C27)^10*10</f>
        <v>10</v>
      </c>
      <c r="D28" s="4">
        <f t="shared" si="2"/>
        <v>10</v>
      </c>
      <c r="E28" s="4">
        <f t="shared" si="2"/>
        <v>10</v>
      </c>
      <c r="F28" s="4">
        <f t="shared" si="2"/>
        <v>10</v>
      </c>
      <c r="G28" s="4">
        <f t="shared" si="2"/>
        <v>10</v>
      </c>
      <c r="H28" s="4">
        <f t="shared" si="2"/>
        <v>10</v>
      </c>
      <c r="I28" s="4">
        <f t="shared" si="2"/>
        <v>10</v>
      </c>
    </row>
    <row r="31" spans="1:9" x14ac:dyDescent="0.25">
      <c r="A31" s="107" t="s">
        <v>892</v>
      </c>
      <c r="B31" s="106"/>
      <c r="C31" s="106"/>
      <c r="D31" s="106"/>
      <c r="E31" s="106"/>
      <c r="F31" s="106"/>
      <c r="G31" s="106"/>
      <c r="H31" s="106"/>
      <c r="I31" s="106"/>
    </row>
    <row r="32" spans="1:9" x14ac:dyDescent="0.25">
      <c r="A32" s="51" t="s">
        <v>355</v>
      </c>
      <c r="B32" s="3" t="s">
        <v>1</v>
      </c>
      <c r="C32" s="3" t="s">
        <v>2</v>
      </c>
      <c r="D32" s="3" t="s">
        <v>3</v>
      </c>
      <c r="E32" s="3" t="s">
        <v>4</v>
      </c>
      <c r="F32" s="3" t="s">
        <v>5</v>
      </c>
      <c r="G32" s="3" t="s">
        <v>6</v>
      </c>
      <c r="H32" s="3" t="s">
        <v>8</v>
      </c>
      <c r="I32" s="3" t="s">
        <v>0</v>
      </c>
    </row>
    <row r="33" spans="1:9" x14ac:dyDescent="0.25">
      <c r="A33" s="3" t="s">
        <v>896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s="3" t="s">
        <v>897</v>
      </c>
      <c r="B34">
        <v>2174</v>
      </c>
      <c r="C34">
        <v>2174</v>
      </c>
      <c r="D34">
        <v>2174</v>
      </c>
      <c r="E34">
        <v>2174</v>
      </c>
      <c r="F34">
        <v>2174</v>
      </c>
      <c r="G34">
        <v>2174</v>
      </c>
      <c r="H34">
        <v>2174</v>
      </c>
      <c r="I34">
        <v>2174</v>
      </c>
    </row>
    <row r="35" spans="1:9" x14ac:dyDescent="0.25">
      <c r="A35" s="2" t="s">
        <v>800</v>
      </c>
      <c r="B35" s="4">
        <f>((B34-B33)/B34)^10*10</f>
        <v>10</v>
      </c>
      <c r="C35" s="4">
        <f t="shared" ref="C35:I35" si="3">((C34-C33)/C34)^10*10</f>
        <v>10</v>
      </c>
      <c r="D35" s="4">
        <f t="shared" si="3"/>
        <v>10</v>
      </c>
      <c r="E35" s="4">
        <f t="shared" si="3"/>
        <v>10</v>
      </c>
      <c r="F35" s="4">
        <f t="shared" si="3"/>
        <v>10</v>
      </c>
      <c r="G35" s="4">
        <f t="shared" si="3"/>
        <v>10</v>
      </c>
      <c r="H35" s="4">
        <f t="shared" si="3"/>
        <v>10</v>
      </c>
      <c r="I35" s="4">
        <f t="shared" si="3"/>
        <v>10</v>
      </c>
    </row>
    <row r="38" spans="1:9" x14ac:dyDescent="0.25">
      <c r="A38" s="115" t="s">
        <v>893</v>
      </c>
      <c r="B38" s="115"/>
      <c r="C38" s="115"/>
      <c r="D38" s="115"/>
      <c r="E38" s="115"/>
      <c r="F38" s="115"/>
      <c r="G38" s="115"/>
      <c r="H38" s="115"/>
      <c r="I38" s="115"/>
    </row>
    <row r="39" spans="1:9" x14ac:dyDescent="0.25">
      <c r="A39" s="113" t="s">
        <v>894</v>
      </c>
      <c r="B39" s="113"/>
      <c r="C39" s="113"/>
      <c r="D39" s="113"/>
      <c r="E39" s="113"/>
      <c r="F39" s="113"/>
      <c r="G39" s="113"/>
      <c r="H39" s="113"/>
      <c r="I39" s="113"/>
    </row>
    <row r="40" spans="1:9" x14ac:dyDescent="0.25">
      <c r="A40" s="51" t="s">
        <v>355</v>
      </c>
      <c r="B40" s="3" t="s">
        <v>1</v>
      </c>
      <c r="C40" s="3" t="s">
        <v>2</v>
      </c>
      <c r="D40" s="3" t="s">
        <v>3</v>
      </c>
      <c r="E40" s="3" t="s">
        <v>4</v>
      </c>
      <c r="F40" s="3" t="s">
        <v>5</v>
      </c>
      <c r="G40" s="3" t="s">
        <v>6</v>
      </c>
      <c r="H40" s="3" t="s">
        <v>8</v>
      </c>
      <c r="I40" s="3" t="s">
        <v>0</v>
      </c>
    </row>
    <row r="41" spans="1:9" x14ac:dyDescent="0.25">
      <c r="A41" s="3" t="s">
        <v>896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s="3" t="s">
        <v>897</v>
      </c>
      <c r="B42">
        <v>2174</v>
      </c>
      <c r="C42">
        <v>2174</v>
      </c>
      <c r="D42">
        <v>2174</v>
      </c>
      <c r="E42">
        <v>2174</v>
      </c>
      <c r="F42">
        <v>2174</v>
      </c>
      <c r="G42">
        <v>2174</v>
      </c>
      <c r="H42">
        <v>2174</v>
      </c>
      <c r="I42">
        <v>2174</v>
      </c>
    </row>
    <row r="43" spans="1:9" x14ac:dyDescent="0.25">
      <c r="A43" s="2" t="s">
        <v>800</v>
      </c>
      <c r="B43" s="4">
        <f>((B42-B41)/B42)^10*10</f>
        <v>10</v>
      </c>
      <c r="C43" s="4">
        <f t="shared" ref="C43:I43" si="4">((C42-C41)/C42)^10*10</f>
        <v>10</v>
      </c>
      <c r="D43" s="4">
        <f t="shared" si="4"/>
        <v>10</v>
      </c>
      <c r="E43" s="4">
        <f t="shared" si="4"/>
        <v>10</v>
      </c>
      <c r="F43" s="4">
        <f t="shared" si="4"/>
        <v>10</v>
      </c>
      <c r="G43" s="4">
        <f t="shared" si="4"/>
        <v>10</v>
      </c>
      <c r="H43" s="4">
        <f t="shared" si="4"/>
        <v>10</v>
      </c>
      <c r="I43" s="4">
        <f t="shared" si="4"/>
        <v>10</v>
      </c>
    </row>
    <row r="46" spans="1:9" x14ac:dyDescent="0.25">
      <c r="A46" s="107" t="s">
        <v>826</v>
      </c>
      <c r="B46" s="107"/>
      <c r="C46" s="107"/>
      <c r="D46" s="107"/>
      <c r="E46" s="107"/>
      <c r="F46" s="107"/>
      <c r="G46" s="107"/>
      <c r="H46" s="107"/>
      <c r="I46" s="107"/>
    </row>
    <row r="47" spans="1:9" x14ac:dyDescent="0.25">
      <c r="A47" s="51" t="s">
        <v>355</v>
      </c>
      <c r="B47" s="3" t="s">
        <v>1</v>
      </c>
      <c r="C47" s="3" t="s">
        <v>2</v>
      </c>
      <c r="D47" s="3" t="s">
        <v>3</v>
      </c>
      <c r="E47" s="3" t="s">
        <v>4</v>
      </c>
      <c r="F47" s="3" t="s">
        <v>5</v>
      </c>
      <c r="G47" s="3" t="s">
        <v>6</v>
      </c>
      <c r="H47" s="3" t="s">
        <v>8</v>
      </c>
      <c r="I47" s="3" t="s">
        <v>0</v>
      </c>
    </row>
    <row r="48" spans="1:9" x14ac:dyDescent="0.25">
      <c r="A48" s="3" t="s">
        <v>896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s="3" t="s">
        <v>897</v>
      </c>
      <c r="B49">
        <v>9164</v>
      </c>
      <c r="C49">
        <v>9164</v>
      </c>
      <c r="D49">
        <v>9164</v>
      </c>
      <c r="E49">
        <v>9164</v>
      </c>
      <c r="F49">
        <v>9164</v>
      </c>
      <c r="G49">
        <v>9164</v>
      </c>
      <c r="H49">
        <v>9164</v>
      </c>
      <c r="I49">
        <v>9164</v>
      </c>
    </row>
    <row r="50" spans="1:9" x14ac:dyDescent="0.25">
      <c r="A50" s="2" t="s">
        <v>800</v>
      </c>
      <c r="B50" s="4">
        <f>((B49-B48)/B49)^10*10</f>
        <v>10</v>
      </c>
      <c r="C50" s="4">
        <f t="shared" ref="C50:I50" si="5">((C49-C48)/C49)^10*10</f>
        <v>10</v>
      </c>
      <c r="D50" s="4">
        <f t="shared" si="5"/>
        <v>10</v>
      </c>
      <c r="E50" s="4">
        <f t="shared" si="5"/>
        <v>10</v>
      </c>
      <c r="F50" s="4">
        <f t="shared" si="5"/>
        <v>10</v>
      </c>
      <c r="G50" s="4">
        <f t="shared" si="5"/>
        <v>10</v>
      </c>
      <c r="H50" s="4">
        <f t="shared" si="5"/>
        <v>10</v>
      </c>
      <c r="I50" s="4">
        <f t="shared" si="5"/>
        <v>10</v>
      </c>
    </row>
    <row r="53" spans="1:9" x14ac:dyDescent="0.25">
      <c r="A53" s="107" t="s">
        <v>827</v>
      </c>
      <c r="B53" s="107"/>
      <c r="C53" s="107"/>
      <c r="D53" s="107"/>
      <c r="E53" s="107"/>
      <c r="F53" s="107"/>
      <c r="G53" s="107"/>
      <c r="H53" s="107"/>
      <c r="I53" s="107"/>
    </row>
    <row r="54" spans="1:9" x14ac:dyDescent="0.25">
      <c r="A54" s="51" t="s">
        <v>355</v>
      </c>
      <c r="B54" s="3" t="s">
        <v>1</v>
      </c>
      <c r="C54" s="3" t="s">
        <v>2</v>
      </c>
      <c r="D54" s="3" t="s">
        <v>3</v>
      </c>
      <c r="E54" s="3" t="s">
        <v>4</v>
      </c>
      <c r="F54" s="3" t="s">
        <v>5</v>
      </c>
      <c r="G54" s="3" t="s">
        <v>6</v>
      </c>
      <c r="H54" s="3" t="s">
        <v>8</v>
      </c>
      <c r="I54" s="3" t="s">
        <v>0</v>
      </c>
    </row>
    <row r="55" spans="1:9" x14ac:dyDescent="0.25">
      <c r="A55" s="3" t="s">
        <v>896</v>
      </c>
      <c r="B55">
        <v>0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 s="3" t="s">
        <v>897</v>
      </c>
      <c r="B56">
        <v>636</v>
      </c>
      <c r="C56">
        <v>636</v>
      </c>
      <c r="D56">
        <v>636</v>
      </c>
      <c r="E56">
        <v>636</v>
      </c>
      <c r="F56">
        <v>636</v>
      </c>
      <c r="G56">
        <v>636</v>
      </c>
      <c r="H56">
        <v>636</v>
      </c>
      <c r="I56">
        <v>636</v>
      </c>
    </row>
    <row r="57" spans="1:9" x14ac:dyDescent="0.25">
      <c r="A57" s="2" t="s">
        <v>800</v>
      </c>
      <c r="B57" s="4">
        <f>((B56-B55)/B56)^10*10</f>
        <v>10</v>
      </c>
      <c r="C57" s="4">
        <f t="shared" ref="C57:I57" si="6">((C56-C55)/C56)^10*10</f>
        <v>9.6899474615671704</v>
      </c>
      <c r="D57" s="4">
        <f t="shared" si="6"/>
        <v>10</v>
      </c>
      <c r="E57" s="4">
        <f t="shared" si="6"/>
        <v>10</v>
      </c>
      <c r="F57" s="4">
        <f t="shared" si="6"/>
        <v>10</v>
      </c>
      <c r="G57" s="4">
        <f t="shared" si="6"/>
        <v>10</v>
      </c>
      <c r="H57" s="4">
        <f t="shared" si="6"/>
        <v>10</v>
      </c>
      <c r="I57" s="4">
        <f t="shared" si="6"/>
        <v>10</v>
      </c>
    </row>
    <row r="59" spans="1:9" x14ac:dyDescent="0.25">
      <c r="A59" s="2" t="s">
        <v>861</v>
      </c>
      <c r="B59" s="29">
        <f>AVERAGE(B57,B50,B43,B35,B28,B21,B15)</f>
        <v>8.5714285714285712</v>
      </c>
    </row>
  </sheetData>
  <mergeCells count="11">
    <mergeCell ref="A1:I1"/>
    <mergeCell ref="A46:I46"/>
    <mergeCell ref="A53:I53"/>
    <mergeCell ref="A31:I31"/>
    <mergeCell ref="A38:I38"/>
    <mergeCell ref="A39:I39"/>
    <mergeCell ref="A17:I17"/>
    <mergeCell ref="A24:I24"/>
    <mergeCell ref="A10:I10"/>
    <mergeCell ref="A9:I9"/>
    <mergeCell ref="A11:I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24662-F7DB-4C73-A0E7-CE5DFBE0BEE9}">
  <dimension ref="A1:I85"/>
  <sheetViews>
    <sheetView workbookViewId="0">
      <selection activeCell="B65" sqref="B65"/>
    </sheetView>
  </sheetViews>
  <sheetFormatPr defaultRowHeight="15" x14ac:dyDescent="0.25"/>
  <cols>
    <col min="1" max="1" width="51.5703125" customWidth="1"/>
    <col min="2" max="2" width="31.140625" customWidth="1"/>
    <col min="3" max="3" width="33.42578125" customWidth="1"/>
    <col min="4" max="4" width="38.42578125" customWidth="1"/>
    <col min="5" max="5" width="38.5703125" customWidth="1"/>
    <col min="6" max="6" width="15.7109375" customWidth="1"/>
  </cols>
  <sheetData>
    <row r="1" spans="1:9" x14ac:dyDescent="0.25">
      <c r="A1" s="121" t="s">
        <v>899</v>
      </c>
      <c r="B1" s="122"/>
      <c r="C1" s="122"/>
      <c r="D1" s="122"/>
      <c r="E1" s="122"/>
      <c r="F1" s="122"/>
      <c r="G1" s="122"/>
      <c r="H1" s="122"/>
      <c r="I1" s="122"/>
    </row>
    <row r="2" spans="1:9" x14ac:dyDescent="0.25">
      <c r="A2" s="115" t="s">
        <v>900</v>
      </c>
      <c r="B2" s="115"/>
      <c r="C2" s="115"/>
      <c r="D2" s="115"/>
      <c r="E2" s="115"/>
      <c r="F2" s="115"/>
      <c r="G2" s="115"/>
      <c r="H2" s="115"/>
      <c r="I2" s="115"/>
    </row>
    <row r="3" spans="1:9" x14ac:dyDescent="0.25">
      <c r="A3" s="113" t="s">
        <v>889</v>
      </c>
      <c r="B3" s="113"/>
      <c r="C3" s="113"/>
      <c r="D3" s="113"/>
      <c r="E3" s="113"/>
      <c r="F3" s="113"/>
      <c r="G3" s="113"/>
      <c r="H3" s="113"/>
      <c r="I3" s="113"/>
    </row>
    <row r="4" spans="1:9" x14ac:dyDescent="0.25">
      <c r="A4" s="51" t="s">
        <v>355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8</v>
      </c>
      <c r="I4" s="3" t="s">
        <v>0</v>
      </c>
    </row>
    <row r="5" spans="1:9" x14ac:dyDescent="0.25">
      <c r="A5" s="3" t="s">
        <v>896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3" t="s">
        <v>901</v>
      </c>
      <c r="B6">
        <v>5771</v>
      </c>
      <c r="C6">
        <v>5771</v>
      </c>
      <c r="D6">
        <v>5771</v>
      </c>
      <c r="E6">
        <v>5771</v>
      </c>
      <c r="F6">
        <v>5771</v>
      </c>
      <c r="G6">
        <v>5771</v>
      </c>
      <c r="H6">
        <v>5771</v>
      </c>
      <c r="I6">
        <v>5771</v>
      </c>
    </row>
    <row r="7" spans="1:9" x14ac:dyDescent="0.25">
      <c r="A7" s="3" t="s">
        <v>902</v>
      </c>
      <c r="B7">
        <v>5771</v>
      </c>
      <c r="C7">
        <v>5771</v>
      </c>
      <c r="D7">
        <v>5771</v>
      </c>
      <c r="E7">
        <v>5771</v>
      </c>
      <c r="F7">
        <v>5771</v>
      </c>
      <c r="G7">
        <v>5771</v>
      </c>
      <c r="H7">
        <v>5771</v>
      </c>
      <c r="I7">
        <v>5771</v>
      </c>
    </row>
    <row r="8" spans="1:9" x14ac:dyDescent="0.25">
      <c r="A8" s="3" t="s">
        <v>903</v>
      </c>
      <c r="B8" s="120" t="s">
        <v>352</v>
      </c>
      <c r="C8" s="120"/>
      <c r="D8" s="120"/>
      <c r="E8" s="120"/>
      <c r="F8" s="120"/>
      <c r="G8" s="120"/>
      <c r="H8" s="120"/>
      <c r="I8" s="120"/>
    </row>
    <row r="9" spans="1:9" x14ac:dyDescent="0.25">
      <c r="A9" s="2" t="s">
        <v>800</v>
      </c>
      <c r="B9" s="4">
        <f>IF(B5=0,10,0)</f>
        <v>10</v>
      </c>
      <c r="C9" s="4">
        <f t="shared" ref="C9:I9" si="0">IF(C5=0,10,0)</f>
        <v>10</v>
      </c>
      <c r="D9" s="4">
        <f t="shared" si="0"/>
        <v>10</v>
      </c>
      <c r="E9" s="4">
        <f t="shared" si="0"/>
        <v>10</v>
      </c>
      <c r="F9" s="4">
        <f t="shared" si="0"/>
        <v>10</v>
      </c>
      <c r="G9" s="4">
        <f t="shared" si="0"/>
        <v>10</v>
      </c>
      <c r="H9" s="4">
        <f t="shared" si="0"/>
        <v>10</v>
      </c>
      <c r="I9" s="4">
        <f t="shared" si="0"/>
        <v>10</v>
      </c>
    </row>
    <row r="11" spans="1:9" x14ac:dyDescent="0.25">
      <c r="A11" s="113" t="s">
        <v>910</v>
      </c>
      <c r="B11" s="113"/>
      <c r="C11" s="113"/>
      <c r="D11" s="113"/>
      <c r="E11" s="113"/>
      <c r="F11" s="113"/>
      <c r="G11" s="113"/>
      <c r="H11" s="113"/>
      <c r="I11" s="113"/>
    </row>
    <row r="12" spans="1:9" x14ac:dyDescent="0.25">
      <c r="A12" s="51" t="s">
        <v>355</v>
      </c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  <c r="G12" s="3" t="s">
        <v>6</v>
      </c>
      <c r="H12" s="3" t="s">
        <v>8</v>
      </c>
      <c r="I12" s="3" t="s">
        <v>0</v>
      </c>
    </row>
    <row r="13" spans="1:9" x14ac:dyDescent="0.25">
      <c r="A13" s="3" t="s">
        <v>896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3" t="s">
        <v>901</v>
      </c>
      <c r="B14">
        <v>41</v>
      </c>
      <c r="C14">
        <v>41</v>
      </c>
      <c r="D14">
        <v>41</v>
      </c>
      <c r="E14">
        <v>41</v>
      </c>
      <c r="G14">
        <v>41</v>
      </c>
      <c r="H14">
        <v>41</v>
      </c>
      <c r="I14">
        <v>41</v>
      </c>
    </row>
    <row r="15" spans="1:9" x14ac:dyDescent="0.25">
      <c r="A15" s="3" t="s">
        <v>902</v>
      </c>
      <c r="B15">
        <v>41</v>
      </c>
      <c r="C15">
        <v>41</v>
      </c>
      <c r="D15">
        <v>41</v>
      </c>
      <c r="E15">
        <v>41</v>
      </c>
      <c r="F15">
        <v>41</v>
      </c>
      <c r="G15">
        <v>41</v>
      </c>
      <c r="H15">
        <v>41</v>
      </c>
      <c r="I15">
        <v>41</v>
      </c>
    </row>
    <row r="16" spans="1:9" x14ac:dyDescent="0.25">
      <c r="A16" s="3" t="s">
        <v>903</v>
      </c>
      <c r="B16" s="120" t="s">
        <v>353</v>
      </c>
      <c r="C16" s="120"/>
      <c r="D16" s="120"/>
      <c r="E16" s="120"/>
      <c r="F16" s="120"/>
      <c r="G16" s="120"/>
      <c r="H16" s="120"/>
      <c r="I16" s="120"/>
    </row>
    <row r="17" spans="1:9" x14ac:dyDescent="0.25">
      <c r="A17" s="2" t="s">
        <v>800</v>
      </c>
      <c r="B17" s="4">
        <f t="shared" ref="B17:G17" si="1">IF(B13=0,10,0)</f>
        <v>10</v>
      </c>
      <c r="C17" s="4">
        <f t="shared" si="1"/>
        <v>10</v>
      </c>
      <c r="D17" s="4">
        <f t="shared" si="1"/>
        <v>10</v>
      </c>
      <c r="E17" s="4">
        <f t="shared" si="1"/>
        <v>10</v>
      </c>
      <c r="F17" s="4">
        <f t="shared" si="1"/>
        <v>10</v>
      </c>
      <c r="G17" s="4">
        <f t="shared" si="1"/>
        <v>10</v>
      </c>
      <c r="H17" s="4">
        <f>IF(H13=0,10,0)</f>
        <v>10</v>
      </c>
      <c r="I17" s="4">
        <f>IF(I13=0,10,0)</f>
        <v>10</v>
      </c>
    </row>
    <row r="20" spans="1:9" x14ac:dyDescent="0.25">
      <c r="A20" s="113" t="s">
        <v>909</v>
      </c>
      <c r="B20" s="113"/>
      <c r="C20" s="113"/>
      <c r="D20" s="113"/>
      <c r="E20" s="113"/>
      <c r="F20" s="113"/>
      <c r="G20" s="113"/>
      <c r="H20" s="113"/>
      <c r="I20" s="113"/>
    </row>
    <row r="21" spans="1:9" x14ac:dyDescent="0.25">
      <c r="A21" s="51" t="s">
        <v>355</v>
      </c>
      <c r="B21" s="3" t="s">
        <v>1</v>
      </c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8</v>
      </c>
      <c r="I21" s="3" t="s">
        <v>0</v>
      </c>
    </row>
    <row r="22" spans="1:9" x14ac:dyDescent="0.25">
      <c r="A22" s="3" t="s">
        <v>896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s="3" t="s">
        <v>901</v>
      </c>
      <c r="B23">
        <v>9164</v>
      </c>
      <c r="C23">
        <v>9164</v>
      </c>
      <c r="D23">
        <v>9164</v>
      </c>
      <c r="E23">
        <v>9164</v>
      </c>
      <c r="F23">
        <v>9164</v>
      </c>
      <c r="G23">
        <v>9164</v>
      </c>
      <c r="H23">
        <v>9164</v>
      </c>
      <c r="I23">
        <v>9164</v>
      </c>
    </row>
    <row r="24" spans="1:9" x14ac:dyDescent="0.25">
      <c r="A24" s="3" t="s">
        <v>902</v>
      </c>
      <c r="B24">
        <v>9164</v>
      </c>
      <c r="C24">
        <v>9164</v>
      </c>
      <c r="D24">
        <v>9164</v>
      </c>
      <c r="E24">
        <v>9164</v>
      </c>
      <c r="F24">
        <v>9164</v>
      </c>
      <c r="G24">
        <v>9164</v>
      </c>
      <c r="H24">
        <v>9164</v>
      </c>
      <c r="I24">
        <v>9164</v>
      </c>
    </row>
    <row r="25" spans="1:9" x14ac:dyDescent="0.25">
      <c r="A25" s="3" t="s">
        <v>903</v>
      </c>
      <c r="B25" s="120" t="s">
        <v>352</v>
      </c>
      <c r="C25" s="120"/>
      <c r="D25" s="120"/>
      <c r="E25" s="120"/>
      <c r="F25" s="120"/>
      <c r="G25" s="120"/>
      <c r="H25" s="120"/>
      <c r="I25" s="120"/>
    </row>
    <row r="26" spans="1:9" x14ac:dyDescent="0.25">
      <c r="A26" s="2" t="s">
        <v>800</v>
      </c>
      <c r="B26" s="4">
        <f t="shared" ref="B26:G26" si="2">IF(B22=0,10,0)</f>
        <v>10</v>
      </c>
      <c r="C26" s="4">
        <f t="shared" si="2"/>
        <v>10</v>
      </c>
      <c r="D26" s="4">
        <f t="shared" si="2"/>
        <v>10</v>
      </c>
      <c r="E26" s="4">
        <f t="shared" si="2"/>
        <v>10</v>
      </c>
      <c r="F26" s="4">
        <f t="shared" si="2"/>
        <v>10</v>
      </c>
      <c r="G26" s="4">
        <f t="shared" si="2"/>
        <v>10</v>
      </c>
      <c r="H26" s="4">
        <f>IF(H22=0,10,0)</f>
        <v>10</v>
      </c>
      <c r="I26" s="4">
        <f>IF(I22=0,10,0)</f>
        <v>10</v>
      </c>
    </row>
    <row r="29" spans="1:9" x14ac:dyDescent="0.25">
      <c r="A29" s="113" t="s">
        <v>908</v>
      </c>
      <c r="B29" s="113"/>
      <c r="C29" s="113"/>
      <c r="D29" s="113"/>
      <c r="E29" s="113"/>
      <c r="F29" s="113"/>
      <c r="G29" s="113"/>
      <c r="H29" s="113"/>
      <c r="I29" s="113"/>
    </row>
    <row r="30" spans="1:9" x14ac:dyDescent="0.25">
      <c r="A30" s="51" t="s">
        <v>355</v>
      </c>
      <c r="B30" s="3" t="s">
        <v>1</v>
      </c>
      <c r="C30" s="3" t="s">
        <v>2</v>
      </c>
      <c r="D30" s="3" t="s">
        <v>3</v>
      </c>
      <c r="E30" s="3" t="s">
        <v>4</v>
      </c>
      <c r="F30" s="3" t="s">
        <v>5</v>
      </c>
      <c r="G30" s="3" t="s">
        <v>6</v>
      </c>
      <c r="H30" s="3" t="s">
        <v>8</v>
      </c>
      <c r="I30" s="3" t="s">
        <v>0</v>
      </c>
    </row>
    <row r="31" spans="1:9" x14ac:dyDescent="0.25">
      <c r="A31" s="3" t="s">
        <v>896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s="3" t="s">
        <v>901</v>
      </c>
      <c r="B32">
        <v>2174</v>
      </c>
      <c r="C32">
        <v>2174</v>
      </c>
      <c r="D32">
        <v>2174</v>
      </c>
      <c r="E32">
        <v>2174</v>
      </c>
      <c r="F32">
        <v>2174</v>
      </c>
      <c r="G32">
        <v>2174</v>
      </c>
      <c r="H32">
        <v>2174</v>
      </c>
      <c r="I32">
        <v>2174</v>
      </c>
    </row>
    <row r="33" spans="1:9" x14ac:dyDescent="0.25">
      <c r="A33" s="3" t="s">
        <v>902</v>
      </c>
      <c r="B33">
        <v>2174</v>
      </c>
      <c r="C33">
        <v>2174</v>
      </c>
      <c r="D33">
        <v>2174</v>
      </c>
      <c r="E33">
        <v>2174</v>
      </c>
      <c r="F33">
        <v>2174</v>
      </c>
      <c r="G33">
        <v>2174</v>
      </c>
      <c r="H33">
        <v>2174</v>
      </c>
      <c r="I33">
        <v>2174</v>
      </c>
    </row>
    <row r="34" spans="1:9" x14ac:dyDescent="0.25">
      <c r="A34" s="3" t="s">
        <v>903</v>
      </c>
      <c r="B34" s="120" t="s">
        <v>352</v>
      </c>
      <c r="C34" s="120"/>
      <c r="D34" s="120"/>
      <c r="E34" s="120"/>
      <c r="F34" s="120"/>
      <c r="G34" s="120"/>
      <c r="H34" s="120"/>
      <c r="I34" s="120"/>
    </row>
    <row r="35" spans="1:9" x14ac:dyDescent="0.25">
      <c r="A35" s="2" t="s">
        <v>800</v>
      </c>
      <c r="B35" s="4">
        <f t="shared" ref="B35:G35" si="3">IF(B31=0,10,0)</f>
        <v>10</v>
      </c>
      <c r="C35" s="4">
        <f t="shared" si="3"/>
        <v>10</v>
      </c>
      <c r="D35" s="4">
        <f t="shared" si="3"/>
        <v>10</v>
      </c>
      <c r="E35" s="4">
        <f t="shared" si="3"/>
        <v>10</v>
      </c>
      <c r="F35" s="4">
        <f t="shared" si="3"/>
        <v>10</v>
      </c>
      <c r="G35" s="4">
        <f t="shared" si="3"/>
        <v>10</v>
      </c>
      <c r="H35" s="4">
        <f>IF(H31=0,10,0)</f>
        <v>10</v>
      </c>
      <c r="I35" s="4">
        <f>IF(I31=0,10,0)</f>
        <v>10</v>
      </c>
    </row>
    <row r="38" spans="1:9" x14ac:dyDescent="0.25">
      <c r="A38" s="115" t="s">
        <v>906</v>
      </c>
      <c r="B38" s="115"/>
      <c r="C38" s="115"/>
      <c r="D38" s="115"/>
      <c r="E38" s="115"/>
      <c r="F38" s="115"/>
      <c r="G38" s="115"/>
      <c r="H38" s="115"/>
      <c r="I38" s="115"/>
    </row>
    <row r="39" spans="1:9" x14ac:dyDescent="0.25">
      <c r="A39" s="113" t="s">
        <v>907</v>
      </c>
      <c r="B39" s="113"/>
      <c r="C39" s="113"/>
      <c r="D39" s="113"/>
      <c r="E39" s="113"/>
      <c r="F39" s="113"/>
      <c r="G39" s="113"/>
      <c r="H39" s="113"/>
      <c r="I39" s="113"/>
    </row>
    <row r="40" spans="1:9" x14ac:dyDescent="0.25">
      <c r="A40" s="51" t="s">
        <v>355</v>
      </c>
      <c r="B40" s="3" t="s">
        <v>1</v>
      </c>
      <c r="C40" s="3" t="s">
        <v>2</v>
      </c>
      <c r="D40" s="3" t="s">
        <v>3</v>
      </c>
      <c r="E40" s="3" t="s">
        <v>4</v>
      </c>
      <c r="F40" s="3" t="s">
        <v>5</v>
      </c>
      <c r="G40" s="3" t="s">
        <v>6</v>
      </c>
      <c r="H40" s="3" t="s">
        <v>8</v>
      </c>
      <c r="I40" s="3" t="s">
        <v>0</v>
      </c>
    </row>
    <row r="41" spans="1:9" x14ac:dyDescent="0.25">
      <c r="A41" s="3" t="s">
        <v>896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s="3" t="s">
        <v>901</v>
      </c>
      <c r="B42">
        <v>2174</v>
      </c>
      <c r="C42">
        <v>2174</v>
      </c>
      <c r="D42">
        <v>2174</v>
      </c>
      <c r="E42">
        <v>2174</v>
      </c>
      <c r="F42">
        <v>2174</v>
      </c>
      <c r="G42">
        <v>2174</v>
      </c>
      <c r="H42">
        <v>2174</v>
      </c>
      <c r="I42">
        <v>2174</v>
      </c>
    </row>
    <row r="43" spans="1:9" x14ac:dyDescent="0.25">
      <c r="A43" s="3" t="s">
        <v>902</v>
      </c>
      <c r="B43">
        <v>2174</v>
      </c>
      <c r="C43">
        <v>2174</v>
      </c>
      <c r="D43">
        <v>2174</v>
      </c>
      <c r="E43">
        <v>2174</v>
      </c>
      <c r="F43">
        <v>2174</v>
      </c>
      <c r="G43">
        <v>2174</v>
      </c>
      <c r="H43">
        <v>2174</v>
      </c>
      <c r="I43">
        <v>2174</v>
      </c>
    </row>
    <row r="44" spans="1:9" x14ac:dyDescent="0.25">
      <c r="A44" s="3" t="s">
        <v>903</v>
      </c>
      <c r="B44" s="120" t="s">
        <v>352</v>
      </c>
      <c r="C44" s="120"/>
      <c r="D44" s="120"/>
      <c r="E44" s="120"/>
      <c r="F44" s="120"/>
      <c r="G44" s="120"/>
      <c r="H44" s="120"/>
      <c r="I44" s="120"/>
    </row>
    <row r="45" spans="1:9" x14ac:dyDescent="0.25">
      <c r="A45" s="2" t="s">
        <v>800</v>
      </c>
      <c r="B45" s="4">
        <f t="shared" ref="B45:G45" si="4">IF(B41=0,10,0)</f>
        <v>10</v>
      </c>
      <c r="C45" s="4">
        <f t="shared" si="4"/>
        <v>10</v>
      </c>
      <c r="D45" s="4">
        <f t="shared" si="4"/>
        <v>10</v>
      </c>
      <c r="E45" s="4">
        <f t="shared" si="4"/>
        <v>10</v>
      </c>
      <c r="F45" s="4">
        <f t="shared" si="4"/>
        <v>10</v>
      </c>
      <c r="G45" s="4">
        <f t="shared" si="4"/>
        <v>10</v>
      </c>
      <c r="H45" s="4">
        <f>IF(H41=0,10,0)</f>
        <v>10</v>
      </c>
      <c r="I45" s="4">
        <f>IF(I41=0,10,0)</f>
        <v>10</v>
      </c>
    </row>
    <row r="48" spans="1:9" x14ac:dyDescent="0.25">
      <c r="A48" s="113" t="s">
        <v>905</v>
      </c>
      <c r="B48" s="113"/>
      <c r="C48" s="113"/>
      <c r="D48" s="113"/>
      <c r="E48" s="113"/>
      <c r="F48" s="113"/>
      <c r="G48" s="113"/>
      <c r="H48" s="113"/>
      <c r="I48" s="113"/>
    </row>
    <row r="49" spans="1:9" x14ac:dyDescent="0.25">
      <c r="A49" s="51" t="s">
        <v>355</v>
      </c>
      <c r="B49" s="3" t="s">
        <v>1</v>
      </c>
      <c r="C49" s="3" t="s">
        <v>2</v>
      </c>
      <c r="D49" s="3" t="s">
        <v>3</v>
      </c>
      <c r="E49" s="3" t="s">
        <v>4</v>
      </c>
      <c r="F49" s="3" t="s">
        <v>5</v>
      </c>
      <c r="G49" s="3" t="s">
        <v>6</v>
      </c>
      <c r="H49" s="3" t="s">
        <v>8</v>
      </c>
      <c r="I49" s="3" t="s">
        <v>0</v>
      </c>
    </row>
    <row r="50" spans="1:9" x14ac:dyDescent="0.25">
      <c r="A50" s="3" t="s">
        <v>896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 s="3" t="s">
        <v>901</v>
      </c>
      <c r="B51">
        <v>9164</v>
      </c>
      <c r="C51">
        <v>9164</v>
      </c>
      <c r="D51">
        <v>9164</v>
      </c>
      <c r="E51">
        <v>9164</v>
      </c>
      <c r="F51">
        <v>9164</v>
      </c>
      <c r="G51">
        <v>9164</v>
      </c>
      <c r="H51">
        <v>9164</v>
      </c>
      <c r="I51">
        <v>9164</v>
      </c>
    </row>
    <row r="52" spans="1:9" x14ac:dyDescent="0.25">
      <c r="A52" s="3" t="s">
        <v>902</v>
      </c>
      <c r="B52">
        <v>9164</v>
      </c>
      <c r="C52">
        <v>9164</v>
      </c>
      <c r="D52">
        <v>9164</v>
      </c>
      <c r="E52">
        <v>9164</v>
      </c>
      <c r="F52">
        <v>9164</v>
      </c>
      <c r="G52">
        <v>9164</v>
      </c>
      <c r="H52">
        <v>9164</v>
      </c>
      <c r="I52">
        <v>9164</v>
      </c>
    </row>
    <row r="53" spans="1:9" x14ac:dyDescent="0.25">
      <c r="A53" s="3" t="s">
        <v>903</v>
      </c>
      <c r="B53" s="120" t="s">
        <v>352</v>
      </c>
      <c r="C53" s="120"/>
      <c r="D53" s="120"/>
      <c r="E53" s="120"/>
      <c r="F53" s="120"/>
      <c r="G53" s="120"/>
      <c r="H53" s="120"/>
      <c r="I53" s="120"/>
    </row>
    <row r="54" spans="1:9" x14ac:dyDescent="0.25">
      <c r="A54" s="2" t="s">
        <v>800</v>
      </c>
      <c r="B54" s="4">
        <f t="shared" ref="B54:G54" si="5">IF(B50=0,10,0)</f>
        <v>10</v>
      </c>
      <c r="C54" s="4">
        <f t="shared" si="5"/>
        <v>10</v>
      </c>
      <c r="D54" s="4">
        <f t="shared" si="5"/>
        <v>10</v>
      </c>
      <c r="E54" s="4">
        <f t="shared" si="5"/>
        <v>10</v>
      </c>
      <c r="F54" s="4">
        <f t="shared" si="5"/>
        <v>10</v>
      </c>
      <c r="G54" s="4">
        <f t="shared" si="5"/>
        <v>10</v>
      </c>
      <c r="H54" s="4">
        <f>IF(H50=0,10,0)</f>
        <v>10</v>
      </c>
      <c r="I54" s="4">
        <f>IF(I50=0,10,0)</f>
        <v>10</v>
      </c>
    </row>
    <row r="57" spans="1:9" x14ac:dyDescent="0.25">
      <c r="A57" s="113" t="s">
        <v>904</v>
      </c>
      <c r="B57" s="113"/>
      <c r="C57" s="113"/>
      <c r="D57" s="113"/>
      <c r="E57" s="113"/>
      <c r="F57" s="113"/>
      <c r="G57" s="113"/>
      <c r="H57" s="113"/>
      <c r="I57" s="113"/>
    </row>
    <row r="58" spans="1:9" x14ac:dyDescent="0.25">
      <c r="A58" s="51" t="s">
        <v>355</v>
      </c>
      <c r="B58" s="3" t="s">
        <v>1</v>
      </c>
      <c r="C58" s="3" t="s">
        <v>2</v>
      </c>
      <c r="D58" s="3" t="s">
        <v>3</v>
      </c>
      <c r="E58" s="3" t="s">
        <v>4</v>
      </c>
      <c r="F58" s="3" t="s">
        <v>5</v>
      </c>
      <c r="G58" s="3" t="s">
        <v>6</v>
      </c>
      <c r="H58" s="3" t="s">
        <v>8</v>
      </c>
      <c r="I58" s="3" t="s">
        <v>0</v>
      </c>
    </row>
    <row r="59" spans="1:9" x14ac:dyDescent="0.25">
      <c r="A59" s="3" t="s">
        <v>896</v>
      </c>
      <c r="B59">
        <v>0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5">
      <c r="A60" s="3" t="s">
        <v>901</v>
      </c>
      <c r="B60">
        <f>B61-B59</f>
        <v>636</v>
      </c>
      <c r="C60">
        <f>C61-C59</f>
        <v>634</v>
      </c>
      <c r="D60">
        <f t="shared" ref="D60:I60" si="6">D61-D59</f>
        <v>636</v>
      </c>
      <c r="E60">
        <f t="shared" si="6"/>
        <v>636</v>
      </c>
      <c r="F60">
        <f t="shared" si="6"/>
        <v>636</v>
      </c>
      <c r="G60">
        <f t="shared" si="6"/>
        <v>636</v>
      </c>
      <c r="H60">
        <f t="shared" si="6"/>
        <v>636</v>
      </c>
      <c r="I60">
        <f t="shared" si="6"/>
        <v>636</v>
      </c>
    </row>
    <row r="61" spans="1:9" x14ac:dyDescent="0.25">
      <c r="A61" s="3" t="s">
        <v>902</v>
      </c>
      <c r="B61">
        <v>636</v>
      </c>
      <c r="C61">
        <v>636</v>
      </c>
      <c r="D61">
        <v>636</v>
      </c>
      <c r="E61">
        <v>636</v>
      </c>
      <c r="F61">
        <v>636</v>
      </c>
      <c r="G61">
        <v>636</v>
      </c>
      <c r="H61">
        <v>636</v>
      </c>
      <c r="I61">
        <v>636</v>
      </c>
    </row>
    <row r="62" spans="1:9" x14ac:dyDescent="0.25">
      <c r="A62" s="3" t="s">
        <v>903</v>
      </c>
      <c r="B62" s="120" t="s">
        <v>352</v>
      </c>
      <c r="C62" s="120"/>
      <c r="D62" s="120"/>
      <c r="E62" s="120"/>
      <c r="F62" s="120"/>
      <c r="G62" s="120"/>
      <c r="H62" s="120"/>
      <c r="I62" s="120"/>
    </row>
    <row r="63" spans="1:9" x14ac:dyDescent="0.25">
      <c r="A63" s="2" t="s">
        <v>800</v>
      </c>
      <c r="B63" s="4">
        <f t="shared" ref="B63:I63" si="7">IF(B59=0,10,0)</f>
        <v>10</v>
      </c>
      <c r="C63" s="4">
        <f t="shared" si="7"/>
        <v>0</v>
      </c>
      <c r="D63" s="4">
        <f t="shared" si="7"/>
        <v>10</v>
      </c>
      <c r="E63" s="4">
        <f t="shared" si="7"/>
        <v>10</v>
      </c>
      <c r="F63" s="4">
        <f t="shared" si="7"/>
        <v>10</v>
      </c>
      <c r="G63" s="4">
        <f t="shared" si="7"/>
        <v>10</v>
      </c>
      <c r="H63" s="4">
        <f t="shared" si="7"/>
        <v>10</v>
      </c>
      <c r="I63" s="4">
        <f t="shared" si="7"/>
        <v>10</v>
      </c>
    </row>
    <row r="65" spans="1:9" x14ac:dyDescent="0.25">
      <c r="A65" s="2" t="s">
        <v>861</v>
      </c>
      <c r="B65" s="2">
        <v>10</v>
      </c>
    </row>
    <row r="67" spans="1:9" x14ac:dyDescent="0.25">
      <c r="A67" s="108" t="s">
        <v>911</v>
      </c>
      <c r="B67" s="108"/>
      <c r="C67" s="108"/>
      <c r="D67" s="108"/>
      <c r="E67" s="108"/>
      <c r="F67" s="108"/>
      <c r="G67" s="108"/>
      <c r="H67" s="108"/>
      <c r="I67" s="108"/>
    </row>
    <row r="68" spans="1:9" x14ac:dyDescent="0.25">
      <c r="A68" s="88"/>
      <c r="B68" s="88"/>
      <c r="C68" s="88" t="s">
        <v>817</v>
      </c>
      <c r="D68" s="88"/>
      <c r="E68" s="88"/>
      <c r="F68" s="88"/>
      <c r="G68" s="88"/>
      <c r="H68" s="88"/>
      <c r="I68" s="88"/>
    </row>
    <row r="69" spans="1:9" x14ac:dyDescent="0.25">
      <c r="A69" s="51" t="s">
        <v>355</v>
      </c>
      <c r="B69" s="3" t="s">
        <v>1</v>
      </c>
      <c r="C69" s="3" t="s">
        <v>2</v>
      </c>
      <c r="D69" s="3" t="s">
        <v>3</v>
      </c>
      <c r="E69" s="3" t="s">
        <v>4</v>
      </c>
      <c r="F69" s="3" t="s">
        <v>5</v>
      </c>
      <c r="G69" s="3" t="s">
        <v>6</v>
      </c>
      <c r="H69" s="3" t="s">
        <v>8</v>
      </c>
      <c r="I69" s="3" t="s">
        <v>0</v>
      </c>
    </row>
    <row r="70" spans="1:9" x14ac:dyDescent="0.25">
      <c r="A70" s="3" t="s">
        <v>912</v>
      </c>
      <c r="B70">
        <v>5</v>
      </c>
      <c r="C70">
        <v>1</v>
      </c>
      <c r="D70">
        <v>1</v>
      </c>
      <c r="E70">
        <v>1</v>
      </c>
      <c r="F70">
        <v>1</v>
      </c>
      <c r="G70">
        <v>5</v>
      </c>
      <c r="H70">
        <v>1</v>
      </c>
      <c r="I70">
        <v>1</v>
      </c>
    </row>
    <row r="71" spans="1:9" x14ac:dyDescent="0.25">
      <c r="A71" s="3" t="s">
        <v>913</v>
      </c>
      <c r="B71">
        <v>12</v>
      </c>
      <c r="C71">
        <v>12</v>
      </c>
      <c r="D71">
        <v>12</v>
      </c>
      <c r="E71">
        <v>12</v>
      </c>
      <c r="F71">
        <v>12</v>
      </c>
      <c r="G71">
        <v>12</v>
      </c>
      <c r="H71">
        <v>12</v>
      </c>
      <c r="I71">
        <v>12</v>
      </c>
    </row>
    <row r="72" spans="1:9" x14ac:dyDescent="0.25">
      <c r="A72" s="2" t="s">
        <v>861</v>
      </c>
      <c r="B72" s="64">
        <f>B70/B71*10</f>
        <v>4.166666666666667</v>
      </c>
      <c r="C72" s="64">
        <f t="shared" ref="C72:I72" si="8">C70/C71*10</f>
        <v>0.83333333333333326</v>
      </c>
      <c r="D72" s="64">
        <f t="shared" si="8"/>
        <v>0.83333333333333326</v>
      </c>
      <c r="E72" s="64">
        <f t="shared" si="8"/>
        <v>0.83333333333333326</v>
      </c>
      <c r="F72" s="64">
        <f t="shared" si="8"/>
        <v>0.83333333333333326</v>
      </c>
      <c r="G72" s="64">
        <f t="shared" si="8"/>
        <v>4.166666666666667</v>
      </c>
      <c r="H72" s="64">
        <f t="shared" si="8"/>
        <v>0.83333333333333326</v>
      </c>
      <c r="I72" s="64">
        <f t="shared" si="8"/>
        <v>0.83333333333333326</v>
      </c>
    </row>
    <row r="73" spans="1:9" x14ac:dyDescent="0.25">
      <c r="A73" s="2" t="s">
        <v>862</v>
      </c>
      <c r="B73" s="64">
        <f>AVERAGE(B72,C72,D72,E72,F72,G72,H72,I72)</f>
        <v>1.6666666666666667</v>
      </c>
    </row>
    <row r="75" spans="1:9" x14ac:dyDescent="0.25">
      <c r="A75" s="72" t="s">
        <v>914</v>
      </c>
    </row>
    <row r="77" spans="1:9" x14ac:dyDescent="0.25">
      <c r="A77" s="40" t="s">
        <v>912</v>
      </c>
      <c r="B77" s="116" t="s">
        <v>915</v>
      </c>
      <c r="C77" s="116"/>
      <c r="D77" s="116"/>
      <c r="E77" s="116"/>
      <c r="F77" s="116"/>
    </row>
    <row r="78" spans="1:9" x14ac:dyDescent="0.25">
      <c r="A78" s="117" t="s">
        <v>916</v>
      </c>
      <c r="B78" s="118"/>
      <c r="C78" s="118"/>
      <c r="D78" s="118"/>
      <c r="E78" s="118"/>
      <c r="F78" s="118"/>
    </row>
    <row r="79" spans="1:9" x14ac:dyDescent="0.25">
      <c r="A79" s="33" t="s">
        <v>917</v>
      </c>
      <c r="B79" s="41" t="s">
        <v>920</v>
      </c>
      <c r="C79" s="39" t="s">
        <v>921</v>
      </c>
      <c r="D79" s="39" t="s">
        <v>922</v>
      </c>
      <c r="E79" s="39" t="s">
        <v>923</v>
      </c>
      <c r="F79" s="71" t="s">
        <v>924</v>
      </c>
    </row>
    <row r="80" spans="1:9" x14ac:dyDescent="0.25">
      <c r="B80" s="7"/>
    </row>
    <row r="81" spans="1:6" x14ac:dyDescent="0.25">
      <c r="A81" s="119" t="s">
        <v>927</v>
      </c>
      <c r="B81" s="119"/>
      <c r="C81" s="119"/>
      <c r="D81" s="119"/>
      <c r="E81" s="119"/>
      <c r="F81" s="119"/>
    </row>
    <row r="82" spans="1:6" x14ac:dyDescent="0.25">
      <c r="A82" s="33" t="s">
        <v>918</v>
      </c>
      <c r="B82" s="42" t="s">
        <v>830</v>
      </c>
      <c r="C82" s="38" t="s">
        <v>831</v>
      </c>
      <c r="D82" s="39" t="s">
        <v>832</v>
      </c>
      <c r="E82" s="39" t="s">
        <v>926</v>
      </c>
      <c r="F82" s="71" t="s">
        <v>924</v>
      </c>
    </row>
    <row r="84" spans="1:6" x14ac:dyDescent="0.25">
      <c r="A84" s="117" t="s">
        <v>928</v>
      </c>
      <c r="B84" s="117"/>
      <c r="C84" s="117"/>
      <c r="D84" s="117"/>
      <c r="E84" s="117"/>
      <c r="F84" s="117"/>
    </row>
    <row r="85" spans="1:6" x14ac:dyDescent="0.25">
      <c r="A85" s="33" t="s">
        <v>919</v>
      </c>
      <c r="B85" s="39" t="s">
        <v>929</v>
      </c>
      <c r="C85" s="39" t="s">
        <v>930</v>
      </c>
      <c r="D85" s="39" t="s">
        <v>931</v>
      </c>
      <c r="E85" s="39" t="s">
        <v>926</v>
      </c>
      <c r="F85" s="39" t="s">
        <v>925</v>
      </c>
    </row>
  </sheetData>
  <mergeCells count="22">
    <mergeCell ref="B25:I25"/>
    <mergeCell ref="B16:I16"/>
    <mergeCell ref="B8:I8"/>
    <mergeCell ref="B34:I34"/>
    <mergeCell ref="A1:I1"/>
    <mergeCell ref="A2:I2"/>
    <mergeCell ref="A3:I3"/>
    <mergeCell ref="A11:I11"/>
    <mergeCell ref="A20:I20"/>
    <mergeCell ref="B77:F77"/>
    <mergeCell ref="A78:F78"/>
    <mergeCell ref="A81:F81"/>
    <mergeCell ref="A84:F84"/>
    <mergeCell ref="A29:I29"/>
    <mergeCell ref="A38:I38"/>
    <mergeCell ref="A39:I39"/>
    <mergeCell ref="A48:I48"/>
    <mergeCell ref="A57:I57"/>
    <mergeCell ref="A67:I67"/>
    <mergeCell ref="B44:I44"/>
    <mergeCell ref="B53:I53"/>
    <mergeCell ref="B62:I6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DD78-01F8-45EA-9667-9B37BDF2E557}">
  <dimension ref="A1:J103"/>
  <sheetViews>
    <sheetView topLeftCell="A55" workbookViewId="0">
      <selection activeCell="D100" sqref="D100"/>
    </sheetView>
  </sheetViews>
  <sheetFormatPr defaultRowHeight="15" x14ac:dyDescent="0.25"/>
  <cols>
    <col min="1" max="1" width="34.28515625" customWidth="1"/>
    <col min="2" max="2" width="28.140625" customWidth="1"/>
    <col min="3" max="3" width="25.42578125" customWidth="1"/>
    <col min="4" max="4" width="42.85546875" customWidth="1"/>
    <col min="5" max="5" width="32.85546875" customWidth="1"/>
    <col min="6" max="6" width="18" customWidth="1"/>
    <col min="7" max="7" width="27.140625" customWidth="1"/>
    <col min="8" max="8" width="26.5703125" customWidth="1"/>
    <col min="9" max="9" width="28.5703125" customWidth="1"/>
    <col min="10" max="10" width="24.7109375" customWidth="1"/>
  </cols>
  <sheetData>
    <row r="1" spans="1:10" x14ac:dyDescent="0.25">
      <c r="A1" s="108" t="s">
        <v>938</v>
      </c>
      <c r="B1" s="108"/>
      <c r="C1" s="108"/>
      <c r="D1" s="108"/>
      <c r="E1" s="108"/>
      <c r="F1" s="108"/>
      <c r="G1" s="108"/>
      <c r="H1" s="108"/>
      <c r="J1" s="72" t="s">
        <v>776</v>
      </c>
    </row>
    <row r="2" spans="1:10" x14ac:dyDescent="0.25">
      <c r="A2" s="115" t="s">
        <v>900</v>
      </c>
      <c r="B2" s="115"/>
      <c r="C2" s="115"/>
      <c r="D2" s="115"/>
      <c r="E2" s="115"/>
      <c r="F2" s="115"/>
      <c r="G2" s="115"/>
      <c r="H2" s="115"/>
      <c r="I2" s="85" t="s">
        <v>373</v>
      </c>
      <c r="J2" t="s">
        <v>777</v>
      </c>
    </row>
    <row r="3" spans="1:10" x14ac:dyDescent="0.25">
      <c r="A3" s="113" t="s">
        <v>939</v>
      </c>
      <c r="B3" s="113"/>
      <c r="C3" s="113"/>
      <c r="D3" s="113"/>
      <c r="E3" s="113"/>
      <c r="F3" s="113"/>
      <c r="G3" s="113"/>
      <c r="H3" s="113"/>
      <c r="J3" t="s">
        <v>778</v>
      </c>
    </row>
    <row r="4" spans="1:10" x14ac:dyDescent="0.25">
      <c r="A4" s="51" t="s">
        <v>355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0</v>
      </c>
      <c r="I4" s="85" t="s">
        <v>375</v>
      </c>
      <c r="J4" s="86" t="s">
        <v>779</v>
      </c>
    </row>
    <row r="5" spans="1:10" x14ac:dyDescent="0.25">
      <c r="A5" s="3" t="s">
        <v>371</v>
      </c>
      <c r="B5" s="90" t="s">
        <v>936</v>
      </c>
      <c r="J5" t="s">
        <v>780</v>
      </c>
    </row>
    <row r="6" spans="1:10" x14ac:dyDescent="0.25">
      <c r="A6" s="3" t="s">
        <v>932</v>
      </c>
      <c r="B6" s="90" t="s">
        <v>936</v>
      </c>
      <c r="I6" s="85" t="s">
        <v>372</v>
      </c>
      <c r="J6" t="s">
        <v>781</v>
      </c>
    </row>
    <row r="7" spans="1:10" x14ac:dyDescent="0.25">
      <c r="A7" s="3" t="s">
        <v>933</v>
      </c>
      <c r="B7" s="91" t="s">
        <v>937</v>
      </c>
    </row>
    <row r="8" spans="1:10" x14ac:dyDescent="0.25">
      <c r="A8" s="3" t="s">
        <v>943</v>
      </c>
      <c r="B8" s="120" t="s">
        <v>940</v>
      </c>
      <c r="C8" s="120"/>
      <c r="D8" s="120"/>
      <c r="E8" s="120"/>
      <c r="F8" s="120"/>
      <c r="G8" s="120"/>
      <c r="H8" s="120"/>
    </row>
    <row r="9" spans="1:10" x14ac:dyDescent="0.25">
      <c r="A9" s="3" t="s">
        <v>934</v>
      </c>
      <c r="B9" s="56">
        <v>1</v>
      </c>
      <c r="C9" s="56"/>
      <c r="D9" s="56"/>
      <c r="E9" s="56"/>
      <c r="F9" s="56"/>
      <c r="G9" s="56"/>
      <c r="H9" s="56"/>
    </row>
    <row r="10" spans="1:10" x14ac:dyDescent="0.25">
      <c r="A10" s="3" t="s">
        <v>935</v>
      </c>
      <c r="B10" s="56">
        <v>5</v>
      </c>
      <c r="C10" s="56"/>
      <c r="D10" s="56"/>
      <c r="E10" s="56"/>
      <c r="F10" s="56"/>
      <c r="G10" s="56"/>
      <c r="H10" s="56"/>
    </row>
    <row r="11" spans="1:10" x14ac:dyDescent="0.25">
      <c r="A11" s="2" t="s">
        <v>800</v>
      </c>
      <c r="B11" s="4">
        <f>(B10/(B10+B9))*10</f>
        <v>8.3333333333333339</v>
      </c>
      <c r="C11" s="4"/>
      <c r="D11" s="4"/>
      <c r="E11" s="4"/>
      <c r="F11" s="4"/>
      <c r="G11" s="4"/>
      <c r="H11" s="4"/>
    </row>
    <row r="13" spans="1:10" x14ac:dyDescent="0.25">
      <c r="A13" s="113" t="s">
        <v>9</v>
      </c>
      <c r="B13" s="113"/>
      <c r="C13" s="113"/>
      <c r="D13" s="113"/>
      <c r="E13" s="113"/>
      <c r="F13" s="113"/>
      <c r="G13" s="113"/>
      <c r="H13" s="113"/>
    </row>
    <row r="14" spans="1:10" x14ac:dyDescent="0.25">
      <c r="A14" s="51" t="s">
        <v>355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0</v>
      </c>
    </row>
    <row r="15" spans="1:10" x14ac:dyDescent="0.25">
      <c r="A15" s="3" t="s">
        <v>941</v>
      </c>
      <c r="B15" s="120" t="s">
        <v>936</v>
      </c>
      <c r="C15" s="120"/>
      <c r="D15" s="120"/>
      <c r="E15" s="120"/>
      <c r="F15" s="120"/>
      <c r="G15" s="120"/>
      <c r="H15" s="120"/>
    </row>
    <row r="16" spans="1:10" x14ac:dyDescent="0.25">
      <c r="A16" s="3" t="s">
        <v>932</v>
      </c>
      <c r="B16" s="120" t="s">
        <v>936</v>
      </c>
      <c r="C16" s="120"/>
      <c r="D16" s="120"/>
      <c r="E16" s="120"/>
      <c r="F16" s="120"/>
      <c r="G16" s="120"/>
      <c r="H16" s="120"/>
    </row>
    <row r="17" spans="1:8" x14ac:dyDescent="0.25">
      <c r="A17" s="3" t="s">
        <v>933</v>
      </c>
      <c r="B17" s="123" t="s">
        <v>937</v>
      </c>
      <c r="C17" s="123"/>
      <c r="D17" s="123"/>
      <c r="E17" s="123"/>
      <c r="F17" s="123"/>
      <c r="G17" s="123"/>
      <c r="H17" s="123"/>
    </row>
    <row r="18" spans="1:8" x14ac:dyDescent="0.25">
      <c r="A18" s="3" t="s">
        <v>942</v>
      </c>
      <c r="B18" s="123" t="s">
        <v>937</v>
      </c>
      <c r="C18" s="123"/>
      <c r="D18" s="123"/>
      <c r="E18" s="123"/>
      <c r="F18" s="123"/>
      <c r="G18" s="123"/>
      <c r="H18" s="123"/>
    </row>
    <row r="19" spans="1:8" x14ac:dyDescent="0.25">
      <c r="A19" s="3" t="s">
        <v>943</v>
      </c>
      <c r="B19" s="120" t="s">
        <v>964</v>
      </c>
      <c r="C19" s="120"/>
      <c r="D19" s="120"/>
      <c r="E19" s="120"/>
      <c r="F19" s="120"/>
      <c r="G19" s="120"/>
      <c r="H19" s="120"/>
    </row>
    <row r="20" spans="1:8" x14ac:dyDescent="0.25">
      <c r="A20" s="3" t="s">
        <v>934</v>
      </c>
      <c r="B20" s="56">
        <v>3</v>
      </c>
      <c r="C20" s="56"/>
      <c r="D20" s="56"/>
      <c r="E20" s="56"/>
      <c r="F20" s="56"/>
      <c r="G20" s="56"/>
      <c r="H20" s="56"/>
    </row>
    <row r="21" spans="1:8" x14ac:dyDescent="0.25">
      <c r="A21" s="3" t="s">
        <v>935</v>
      </c>
      <c r="B21" s="56">
        <v>4</v>
      </c>
      <c r="C21" s="56"/>
      <c r="D21" s="56"/>
      <c r="E21" s="56"/>
      <c r="F21" s="56"/>
      <c r="G21" s="56"/>
      <c r="H21" s="56"/>
    </row>
    <row r="22" spans="1:8" x14ac:dyDescent="0.25">
      <c r="A22" s="2" t="s">
        <v>800</v>
      </c>
      <c r="B22" s="4">
        <f>(B21/(B21+B20))*10</f>
        <v>5.7142857142857135</v>
      </c>
      <c r="C22" s="4"/>
      <c r="D22" s="4"/>
      <c r="E22" s="4"/>
      <c r="F22" s="4"/>
      <c r="G22" s="4"/>
      <c r="H22" s="4"/>
    </row>
    <row r="25" spans="1:8" x14ac:dyDescent="0.25">
      <c r="A25" s="113" t="s">
        <v>946</v>
      </c>
      <c r="B25" s="113"/>
      <c r="C25" s="113"/>
      <c r="D25" s="113"/>
      <c r="E25" s="113"/>
      <c r="F25" s="113"/>
      <c r="G25" s="113"/>
      <c r="H25" s="113"/>
    </row>
    <row r="26" spans="1:8" x14ac:dyDescent="0.25">
      <c r="A26" s="51" t="s">
        <v>355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0</v>
      </c>
    </row>
    <row r="27" spans="1:8" x14ac:dyDescent="0.25">
      <c r="A27" s="3" t="s">
        <v>941</v>
      </c>
      <c r="B27" s="120" t="s">
        <v>936</v>
      </c>
      <c r="C27" s="120"/>
      <c r="D27" s="120"/>
      <c r="E27" s="120"/>
      <c r="F27" s="120"/>
      <c r="G27" s="120"/>
      <c r="H27" s="120"/>
    </row>
    <row r="28" spans="1:8" x14ac:dyDescent="0.25">
      <c r="A28" s="3" t="s">
        <v>932</v>
      </c>
      <c r="B28" s="123" t="s">
        <v>937</v>
      </c>
      <c r="C28" s="120"/>
      <c r="D28" s="120"/>
      <c r="E28" s="120"/>
      <c r="F28" s="120"/>
      <c r="G28" s="120"/>
      <c r="H28" s="120"/>
    </row>
    <row r="29" spans="1:8" x14ac:dyDescent="0.25">
      <c r="A29" s="3" t="s">
        <v>944</v>
      </c>
      <c r="B29" s="120" t="s">
        <v>936</v>
      </c>
      <c r="C29" s="120"/>
      <c r="D29" s="120"/>
      <c r="E29" s="120"/>
      <c r="F29" s="120"/>
      <c r="G29" s="120"/>
      <c r="H29" s="120"/>
    </row>
    <row r="30" spans="1:8" x14ac:dyDescent="0.25">
      <c r="A30" s="3" t="s">
        <v>942</v>
      </c>
      <c r="B30" s="123" t="s">
        <v>937</v>
      </c>
      <c r="C30" s="120"/>
      <c r="D30" s="120"/>
      <c r="E30" s="120"/>
      <c r="F30" s="120"/>
      <c r="G30" s="120"/>
      <c r="H30" s="120"/>
    </row>
    <row r="31" spans="1:8" x14ac:dyDescent="0.25">
      <c r="A31" s="3" t="s">
        <v>374</v>
      </c>
      <c r="B31" s="120" t="s">
        <v>376</v>
      </c>
      <c r="C31" s="120"/>
      <c r="D31" s="120"/>
      <c r="E31" s="120"/>
      <c r="F31" s="120"/>
      <c r="G31" s="120"/>
      <c r="H31" s="120"/>
    </row>
    <row r="32" spans="1:8" x14ac:dyDescent="0.25">
      <c r="A32" s="3" t="s">
        <v>934</v>
      </c>
      <c r="B32" s="56">
        <v>2</v>
      </c>
      <c r="C32" s="56"/>
      <c r="D32" s="56"/>
      <c r="E32" s="56"/>
      <c r="F32" s="56"/>
      <c r="G32" s="56"/>
      <c r="H32" s="56"/>
    </row>
    <row r="33" spans="1:8" x14ac:dyDescent="0.25">
      <c r="A33" s="3" t="s">
        <v>935</v>
      </c>
      <c r="B33">
        <v>12</v>
      </c>
    </row>
    <row r="34" spans="1:8" x14ac:dyDescent="0.25">
      <c r="A34" s="2" t="s">
        <v>800</v>
      </c>
      <c r="B34" s="4">
        <f>(B33/(B33+B32))*10</f>
        <v>8.5714285714285712</v>
      </c>
      <c r="C34" s="4"/>
      <c r="D34" s="4"/>
      <c r="E34" s="4"/>
      <c r="F34" s="4"/>
      <c r="G34" s="4"/>
      <c r="H34" s="4"/>
    </row>
    <row r="36" spans="1:8" x14ac:dyDescent="0.25">
      <c r="A36" s="113" t="s">
        <v>947</v>
      </c>
      <c r="B36" s="113"/>
      <c r="C36" s="113"/>
      <c r="D36" s="113"/>
      <c r="E36" s="113"/>
      <c r="F36" s="113"/>
      <c r="G36" s="113"/>
      <c r="H36" s="113"/>
    </row>
    <row r="37" spans="1:8" x14ac:dyDescent="0.25">
      <c r="A37" s="51" t="s">
        <v>355</v>
      </c>
      <c r="B37" s="3" t="s">
        <v>1</v>
      </c>
      <c r="C37" s="3" t="s">
        <v>2</v>
      </c>
      <c r="D37" s="3" t="s">
        <v>3</v>
      </c>
      <c r="E37" s="3" t="s">
        <v>4</v>
      </c>
      <c r="F37" s="3" t="s">
        <v>5</v>
      </c>
      <c r="G37" s="3" t="s">
        <v>6</v>
      </c>
      <c r="H37" s="3" t="s">
        <v>0</v>
      </c>
    </row>
    <row r="38" spans="1:8" x14ac:dyDescent="0.25">
      <c r="A38" s="3" t="s">
        <v>941</v>
      </c>
      <c r="B38" s="120" t="s">
        <v>936</v>
      </c>
      <c r="C38" s="120"/>
      <c r="D38" s="120"/>
      <c r="E38" s="120"/>
      <c r="F38" s="120"/>
      <c r="G38" s="120"/>
      <c r="H38" s="120"/>
    </row>
    <row r="39" spans="1:8" x14ac:dyDescent="0.25">
      <c r="A39" s="3" t="s">
        <v>932</v>
      </c>
      <c r="B39" s="123" t="s">
        <v>937</v>
      </c>
      <c r="C39" s="120"/>
      <c r="D39" s="120"/>
      <c r="E39" s="120"/>
      <c r="F39" s="120"/>
      <c r="G39" s="120"/>
      <c r="H39" s="120"/>
    </row>
    <row r="40" spans="1:8" x14ac:dyDescent="0.25">
      <c r="A40" s="3" t="s">
        <v>944</v>
      </c>
      <c r="B40" s="120" t="s">
        <v>936</v>
      </c>
      <c r="C40" s="120"/>
      <c r="D40" s="120"/>
      <c r="E40" s="120"/>
      <c r="F40" s="120"/>
      <c r="G40" s="120"/>
      <c r="H40" s="120"/>
    </row>
    <row r="41" spans="1:8" x14ac:dyDescent="0.25">
      <c r="A41" s="3" t="s">
        <v>942</v>
      </c>
      <c r="B41" s="123" t="s">
        <v>937</v>
      </c>
      <c r="C41" s="120"/>
      <c r="D41" s="120"/>
      <c r="E41" s="120"/>
      <c r="F41" s="120"/>
      <c r="G41" s="120"/>
      <c r="H41" s="120"/>
    </row>
    <row r="42" spans="1:8" x14ac:dyDescent="0.25">
      <c r="A42" s="3" t="s">
        <v>943</v>
      </c>
      <c r="B42" s="120" t="s">
        <v>376</v>
      </c>
      <c r="C42" s="120"/>
      <c r="D42" s="120"/>
      <c r="E42" s="120"/>
      <c r="F42" s="120"/>
      <c r="G42" s="120"/>
      <c r="H42" s="120"/>
    </row>
    <row r="43" spans="1:8" x14ac:dyDescent="0.25">
      <c r="A43" s="3" t="s">
        <v>934</v>
      </c>
      <c r="B43">
        <v>2</v>
      </c>
    </row>
    <row r="44" spans="1:8" x14ac:dyDescent="0.25">
      <c r="A44" s="3" t="s">
        <v>935</v>
      </c>
      <c r="B44">
        <v>8</v>
      </c>
    </row>
    <row r="45" spans="1:8" x14ac:dyDescent="0.25">
      <c r="A45" s="2" t="s">
        <v>800</v>
      </c>
      <c r="B45" s="4">
        <f>(B44/(B44+B43))*10</f>
        <v>8</v>
      </c>
      <c r="C45" s="4"/>
      <c r="D45" s="4"/>
      <c r="E45" s="4"/>
      <c r="F45" s="4"/>
      <c r="G45" s="4"/>
      <c r="H45" s="4"/>
    </row>
    <row r="48" spans="1:8" x14ac:dyDescent="0.25">
      <c r="A48" s="115" t="s">
        <v>893</v>
      </c>
      <c r="B48" s="115"/>
      <c r="C48" s="115"/>
      <c r="D48" s="115"/>
      <c r="E48" s="115"/>
      <c r="F48" s="115"/>
      <c r="G48" s="115"/>
      <c r="H48" s="115"/>
    </row>
    <row r="49" spans="1:8" x14ac:dyDescent="0.25">
      <c r="A49" s="113" t="s">
        <v>948</v>
      </c>
      <c r="B49" s="113"/>
      <c r="C49" s="113"/>
      <c r="D49" s="113"/>
      <c r="E49" s="113"/>
      <c r="F49" s="113"/>
      <c r="G49" s="113"/>
      <c r="H49" s="113"/>
    </row>
    <row r="50" spans="1:8" x14ac:dyDescent="0.25">
      <c r="A50" s="51" t="s">
        <v>355</v>
      </c>
      <c r="B50" s="3" t="s">
        <v>1</v>
      </c>
      <c r="C50" s="3" t="s">
        <v>2</v>
      </c>
      <c r="D50" s="3" t="s">
        <v>3</v>
      </c>
      <c r="E50" s="3" t="s">
        <v>4</v>
      </c>
      <c r="F50" s="3" t="s">
        <v>5</v>
      </c>
      <c r="G50" s="3" t="s">
        <v>6</v>
      </c>
      <c r="H50" s="3" t="s">
        <v>0</v>
      </c>
    </row>
    <row r="51" spans="1:8" x14ac:dyDescent="0.25">
      <c r="A51" s="3" t="s">
        <v>941</v>
      </c>
      <c r="B51" s="120" t="s">
        <v>936</v>
      </c>
      <c r="C51" s="120"/>
      <c r="D51" s="120"/>
      <c r="E51" s="120"/>
      <c r="F51" s="120"/>
      <c r="G51" s="120"/>
      <c r="H51" s="120"/>
    </row>
    <row r="52" spans="1:8" x14ac:dyDescent="0.25">
      <c r="A52" s="3" t="s">
        <v>932</v>
      </c>
      <c r="B52" s="123" t="s">
        <v>937</v>
      </c>
      <c r="C52" s="120"/>
      <c r="D52" s="120"/>
      <c r="E52" s="120"/>
      <c r="F52" s="120"/>
      <c r="G52" s="120"/>
      <c r="H52" s="120"/>
    </row>
    <row r="53" spans="1:8" x14ac:dyDescent="0.25">
      <c r="A53" s="3" t="s">
        <v>944</v>
      </c>
      <c r="B53" s="120" t="s">
        <v>936</v>
      </c>
      <c r="C53" s="120"/>
      <c r="D53" s="120"/>
      <c r="E53" s="120"/>
      <c r="F53" s="120"/>
      <c r="G53" s="120"/>
      <c r="H53" s="120"/>
    </row>
    <row r="54" spans="1:8" x14ac:dyDescent="0.25">
      <c r="A54" s="3" t="s">
        <v>942</v>
      </c>
      <c r="B54" s="123" t="s">
        <v>937</v>
      </c>
      <c r="C54" s="120"/>
      <c r="D54" s="120"/>
      <c r="E54" s="120"/>
      <c r="F54" s="120"/>
      <c r="G54" s="120"/>
      <c r="H54" s="120"/>
    </row>
    <row r="55" spans="1:8" x14ac:dyDescent="0.25">
      <c r="A55" s="3" t="s">
        <v>935</v>
      </c>
      <c r="B55" s="120" t="s">
        <v>965</v>
      </c>
      <c r="C55" s="120"/>
      <c r="D55" s="120"/>
      <c r="E55" s="120"/>
      <c r="F55" s="120"/>
      <c r="G55" s="120"/>
      <c r="H55" s="120"/>
    </row>
    <row r="56" spans="1:8" x14ac:dyDescent="0.25">
      <c r="A56" s="3" t="s">
        <v>934</v>
      </c>
      <c r="B56">
        <v>2</v>
      </c>
    </row>
    <row r="57" spans="1:8" x14ac:dyDescent="0.25">
      <c r="A57" s="3" t="s">
        <v>935</v>
      </c>
      <c r="B57">
        <v>9</v>
      </c>
    </row>
    <row r="58" spans="1:8" x14ac:dyDescent="0.25">
      <c r="A58" s="2" t="s">
        <v>800</v>
      </c>
      <c r="B58" s="4">
        <f>(B57/(B57+B56))*10</f>
        <v>8.1818181818181817</v>
      </c>
      <c r="C58" s="4"/>
      <c r="D58" s="4"/>
      <c r="E58" s="4"/>
      <c r="F58" s="4"/>
      <c r="G58" s="4"/>
      <c r="H58" s="4"/>
    </row>
    <row r="61" spans="1:8" x14ac:dyDescent="0.25">
      <c r="A61" s="113" t="s">
        <v>949</v>
      </c>
      <c r="B61" s="113"/>
      <c r="C61" s="113"/>
      <c r="D61" s="113"/>
      <c r="E61" s="113"/>
      <c r="F61" s="113"/>
      <c r="G61" s="113"/>
      <c r="H61" s="113"/>
    </row>
    <row r="62" spans="1:8" x14ac:dyDescent="0.25">
      <c r="A62" s="51" t="s">
        <v>355</v>
      </c>
      <c r="B62" s="3" t="s">
        <v>1</v>
      </c>
      <c r="C62" s="3" t="s">
        <v>2</v>
      </c>
      <c r="D62" s="3" t="s">
        <v>3</v>
      </c>
      <c r="E62" s="3" t="s">
        <v>4</v>
      </c>
      <c r="F62" s="3" t="s">
        <v>5</v>
      </c>
      <c r="G62" s="3" t="s">
        <v>6</v>
      </c>
      <c r="H62" s="3" t="s">
        <v>0</v>
      </c>
    </row>
    <row r="63" spans="1:8" x14ac:dyDescent="0.25">
      <c r="A63" s="3" t="s">
        <v>941</v>
      </c>
      <c r="B63" s="120" t="s">
        <v>936</v>
      </c>
      <c r="C63" s="120"/>
      <c r="D63" s="120"/>
      <c r="E63" s="120"/>
      <c r="F63" s="120"/>
      <c r="G63" s="120"/>
      <c r="H63" s="120"/>
    </row>
    <row r="64" spans="1:8" x14ac:dyDescent="0.25">
      <c r="A64" s="3" t="s">
        <v>932</v>
      </c>
      <c r="B64" s="123" t="s">
        <v>945</v>
      </c>
      <c r="C64" s="120"/>
      <c r="D64" s="120"/>
      <c r="E64" s="120"/>
      <c r="F64" s="120"/>
      <c r="G64" s="120"/>
      <c r="H64" s="120"/>
    </row>
    <row r="65" spans="1:8" x14ac:dyDescent="0.25">
      <c r="A65" s="3" t="s">
        <v>944</v>
      </c>
      <c r="B65" s="120" t="s">
        <v>936</v>
      </c>
      <c r="C65" s="120"/>
      <c r="D65" s="120"/>
      <c r="E65" s="120"/>
      <c r="F65" s="120"/>
      <c r="G65" s="120"/>
      <c r="H65" s="120"/>
    </row>
    <row r="66" spans="1:8" x14ac:dyDescent="0.25">
      <c r="A66" s="3" t="s">
        <v>942</v>
      </c>
      <c r="B66" s="123" t="s">
        <v>945</v>
      </c>
      <c r="C66" s="120"/>
      <c r="D66" s="120"/>
      <c r="E66" s="120"/>
      <c r="F66" s="120"/>
      <c r="G66" s="120"/>
      <c r="H66" s="120"/>
    </row>
    <row r="67" spans="1:8" x14ac:dyDescent="0.25">
      <c r="A67" s="3" t="s">
        <v>935</v>
      </c>
      <c r="B67" s="120" t="s">
        <v>965</v>
      </c>
      <c r="C67" s="120"/>
      <c r="D67" s="120"/>
      <c r="E67" s="120"/>
      <c r="F67" s="120"/>
      <c r="G67" s="120"/>
      <c r="H67" s="120"/>
    </row>
    <row r="68" spans="1:8" x14ac:dyDescent="0.25">
      <c r="A68" s="3" t="s">
        <v>934</v>
      </c>
      <c r="B68">
        <v>2</v>
      </c>
    </row>
    <row r="69" spans="1:8" x14ac:dyDescent="0.25">
      <c r="A69" s="3" t="s">
        <v>935</v>
      </c>
      <c r="B69">
        <v>8</v>
      </c>
    </row>
    <row r="70" spans="1:8" x14ac:dyDescent="0.25">
      <c r="A70" s="2" t="s">
        <v>800</v>
      </c>
      <c r="B70" s="4">
        <f>(B69/(B69+B68))*10</f>
        <v>8</v>
      </c>
      <c r="C70" s="4"/>
      <c r="D70" s="4"/>
      <c r="E70" s="4"/>
      <c r="F70" s="4"/>
      <c r="G70" s="4"/>
      <c r="H70" s="4"/>
    </row>
    <row r="74" spans="1:8" x14ac:dyDescent="0.25">
      <c r="A74" s="113" t="s">
        <v>950</v>
      </c>
      <c r="B74" s="113"/>
      <c r="C74" s="113"/>
      <c r="D74" s="113"/>
      <c r="E74" s="113"/>
      <c r="F74" s="113"/>
      <c r="G74" s="113"/>
      <c r="H74" s="113"/>
    </row>
    <row r="75" spans="1:8" x14ac:dyDescent="0.25">
      <c r="A75" s="51" t="s">
        <v>355</v>
      </c>
      <c r="B75" s="3" t="s">
        <v>1</v>
      </c>
      <c r="C75" s="3" t="s">
        <v>2</v>
      </c>
      <c r="D75" s="3" t="s">
        <v>3</v>
      </c>
      <c r="E75" s="3" t="s">
        <v>4</v>
      </c>
      <c r="F75" s="3" t="s">
        <v>5</v>
      </c>
      <c r="G75" s="3" t="s">
        <v>6</v>
      </c>
      <c r="H75" s="3" t="s">
        <v>0</v>
      </c>
    </row>
    <row r="76" spans="1:8" x14ac:dyDescent="0.25">
      <c r="A76" s="3" t="s">
        <v>941</v>
      </c>
      <c r="B76" s="120" t="s">
        <v>936</v>
      </c>
      <c r="C76" s="120"/>
      <c r="D76" s="120"/>
      <c r="E76" s="120"/>
      <c r="F76" s="120"/>
      <c r="G76" s="120"/>
      <c r="H76" s="120"/>
    </row>
    <row r="77" spans="1:8" x14ac:dyDescent="0.25">
      <c r="A77" s="3" t="s">
        <v>942</v>
      </c>
      <c r="B77" s="120" t="s">
        <v>936</v>
      </c>
      <c r="C77" s="120"/>
      <c r="D77" s="120"/>
      <c r="E77" s="120"/>
      <c r="F77" s="120"/>
      <c r="G77" s="120"/>
      <c r="H77" s="120"/>
    </row>
    <row r="78" spans="1:8" x14ac:dyDescent="0.25">
      <c r="A78" s="3" t="s">
        <v>933</v>
      </c>
      <c r="B78" s="120" t="s">
        <v>936</v>
      </c>
      <c r="C78" s="120"/>
      <c r="D78" s="120"/>
      <c r="E78" s="120"/>
      <c r="F78" s="120"/>
      <c r="G78" s="120"/>
      <c r="H78" s="120"/>
    </row>
    <row r="79" spans="1:8" x14ac:dyDescent="0.25">
      <c r="A79" s="3" t="s">
        <v>932</v>
      </c>
      <c r="B79" s="120" t="s">
        <v>936</v>
      </c>
      <c r="C79" s="120"/>
      <c r="D79" s="120"/>
      <c r="E79" s="120"/>
      <c r="F79" s="120"/>
      <c r="G79" s="120"/>
      <c r="H79" s="120"/>
    </row>
    <row r="80" spans="1:8" x14ac:dyDescent="0.25">
      <c r="A80" s="3" t="s">
        <v>934</v>
      </c>
      <c r="B80">
        <v>0</v>
      </c>
    </row>
    <row r="81" spans="1:9" x14ac:dyDescent="0.25">
      <c r="A81" s="3" t="s">
        <v>935</v>
      </c>
      <c r="B81">
        <v>5</v>
      </c>
    </row>
    <row r="82" spans="1:9" x14ac:dyDescent="0.25">
      <c r="A82" s="2" t="s">
        <v>800</v>
      </c>
      <c r="B82" s="4">
        <f>(B81/(B81+B80))*10</f>
        <v>10</v>
      </c>
      <c r="C82" s="4"/>
      <c r="D82" s="4"/>
      <c r="E82" s="4"/>
      <c r="F82" s="4"/>
      <c r="G82" s="4"/>
      <c r="H82" s="4"/>
    </row>
    <row r="84" spans="1:9" x14ac:dyDescent="0.25">
      <c r="A84" s="30" t="s">
        <v>862</v>
      </c>
      <c r="B84" s="101">
        <f>AVERAGE(B82,B70,B58,B45,B34,B22,B11)</f>
        <v>8.1144094001236855</v>
      </c>
    </row>
    <row r="88" spans="1:9" x14ac:dyDescent="0.25">
      <c r="A88" s="108" t="s">
        <v>951</v>
      </c>
      <c r="B88" s="108"/>
      <c r="C88" s="108"/>
      <c r="D88" s="108"/>
      <c r="E88" s="108"/>
      <c r="F88" s="108"/>
      <c r="G88" s="108"/>
      <c r="H88" s="108"/>
      <c r="I88" s="108"/>
    </row>
    <row r="89" spans="1:9" x14ac:dyDescent="0.25">
      <c r="A89" s="3"/>
      <c r="B89" s="3" t="s">
        <v>1</v>
      </c>
      <c r="C89" s="3" t="s">
        <v>2</v>
      </c>
      <c r="D89" s="3" t="s">
        <v>3</v>
      </c>
      <c r="E89" s="3" t="s">
        <v>4</v>
      </c>
      <c r="F89" s="3" t="s">
        <v>5</v>
      </c>
      <c r="G89" s="3" t="s">
        <v>6</v>
      </c>
      <c r="H89" s="3" t="s">
        <v>0</v>
      </c>
      <c r="I89" s="88"/>
    </row>
    <row r="90" spans="1:9" x14ac:dyDescent="0.25">
      <c r="A90" t="s">
        <v>954</v>
      </c>
      <c r="B90">
        <f>SUM(B99,C99,D99,E99,F99,G99,H99,I99,J99)</f>
        <v>42022</v>
      </c>
    </row>
    <row r="91" spans="1:9" x14ac:dyDescent="0.25">
      <c r="A91" t="s">
        <v>955</v>
      </c>
      <c r="B91">
        <f>SUM(B100,C100,D100,E100,F100,G100,H100,I100,J100)</f>
        <v>54443</v>
      </c>
    </row>
    <row r="92" spans="1:9" x14ac:dyDescent="0.25">
      <c r="A92" s="2" t="s">
        <v>800</v>
      </c>
      <c r="B92" s="64">
        <f>(B90/B91)*10</f>
        <v>7.7185313079734765</v>
      </c>
    </row>
    <row r="96" spans="1:9" x14ac:dyDescent="0.25">
      <c r="A96" s="93"/>
      <c r="B96" s="94" t="s">
        <v>817</v>
      </c>
      <c r="C96" s="94" t="s">
        <v>852</v>
      </c>
      <c r="D96" s="124" t="s">
        <v>952</v>
      </c>
      <c r="E96" s="124"/>
      <c r="F96" s="124"/>
      <c r="G96" s="89" t="s">
        <v>827</v>
      </c>
      <c r="H96" s="94" t="s">
        <v>953</v>
      </c>
      <c r="I96" s="94" t="s">
        <v>826</v>
      </c>
    </row>
    <row r="97" spans="1:10" x14ac:dyDescent="0.25">
      <c r="A97" s="3" t="s">
        <v>956</v>
      </c>
      <c r="B97" t="s">
        <v>957</v>
      </c>
      <c r="C97" t="s">
        <v>957</v>
      </c>
      <c r="D97" t="s">
        <v>958</v>
      </c>
      <c r="E97" t="s">
        <v>959</v>
      </c>
      <c r="F97" t="s">
        <v>960</v>
      </c>
      <c r="G97" t="s">
        <v>961</v>
      </c>
      <c r="H97" t="s">
        <v>962</v>
      </c>
      <c r="I97" t="s">
        <v>963</v>
      </c>
      <c r="J97" t="s">
        <v>962</v>
      </c>
    </row>
    <row r="98" spans="1:10" x14ac:dyDescent="0.25">
      <c r="A98" s="3" t="s">
        <v>861</v>
      </c>
      <c r="B98" t="s">
        <v>936</v>
      </c>
      <c r="C98" t="s">
        <v>937</v>
      </c>
      <c r="D98" t="s">
        <v>937</v>
      </c>
      <c r="E98" t="s">
        <v>936</v>
      </c>
      <c r="F98" t="s">
        <v>936</v>
      </c>
      <c r="G98" t="s">
        <v>936</v>
      </c>
      <c r="H98" t="s">
        <v>936</v>
      </c>
      <c r="I98" t="s">
        <v>936</v>
      </c>
      <c r="J98" t="s">
        <v>936</v>
      </c>
    </row>
    <row r="99" spans="1:10" x14ac:dyDescent="0.25">
      <c r="A99" s="3" t="s">
        <v>1102</v>
      </c>
      <c r="B99">
        <v>2646</v>
      </c>
      <c r="C99">
        <v>0</v>
      </c>
      <c r="D99" s="53">
        <v>0</v>
      </c>
      <c r="E99">
        <v>9164</v>
      </c>
      <c r="F99">
        <v>9164</v>
      </c>
      <c r="G99">
        <v>546</v>
      </c>
      <c r="H99">
        <v>2174</v>
      </c>
      <c r="I99">
        <v>9164</v>
      </c>
      <c r="J99">
        <v>9164</v>
      </c>
    </row>
    <row r="100" spans="1:10" x14ac:dyDescent="0.25">
      <c r="A100" s="3" t="s">
        <v>955</v>
      </c>
      <c r="B100">
        <v>5772</v>
      </c>
      <c r="C100">
        <v>41</v>
      </c>
      <c r="D100" s="103">
        <v>9164</v>
      </c>
      <c r="E100" s="103">
        <v>9164</v>
      </c>
      <c r="F100" s="103">
        <v>9164</v>
      </c>
      <c r="G100">
        <v>636</v>
      </c>
      <c r="H100">
        <v>2174</v>
      </c>
      <c r="I100">
        <v>9164</v>
      </c>
      <c r="J100">
        <v>9164</v>
      </c>
    </row>
    <row r="102" spans="1:10" x14ac:dyDescent="0.25">
      <c r="A102" s="5" t="s">
        <v>792</v>
      </c>
    </row>
    <row r="103" spans="1:10" x14ac:dyDescent="0.25">
      <c r="A103" s="72" t="s">
        <v>1072</v>
      </c>
    </row>
  </sheetData>
  <mergeCells count="42">
    <mergeCell ref="D96:F96"/>
    <mergeCell ref="B79:H79"/>
    <mergeCell ref="A88:I88"/>
    <mergeCell ref="B65:H65"/>
    <mergeCell ref="B67:H67"/>
    <mergeCell ref="B76:H76"/>
    <mergeCell ref="B77:H77"/>
    <mergeCell ref="B78:H78"/>
    <mergeCell ref="B66:H66"/>
    <mergeCell ref="A74:H74"/>
    <mergeCell ref="B52:H52"/>
    <mergeCell ref="B53:H53"/>
    <mergeCell ref="B55:H55"/>
    <mergeCell ref="B63:H63"/>
    <mergeCell ref="B64:H64"/>
    <mergeCell ref="B54:H54"/>
    <mergeCell ref="A61:H61"/>
    <mergeCell ref="B30:H30"/>
    <mergeCell ref="B31:H31"/>
    <mergeCell ref="B38:H38"/>
    <mergeCell ref="B39:H39"/>
    <mergeCell ref="B15:H15"/>
    <mergeCell ref="B16:H16"/>
    <mergeCell ref="B17:H17"/>
    <mergeCell ref="B18:H18"/>
    <mergeCell ref="B27:H27"/>
    <mergeCell ref="A1:H1"/>
    <mergeCell ref="B40:H40"/>
    <mergeCell ref="B42:H42"/>
    <mergeCell ref="B51:H51"/>
    <mergeCell ref="A2:H2"/>
    <mergeCell ref="A3:H3"/>
    <mergeCell ref="B8:H8"/>
    <mergeCell ref="A13:H13"/>
    <mergeCell ref="B19:H19"/>
    <mergeCell ref="A25:H25"/>
    <mergeCell ref="B29:H29"/>
    <mergeCell ref="A36:H36"/>
    <mergeCell ref="B41:H41"/>
    <mergeCell ref="A48:H48"/>
    <mergeCell ref="A49:H49"/>
    <mergeCell ref="B28:H2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J G J z T D x t H 6 C n A A A A + A A A A B I A H A B D b 2 5 m a W c v U G F j a 2 F n Z S 5 4 b W w g o h g A K K A U A A A A A A A A A A A A A A A A A A A A A A A A A A A A h Y / R C o I w G I V f R X b v N p d C y O + 8 i O 4 S A i G 6 H X P p S G e 4 2 X y 3 L n q k X i G h r O 6 6 P I f v w H c e t z v k U 9 c G V z V Y 3 Z s M R Z i i Q B n Z V 9 r U G R r d K V y j n M N e y L O o V T D D x q a T 1 R l q n L u k h H j v s V / h f q g J o z Q i x 2 J X y k Z 1 I t T G O m G k Q p 9 V 9 X + F O B x e M p z h J M E J j S i O Y w Z k q a H Q 5 o u w 2 R h T I D 8 l b M b W j Y P i y o b b E s g S g b x f 8 C d Q S w M E F A A C A A g A J G J z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i c 0 y Q L R w J c Q E A A J U C A A A T A B w A R m 9 y b X V s Y X M v U 2 V j d G l v b j E u b S C i G A A o o B Q A A A A A A A A A A A A A A A A A A A A A A A A A A A B 1 U E 1 L A z E Q v R f 6 H 8 J 6 a S E s V P y A y h 7 K b s U e r M o W P L g i M Z n W y C Y j y U Q s 4 n 9 3 7 B b q R 8 0 h H + + 9 e X k z E T R Z 9 K L u z t F Z v 9 f v x S c V w A j e V H w A j R 6 d 1 S q K Q r R A / Z 7 g V W M K G h g p 4 2 t e o U 4 O P A 3 O b Q t 5 i Z 7 4 E Q d Z N W 6 q q 3 I 6 L 2 e T Z j G t Z 7 W 4 n N 0 2 l + A w W N V U i j A 2 t f K k v I H Q X A e I 6 S V B Z F j A M + h E y r B i E 0 P s Y j S / c + U 6 v m Z D e V d B a 5 0 l C E U m M y l K b J P z s T i V Y u o 1 G u t X x e j w + F C K m 4 Q E N a 1 b K H b X f I 4 e 7 o e y 6 + 8 g u w 7 o m D P i A h T H i x k 3 u 1 C P L N w y W 3 z Q j U K K u y 0 + a d t a q 1 a F W F B I 3 y 3 L J + V X 7 L h Y v 8 D O b h G U j 0 s M r g v 8 R c b B n v / l + 3 t m 9 N g a H q 5 d W g j c 4 8 z T y V H + V f I h x Y Z 2 3 C i T h k l i W B h F Q N Z 1 v F o T j k t W r H D C Q / x r s B H M 0 T 0 G 2 A o 2 J g R v t O O n z x C 0 1 R b / q d 9 b m Y L 9 g X 0 M + z 3 r 9 0 7 m 7 B N Q S w E C L Q A U A A I A C A A k Y n N M P G 0 f o K c A A A D 4 A A A A E g A A A A A A A A A A A A A A A A A A A A A A Q 2 9 u Z m l n L 1 B h Y 2 t h Z 2 U u e G 1 s U E s B A i 0 A F A A C A A g A J G J z T A / K 6 a u k A A A A 6 Q A A A B M A A A A A A A A A A A A A A A A A 8 w A A A F t D b 2 5 0 Z W 5 0 X 1 R 5 c G V z X S 5 4 b W x Q S w E C L Q A U A A I A C A A k Y n N M k C 0 c C X E B A A C V A g A A E w A A A A A A A A A A A A A A A A D k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D A A A A A A A A P o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l Y X N f Z W N v b m 9 t a W N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x O V Q x M T o x N j o w N C 4 0 M z E 1 O T g 1 W i I g L z 4 8 R W 5 0 c n k g V H l w Z T 0 i R m l s b E N v b H V t b k 5 h b W V z I i B W Y W x 1 Z T 0 i c 1 s m c X V v d D t k Y z p p Z G V u d G l m a W V y J n F 1 b 3 Q 7 L C Z x d W 9 0 O 2 R j O m 1 v Z G l m a W V k J n F 1 b 3 Q 7 L C Z x d W 9 0 O 2 F 5 d G 8 6 Q 2 9 k a W d v Q X J l Y S Z x d W 9 0 O y w m c X V v d D t h e X R v O k 5 v b W J y Z U F y Z W E m c X V v d D s s J n F 1 b 3 Q 7 Y X l 0 b z p F a m V y Y 2 l j a W 8 m c X V v d D s s J n F 1 b 3 Q 7 Y X l 0 b z p B c m V h J n F 1 b 3 Q 7 L C Z x d W 9 0 O 3 V y a S Z x d W 9 0 O 1 0 i I C 8 + P E V u d H J 5 I F R 5 c G U 9 I k Z p b G x F c n J v c k N v Z G U i I F Z h b H V l P S J z V W 5 r b m 9 3 b i I g L z 4 8 R W 5 0 c n k g V H l w Z T 0 i R m l s b E N v b H V t b l R 5 c G V z I i B W Y W x 1 Z T 0 i c 0 F 3 Y 0 R C Z 0 1 H Q m c 9 P S I g L z 4 8 R W 5 0 c n k g V H l w Z T 0 i R m l s b E V y c m 9 y Q 2 9 1 b n Q i I F Z h b H V l P S J s M C I g L z 4 8 R W 5 0 c n k g V H l w Z T 0 i R m l s b E N v d W 5 0 I i B W Y W x 1 Z T 0 i b D U 3 N z E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V h c 1 9 l Y 2 9 u b 2 1 p Y 2 F z L 0 N o Y W 5 n Z W Q g V H l w Z S 5 7 Z G M 6 a W R l b n R p Z m l l c i w w f S Z x d W 9 0 O y w m c X V v d D t T Z W N 0 a W 9 u M S 9 h c m V h c 1 9 l Y 2 9 u b 2 1 p Y 2 F z L 0 N o Y W 5 n Z W Q g V H l w Z S 5 7 Z G M 6 b W 9 k a W Z p Z W Q s M X 0 m c X V v d D s s J n F 1 b 3 Q 7 U 2 V j d G l v b j E v Y X J l Y X N f Z W N v b m 9 t a W N h c y 9 D a G F u Z 2 V k I F R 5 c G U u e 2 F 5 d G 8 6 Q 2 9 k a W d v Q X J l Y S w y f S Z x d W 9 0 O y w m c X V v d D t T Z W N 0 a W 9 u M S 9 h c m V h c 1 9 l Y 2 9 u b 2 1 p Y 2 F z L 0 N o Y W 5 n Z W Q g V H l w Z S 5 7 Y X l 0 b z p O b 2 1 i c m V B c m V h L D N 9 J n F 1 b 3 Q 7 L C Z x d W 9 0 O 1 N l Y 3 R p b 2 4 x L 2 F y Z W F z X 2 V j b 2 5 v b W l j Y X M v Q 2 h h b m d l Z C B U e X B l L n t h e X R v O k V q Z X J j a W N p b y w 0 f S Z x d W 9 0 O y w m c X V v d D t T Z W N 0 a W 9 u M S 9 h c m V h c 1 9 l Y 2 9 u b 2 1 p Y 2 F z L 0 N o Y W 5 n Z W Q g V H l w Z S 5 7 Y X l 0 b z p B c m V h L D V 9 J n F 1 b 3 Q 7 L C Z x d W 9 0 O 1 N l Y 3 R p b 2 4 x L 2 F y Z W F z X 2 V j b 2 5 v b W l j Y X M v Q 2 h h b m d l Z C B U e X B l L n t 1 c m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X J l Y X N f Z W N v b m 9 t a W N h c y 9 D a G F u Z 2 V k I F R 5 c G U u e 2 R j O m l k Z W 5 0 a W Z p Z X I s M H 0 m c X V v d D s s J n F 1 b 3 Q 7 U 2 V j d G l v b j E v Y X J l Y X N f Z W N v b m 9 t a W N h c y 9 D a G F u Z 2 V k I F R 5 c G U u e 2 R j O m 1 v Z G l m a W V k L D F 9 J n F 1 b 3 Q 7 L C Z x d W 9 0 O 1 N l Y 3 R p b 2 4 x L 2 F y Z W F z X 2 V j b 2 5 v b W l j Y X M v Q 2 h h b m d l Z C B U e X B l L n t h e X R v O k N v Z G l n b 0 F y Z W E s M n 0 m c X V v d D s s J n F 1 b 3 Q 7 U 2 V j d G l v b j E v Y X J l Y X N f Z W N v b m 9 t a W N h c y 9 D a G F u Z 2 V k I F R 5 c G U u e 2 F 5 d G 8 6 T m 9 t Y n J l Q X J l Y S w z f S Z x d W 9 0 O y w m c X V v d D t T Z W N 0 a W 9 u M S 9 h c m V h c 1 9 l Y 2 9 u b 2 1 p Y 2 F z L 0 N o Y W 5 n Z W Q g V H l w Z S 5 7 Y X l 0 b z p F a m V y Y 2 l j a W 8 s N H 0 m c X V v d D s s J n F 1 b 3 Q 7 U 2 V j d G l v b j E v Y X J l Y X N f Z W N v b m 9 t a W N h c y 9 D a G F u Z 2 V k I F R 5 c G U u e 2 F 5 d G 8 6 Q X J l Y S w 1 f S Z x d W 9 0 O y w m c X V v d D t T Z W N 0 a W 9 u M S 9 h c m V h c 1 9 l Y 2 9 u b 2 1 p Y 2 F z L 0 N o Y W 5 n Z W Q g V H l w Z S 5 7 d X J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V h c 1 9 l Y 2 9 u b 2 1 p Y 2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W F z X 2 V j b 2 5 v b W l j Y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l Y X N f Z W N v b m 9 t a W N h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H 1 + / c H 6 1 R Z I d b N w N d e f e A A A A A A I A A A A A A B B m A A A A A Q A A I A A A A H + U r H R D z 8 k 2 z m z X k u j P a g B K q a H J 9 Q + J s l t x A + 0 r s R d N A A A A A A 6 A A A A A A g A A I A A A A L U 0 b O J m s J x V R v g S N o 9 L B t 8 L Q s f N 0 b d q 8 2 v P C h P V 6 G H r U A A A A A 9 S f x Q y k + J c b O n k H r 0 W 1 w z o T U O D g p w 1 C 2 3 M p q a p X i D N 0 S 2 q w k m v I 6 b d O Y z 4 G B Z 6 A 9 B H r y P u P 9 V F / v Q I Z 3 C D U E A T t n 7 2 w 3 + 3 c m p E L q A 4 c X j 6 Q A A A A N 8 Y b w m T G B S o 9 s I V G s J l 5 g Y 0 N s l w 3 y S w X y 4 C 6 H c t X P 7 2 X D L 3 T 4 d T R k h 0 W / h b g 8 c J 8 d g t g x O A d c 2 W t b 3 D 7 z Z y i f Y = < / D a t a M a s h u p > 
</file>

<file path=customXml/itemProps1.xml><?xml version="1.0" encoding="utf-8"?>
<ds:datastoreItem xmlns:ds="http://schemas.openxmlformats.org/officeDocument/2006/customXml" ds:itemID="{27910FDE-B76E-4009-B20E-6B9B723B8C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1.Availability</vt:lpstr>
      <vt:lpstr>2.Licencing</vt:lpstr>
      <vt:lpstr>3.Interconnection</vt:lpstr>
      <vt:lpstr>3.1 Budget Information</vt:lpstr>
      <vt:lpstr>4.Security</vt:lpstr>
      <vt:lpstr>5-Performance</vt:lpstr>
      <vt:lpstr>6.Syntactic Accuracy</vt:lpstr>
      <vt:lpstr>7.Semantic Accuracy</vt:lpstr>
      <vt:lpstr>8.Consistency</vt:lpstr>
      <vt:lpstr>9.Completeness</vt:lpstr>
      <vt:lpstr>10.Relevancy</vt:lpstr>
      <vt:lpstr>11.Trustworthiness</vt:lpstr>
      <vt:lpstr>12.Understandability</vt:lpstr>
      <vt:lpstr>13.Timeliness</vt:lpstr>
      <vt:lpstr>14.Interoperability</vt:lpstr>
      <vt:lpstr>15.Interpretability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</dc:creator>
  <cp:lastModifiedBy>Any</cp:lastModifiedBy>
  <dcterms:created xsi:type="dcterms:W3CDTF">2018-03-15T11:11:17Z</dcterms:created>
  <dcterms:modified xsi:type="dcterms:W3CDTF">2018-05-16T07:49:00Z</dcterms:modified>
</cp:coreProperties>
</file>