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1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3" l="1"/>
  <c r="E18" i="3"/>
  <c r="F1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G18" i="3"/>
  <c r="G22" i="3"/>
  <c r="E22" i="3"/>
  <c r="F22" i="3" s="1"/>
  <c r="E23" i="3"/>
  <c r="E24" i="3"/>
  <c r="E25" i="3"/>
  <c r="D2" i="3"/>
  <c r="G17" i="3"/>
  <c r="E17" i="3"/>
  <c r="C40" i="3"/>
  <c r="H18" i="3" l="1"/>
  <c r="H22" i="3"/>
  <c r="F17" i="3"/>
  <c r="D40" i="3"/>
  <c r="G40" i="3"/>
  <c r="C41" i="3"/>
  <c r="D41" i="3"/>
  <c r="G41" i="3"/>
  <c r="C42" i="3"/>
  <c r="D42" i="3"/>
  <c r="G42" i="3"/>
  <c r="C43" i="3"/>
  <c r="D43" i="3"/>
  <c r="G43" i="3"/>
  <c r="C44" i="3"/>
  <c r="D44" i="3"/>
  <c r="G44" i="3"/>
  <c r="C45" i="3"/>
  <c r="D45" i="3"/>
  <c r="G45" i="3"/>
  <c r="C46" i="3"/>
  <c r="D46" i="3"/>
  <c r="G46" i="3"/>
  <c r="C47" i="3"/>
  <c r="D47" i="3"/>
  <c r="G47" i="3"/>
  <c r="C48" i="3"/>
  <c r="D48" i="3"/>
  <c r="G48" i="3"/>
  <c r="C49" i="3"/>
  <c r="D49" i="3"/>
  <c r="G49" i="3"/>
  <c r="C50" i="3"/>
  <c r="D50" i="3"/>
  <c r="G50" i="3"/>
  <c r="C51" i="3"/>
  <c r="D51" i="3"/>
  <c r="G51" i="3"/>
  <c r="B52" i="3"/>
  <c r="C52" i="3"/>
  <c r="D52" i="3" l="1"/>
  <c r="P4" i="3"/>
  <c r="P2" i="3"/>
  <c r="P3" i="3"/>
  <c r="E30" i="3" l="1"/>
  <c r="F30" i="3" s="1"/>
  <c r="G30" i="3"/>
  <c r="E27" i="3"/>
  <c r="F27" i="3" s="1"/>
  <c r="G27" i="3"/>
  <c r="F23" i="3"/>
  <c r="G23" i="3"/>
  <c r="E7" i="3"/>
  <c r="F7" i="3" s="1"/>
  <c r="G7" i="3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29" i="3"/>
  <c r="E29" i="3"/>
  <c r="F29" i="3" s="1"/>
  <c r="G28" i="3"/>
  <c r="E28" i="3"/>
  <c r="F28" i="3" s="1"/>
  <c r="G26" i="3"/>
  <c r="E26" i="3"/>
  <c r="F26" i="3" s="1"/>
  <c r="G25" i="3"/>
  <c r="F25" i="3"/>
  <c r="G24" i="3"/>
  <c r="F24" i="3"/>
  <c r="G21" i="3"/>
  <c r="E21" i="3"/>
  <c r="F21" i="3" s="1"/>
  <c r="G20" i="3"/>
  <c r="E20" i="3"/>
  <c r="F20" i="3" s="1"/>
  <c r="G19" i="3"/>
  <c r="E19" i="3"/>
  <c r="F19" i="3" s="1"/>
  <c r="G16" i="3"/>
  <c r="E16" i="3"/>
  <c r="F16" i="3" s="1"/>
  <c r="G15" i="3"/>
  <c r="E15" i="3"/>
  <c r="F15" i="3" s="1"/>
  <c r="G14" i="3"/>
  <c r="E14" i="3"/>
  <c r="F14" i="3" s="1"/>
  <c r="G13" i="3"/>
  <c r="E13" i="3"/>
  <c r="F13" i="3" s="1"/>
  <c r="G12" i="3"/>
  <c r="E12" i="3"/>
  <c r="F12" i="3" s="1"/>
  <c r="G11" i="3"/>
  <c r="E11" i="3"/>
  <c r="F11" i="3" s="1"/>
  <c r="G10" i="3"/>
  <c r="E10" i="3"/>
  <c r="F10" i="3" s="1"/>
  <c r="G9" i="3"/>
  <c r="E9" i="3"/>
  <c r="F9" i="3" s="1"/>
  <c r="H24" i="3" l="1"/>
  <c r="H17" i="3"/>
  <c r="H30" i="3"/>
  <c r="H27" i="3"/>
  <c r="H23" i="3"/>
  <c r="H7" i="3"/>
  <c r="H12" i="3"/>
  <c r="H25" i="3"/>
  <c r="H26" i="3"/>
  <c r="H10" i="3"/>
  <c r="H34" i="3"/>
  <c r="H9" i="3"/>
  <c r="H19" i="3"/>
  <c r="H32" i="3"/>
  <c r="H20" i="3"/>
  <c r="H13" i="3"/>
  <c r="H14" i="3"/>
  <c r="H15" i="3"/>
  <c r="H16" i="3"/>
  <c r="H28" i="3"/>
  <c r="H29" i="3"/>
  <c r="H31" i="3"/>
  <c r="H11" i="3"/>
  <c r="H35" i="3"/>
  <c r="H21" i="3"/>
  <c r="H33" i="3"/>
  <c r="G3" i="3"/>
  <c r="G4" i="3" l="1"/>
  <c r="G5" i="3"/>
  <c r="G6" i="3"/>
  <c r="G8" i="3"/>
  <c r="G2" i="3"/>
  <c r="P6" i="3"/>
  <c r="P7" i="3"/>
  <c r="E5" i="3"/>
  <c r="F5" i="3" s="1"/>
  <c r="E3" i="3" l="1"/>
  <c r="F3" i="3" s="1"/>
  <c r="W2" i="3"/>
  <c r="E2" i="3" l="1"/>
  <c r="A3" i="4" l="1"/>
  <c r="A4" i="4"/>
  <c r="A5" i="4"/>
  <c r="A6" i="4"/>
  <c r="A7" i="4"/>
  <c r="A8" i="4"/>
  <c r="A9" i="4"/>
  <c r="A10" i="4"/>
  <c r="A11" i="4"/>
  <c r="A12" i="4"/>
  <c r="A13" i="4"/>
  <c r="A2" i="4"/>
  <c r="F40" i="3" l="1"/>
  <c r="F41" i="3"/>
  <c r="F42" i="3"/>
  <c r="F43" i="3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F51" i="3"/>
  <c r="F2" i="3"/>
  <c r="T7" i="3"/>
  <c r="I48" i="3" l="1"/>
  <c r="I49" i="3"/>
  <c r="I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5" i="3"/>
  <c r="V5" i="3" s="1"/>
  <c r="T4" i="3"/>
  <c r="I40" i="3"/>
  <c r="V6" i="3"/>
  <c r="I43" i="3"/>
  <c r="E8" i="3"/>
  <c r="F8" i="3" s="1"/>
  <c r="E6" i="3"/>
  <c r="F6" i="3" s="1"/>
  <c r="E4" i="3"/>
  <c r="F4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V7" i="3" s="1"/>
  <c r="I51" i="3"/>
  <c r="I46" i="3"/>
  <c r="I47" i="3"/>
  <c r="I41" i="3"/>
  <c r="I44" i="3"/>
  <c r="I45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O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<sst xmlns="http://schemas.openxmlformats.org/spreadsheetml/2006/main" count="259" uniqueCount="98">
  <si>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</si>
  <si>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</si>
  <si>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</si>
  <si>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</si>
  <si>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</si>
  <si>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</si>
  <si>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</si>
  <si>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</si>
  <si>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</si>
  <si>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</si>
  <si>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</si>
  <si>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</si>
  <si>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</si>
  <si>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</si>
  <si>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</si>
  <si>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</si>
  <si>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</si>
  <si>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</si>
  <si>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</si>
  <si>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</si>
  <si>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</si>
  <si>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</si>
  <si>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</si>
  <si>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</si>
  <si>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</si>
  <si>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</si>
  <si>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</si>
  <si>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</si>
  <si>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</si>
  <si>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</si>
  <si>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</si>
  <si>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</si>
  <si>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</si>
  <si>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</si>
  <si>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</si>
  <si>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</si>
  <si>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</si>
  <si>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</si>
  <si>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</si>
  <si>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</si>
  <si>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</si>
  <si>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</si>
  <si>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</si>
  <si>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</si>
  <si>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</si>
  <si>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</si>
  <si>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</si>
  <si>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</si>
  <si>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</si>
  <si>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</si>
  <si>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</si>
  <si>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</si>
  <si>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</si>
  <si>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</si>
  <si>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</si>
  <si>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</si>
  <si>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</si>
  <si>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</si>
  <si>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</si>
  <si>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</si>
  <si>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</si>
  <si>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</si>
  <si>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</si>
  <si>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</si>
  <si>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</si>
  <si>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</si>
  <si>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</si>
  <si>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</si>
  <si>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</si>
  <si>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</si>
  <si>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</si>
  <si>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</si>
  <si>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</si>
  <si>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</si>
  <si>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</si>
  <si>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</si>
  <si>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</si>
  <si>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click_flights</t>
  </si>
  <si>
    <t>find_flight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</si>
  <si>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</si>
  <si>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</si>
  <si>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</si>
  <si>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</si>
  <si>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</si>
  <si>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</si>
  <si>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</si>
  <si>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 xml:space="preserve"> </t>
  </si>
  <si>
    <t xml:space="preserve">Threshold </t>
  </si>
  <si>
    <t xml:space="preserve">Violation(%) </t>
  </si>
  <si>
    <t>choose_flight</t>
  </si>
  <si>
    <t>click_itinerary</t>
  </si>
  <si>
    <t>delete_ticket</t>
  </si>
  <si>
    <t>home_page</t>
  </si>
  <si>
    <t>sign_up_now</t>
  </si>
  <si>
    <t>UC2_BuyTicket</t>
  </si>
  <si>
    <t>UC2_Login_logout</t>
  </si>
  <si>
    <t>UC3_Find_flights</t>
  </si>
  <si>
    <t>UC4_Itinerary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</si>
</sst>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3" xfId="0" applyFont="1" applyFill="1" applyBorder="1" applyAlignment="1">
      <alignment vertical="center" wrapText="1"/>
    </xf>
    <xf numFmtId="0" fontId="5" fillId="39" borderId="13" xfId="0" applyFont="1" applyFill="1" applyBorder="1" applyAlignment="1">
      <alignment horizontal="left" vertical="center" wrapText="1"/>
    </xf>
    <xf numFmtId="0" fontId="5" fillId="35" borderId="13" xfId="0" applyFont="1" applyFill="1" applyBorder="1" applyAlignment="1">
      <alignment horizontal="left" vertical="center" wrapText="1"/>
    </xf>
    <xf numFmtId="0" fontId="6" fillId="39" borderId="14" xfId="0" applyFont="1" applyFill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8" xfId="0" applyFill="1" applyBorder="1"/>
    <xf numFmtId="9" fontId="0" fillId="0" borderId="2" xfId="0" applyNumberFormat="1" applyBorder="1"/>
    <xf numFmtId="0" fontId="0" fillId="0" borderId="26" xfId="0" applyBorder="1"/>
    <xf numFmtId="0" fontId="28" fillId="0" borderId="22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27" xfId="0" applyNumberFormat="1" applyBorder="1"/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28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5" xfId="0" applyFont="1" applyBorder="1"/>
    <xf numFmtId="0" fontId="0" fillId="40" borderId="12" xfId="0" applyFill="1" applyBorder="1"/>
    <xf numFmtId="0" fontId="0" fillId="40" borderId="29" xfId="0" applyFill="1" applyBorder="1"/>
    <xf numFmtId="0" fontId="32" fillId="42" borderId="22" xfId="0" applyFont="1" applyFill="1" applyBorder="1"/>
    <xf numFmtId="2" fontId="32" fillId="42" borderId="2" xfId="0" applyNumberFormat="1" applyFont="1" applyFill="1" applyBorder="1"/>
    <xf numFmtId="0" fontId="35" fillId="0" borderId="23" xfId="0" applyFont="1" applyBorder="1"/>
    <xf numFmtId="0" fontId="0" fillId="34" borderId="0" xfId="0" applyFill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41" borderId="31" xfId="0" applyFill="1" applyBorder="1" applyAlignment="1">
      <alignment horizontal="center"/>
    </xf>
  </cellXfs>
  <cellStyles count="80">
    <cellStyle name="20% — акцент1" xfId="19" builtinId="30" customBuiltin="1"/>
    <cellStyle name="20% — акцент1 2" xfId="48"/>
    <cellStyle name="20% — акцент1 3" xfId="68"/>
    <cellStyle name="20% — акцент2" xfId="23" builtinId="34" customBuiltin="1"/>
    <cellStyle name="20% — акцент2 2" xfId="51"/>
    <cellStyle name="20% — акцент2 3" xfId="70"/>
    <cellStyle name="20% — акцент3" xfId="27" builtinId="38" customBuiltin="1"/>
    <cellStyle name="20% — акцент3 2" xfId="54"/>
    <cellStyle name="20% — акцент3 3" xfId="72"/>
    <cellStyle name="20% — акцент4" xfId="31" builtinId="42" customBuiltin="1"/>
    <cellStyle name="20% — акцент4 2" xfId="57"/>
    <cellStyle name="20% — акцент4 3" xfId="74"/>
    <cellStyle name="20% — акцент5" xfId="35" builtinId="46" customBuiltin="1"/>
    <cellStyle name="20% — акцент5 2" xfId="60"/>
    <cellStyle name="20% — акцент5 3" xfId="76"/>
    <cellStyle name="20% — акцент6" xfId="39" builtinId="50" customBuiltin="1"/>
    <cellStyle name="20% — акцент6 2" xfId="63"/>
    <cellStyle name="20% — акцент6 3" xfId="78"/>
    <cellStyle name="40% — акцент1" xfId="20" builtinId="31" customBuiltin="1"/>
    <cellStyle name="40% — акцент1 2" xfId="49"/>
    <cellStyle name="40% — акцент1 3" xfId="69"/>
    <cellStyle name="40% — акцент2" xfId="24" builtinId="35" customBuiltin="1"/>
    <cellStyle name="40% — акцент2 2" xfId="52"/>
    <cellStyle name="40% — акцент2 3" xfId="71"/>
    <cellStyle name="40% — акцент3" xfId="28" builtinId="39" customBuiltin="1"/>
    <cellStyle name="40% — акцент3 2" xfId="55"/>
    <cellStyle name="40% — акцент3 3" xfId="73"/>
    <cellStyle name="40% — акцент4" xfId="32" builtinId="43" customBuiltin="1"/>
    <cellStyle name="40% — акцент4 2" xfId="58"/>
    <cellStyle name="40% — акцент4 3" xfId="75"/>
    <cellStyle name="40% — акцент5" xfId="36" builtinId="47" customBuiltin="1"/>
    <cellStyle name="40% — акцент5 2" xfId="61"/>
    <cellStyle name="40% — акцент5 3" xfId="77"/>
    <cellStyle name="40% — акцент6" xfId="40" builtinId="51" customBuiltin="1"/>
    <cellStyle name="40% — акцент6 2" xfId="64"/>
    <cellStyle name="40% — акцент6 3" xfId="79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54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471.047262962966" createdVersion="6" refreshedVersion="6" minRefreshableVersion="3" recordCount="34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20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0"/>
    <n v="2"/>
    <n v="42"/>
    <n v="0"/>
    <n v="20"/>
    <n v="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7"/>
    <n v="0"/>
    <n v="2"/>
    <n v="74"/>
    <n v="0"/>
    <n v="20"/>
    <n v="0"/>
  </r>
  <r>
    <s v="Регистрация новых пользователей"/>
    <x v="6"/>
    <n v="1"/>
    <n v="2"/>
    <n v="74"/>
    <n v="0.81081081081081086"/>
    <n v="20"/>
    <n v="32.432432432432435"/>
  </r>
  <r>
    <s v="Логин"/>
    <x v="0"/>
    <n v="1"/>
    <n v="1"/>
    <n v="110"/>
    <n v="0.54545454545454541"/>
    <n v="20"/>
    <n v="10.909090909090908"/>
  </r>
  <r>
    <s v="Логин"/>
    <x v="1"/>
    <n v="1"/>
    <n v="1"/>
    <n v="110"/>
    <n v="0.54545454545454541"/>
    <n v="20"/>
    <n v="10.909090909090908"/>
  </r>
  <r>
    <s v="Логин"/>
    <x v="2"/>
    <n v="1"/>
    <n v="1"/>
    <n v="110"/>
    <n v="0.54545454545454541"/>
    <n v="20"/>
    <n v="10.909090909090908"/>
  </r>
  <r>
    <s v="Логин"/>
    <x v="7"/>
    <n v="1"/>
    <n v="1"/>
    <n v="110"/>
    <n v="0.54545454545454541"/>
    <n v="20"/>
    <n v="10.909090909090908"/>
  </r>
  <r>
    <s v="Логин"/>
    <x v="6"/>
    <n v="0"/>
    <n v="1"/>
    <n v="110"/>
    <n v="0"/>
    <n v="20"/>
    <n v="0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Поиск билета без покупки"/>
    <x v="7"/>
    <n v="1"/>
    <n v="2"/>
    <n v="69"/>
    <n v="0.86956521739130432"/>
    <n v="20"/>
    <n v="34.782608695652172"/>
  </r>
  <r>
    <s v="Поиск билета без покупки"/>
    <x v="6"/>
    <n v="1"/>
    <n v="2"/>
    <n v="69"/>
    <n v="0.86956521739130432"/>
    <n v="20"/>
    <n v="34.782608695652172"/>
  </r>
  <r>
    <s v="Ознакомление с путевым листом"/>
    <x v="0"/>
    <n v="1"/>
    <n v="2"/>
    <n v="120"/>
    <n v="0.5"/>
    <n v="20"/>
    <n v="20"/>
  </r>
  <r>
    <s v="Ознакомление с путевым листом"/>
    <x v="1"/>
    <n v="1"/>
    <n v="2"/>
    <n v="120"/>
    <n v="0.5"/>
    <n v="20"/>
    <n v="20"/>
  </r>
  <r>
    <s v="Ознакомление с путевым листом"/>
    <x v="7"/>
    <n v="1"/>
    <n v="2"/>
    <n v="120"/>
    <n v="0.5"/>
    <n v="20"/>
    <n v="20"/>
  </r>
  <r>
    <s v="Ознакомление с путевым листом"/>
    <x v="6"/>
    <n v="1"/>
    <n v="2"/>
    <n v="120"/>
    <n v="0.5"/>
    <n v="2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4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outline="0" collapsedLevelsAreSubtotals="1" fieldPosition="0"/>
    </format>
    <format dxfId="109">
      <pivotArea outline="0" collapsedLevelsAreSubtotals="1" fieldPosition="0"/>
    </format>
    <format dxfId="110">
      <pivotArea outline="0" collapsedLevelsAreSubtotals="1" fieldPosition="0"/>
    </format>
    <format dxfId="1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4"/>
  <sheetViews>
    <sheetView tabSelected="1" zoomScale="80" zoomScaleNormal="80" workbookViewId="0">
      <selection activeCell="F40" sqref="F40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9.5703125" bestFit="1" customWidth="1"/>
    <col min="10" max="10" width="21.710937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84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80</v>
      </c>
      <c r="Q1" s="45" t="s">
        <v>44</v>
      </c>
      <c r="R1" s="45" t="s">
        <v>41</v>
      </c>
      <c r="S1" s="52" t="s">
        <v>47</v>
      </c>
      <c r="T1" s="66" t="s">
        <v>83</v>
      </c>
      <c r="U1" s="53" t="s">
        <v>45</v>
      </c>
      <c r="V1" s="53" t="s">
        <v>46</v>
      </c>
      <c r="W1" s="32" t="s">
        <v>48</v>
      </c>
    </row>
    <row r="2" spans="1:23" x14ac:dyDescent="0.25">
      <c r="A2" s="23" t="s">
        <v>8</v>
      </c>
      <c r="B2" s="23" t="s">
        <v>60</v>
      </c>
      <c r="C2" s="41">
        <v>1</v>
      </c>
      <c r="D2" s="42">
        <f>VLOOKUP(A2,$M$1:$X$8,6,FALSE)</f>
        <v>2</v>
      </c>
      <c r="E2">
        <f>VLOOKUP(A2,$M$1:$X$8,5,FALSE)</f>
        <v>42</v>
      </c>
      <c r="F2" s="18">
        <f>60/E2*C2</f>
        <v>1.4285714285714286</v>
      </c>
      <c r="G2">
        <f t="shared" ref="G2:G6" si="0">VLOOKUP(A2,$M$1:$X$8,9,FALSE)</f>
        <v>20</v>
      </c>
      <c r="H2" s="17">
        <f>D2*F2*G2</f>
        <v>57.142857142857146</v>
      </c>
      <c r="I2" s="16" t="s">
        <v>0</v>
      </c>
      <c r="J2" s="17">
        <v>146.83455674760023</v>
      </c>
      <c r="M2" s="47" t="s">
        <v>8</v>
      </c>
      <c r="N2" s="19">
        <v>5</v>
      </c>
      <c r="O2" s="37">
        <v>30</v>
      </c>
      <c r="P2" s="38">
        <f>N2+O2</f>
        <v>35</v>
      </c>
      <c r="Q2" s="25">
        <v>42</v>
      </c>
      <c r="R2" s="50">
        <v>2</v>
      </c>
      <c r="S2" s="51">
        <f t="shared" ref="S2:S7" si="1">R2/W$2</f>
        <v>0.2</v>
      </c>
      <c r="T2" s="67">
        <f t="shared" ref="T2:T7" si="2">60/(Q2)</f>
        <v>1.4285714285714286</v>
      </c>
      <c r="U2" s="54">
        <v>20</v>
      </c>
      <c r="V2" s="55">
        <f>ROUND(R2*T2*U2,0)</f>
        <v>57</v>
      </c>
      <c r="W2" s="30">
        <f>SUM(R2:R7)</f>
        <v>10</v>
      </c>
    </row>
    <row r="3" spans="1:23" x14ac:dyDescent="0.25">
      <c r="A3" s="23" t="s">
        <v>8</v>
      </c>
      <c r="B3" s="23" t="s">
        <v>0</v>
      </c>
      <c r="C3" s="41">
        <v>1</v>
      </c>
      <c r="D3" s="43">
        <f>VLOOKUP(A3,$M$1:$X$8,6,FALSE)</f>
        <v>2</v>
      </c>
      <c r="E3">
        <f>VLOOKUP(A3,$M$1:$X$8,5,FALSE)</f>
        <v>42</v>
      </c>
      <c r="F3" s="18">
        <f>60/E3*C3</f>
        <v>1.4285714285714286</v>
      </c>
      <c r="G3">
        <f t="shared" si="0"/>
        <v>20</v>
      </c>
      <c r="H3" s="17">
        <f>D3*F3*G3</f>
        <v>57.142857142857146</v>
      </c>
      <c r="I3" s="16" t="s">
        <v>12</v>
      </c>
      <c r="J3" s="17">
        <v>91.925465838509325</v>
      </c>
      <c r="M3" s="47" t="s">
        <v>9</v>
      </c>
      <c r="N3" s="19">
        <v>5</v>
      </c>
      <c r="O3" s="37">
        <v>20.0014</v>
      </c>
      <c r="P3" s="38">
        <f>N3+O3</f>
        <v>25.0014</v>
      </c>
      <c r="Q3" s="25">
        <v>50</v>
      </c>
      <c r="R3" s="50">
        <v>1</v>
      </c>
      <c r="S3" s="51">
        <f t="shared" si="1"/>
        <v>0.1</v>
      </c>
      <c r="T3" s="67">
        <f t="shared" si="2"/>
        <v>1.2</v>
      </c>
      <c r="U3" s="54">
        <v>20</v>
      </c>
      <c r="V3" s="55">
        <f>ROUND(R3*T3*U3,0)</f>
        <v>24</v>
      </c>
      <c r="W3" s="30"/>
    </row>
    <row r="4" spans="1:23" x14ac:dyDescent="0.25">
      <c r="A4" s="23" t="s">
        <v>8</v>
      </c>
      <c r="B4" s="23" t="s">
        <v>67</v>
      </c>
      <c r="C4" s="41">
        <v>1</v>
      </c>
      <c r="D4" s="43">
        <f>VLOOKUP(A4,$M$1:$X$8,6,FALSE)</f>
        <v>2</v>
      </c>
      <c r="E4">
        <f>VLOOKUP(A5,$M$1:$X$8,5,FALSE)</f>
        <v>42</v>
      </c>
      <c r="F4" s="18">
        <f t="shared" ref="F4" si="3">60/E4*C4</f>
        <v>1.4285714285714286</v>
      </c>
      <c r="G4">
        <f t="shared" si="0"/>
        <v>20</v>
      </c>
      <c r="H4" s="17">
        <f t="shared" ref="H4" si="4">D4*F4*G4</f>
        <v>57.142857142857146</v>
      </c>
      <c r="I4" s="16" t="s">
        <v>6</v>
      </c>
      <c r="J4" s="17">
        <v>111.21504112808461</v>
      </c>
      <c r="M4" s="68" t="s">
        <v>59</v>
      </c>
      <c r="N4" s="19">
        <v>3</v>
      </c>
      <c r="O4" s="37">
        <v>30.001799999999999</v>
      </c>
      <c r="P4" s="38">
        <f t="shared" ref="P4:P7" si="5">N4+O4</f>
        <v>33.001800000000003</v>
      </c>
      <c r="Q4" s="25">
        <v>74</v>
      </c>
      <c r="R4" s="50">
        <v>2</v>
      </c>
      <c r="S4" s="51">
        <f t="shared" si="1"/>
        <v>0.2</v>
      </c>
      <c r="T4" s="67">
        <f t="shared" si="2"/>
        <v>0.81081081081081086</v>
      </c>
      <c r="U4" s="54">
        <v>20</v>
      </c>
      <c r="V4" s="55">
        <f>ROUND(R4*T4*U4,0)</f>
        <v>32</v>
      </c>
      <c r="W4" s="30"/>
    </row>
    <row r="5" spans="1:23" x14ac:dyDescent="0.25">
      <c r="A5" s="23" t="s">
        <v>8</v>
      </c>
      <c r="B5" s="23" t="s">
        <v>11</v>
      </c>
      <c r="C5" s="41">
        <v>1</v>
      </c>
      <c r="D5" s="43">
        <f>VLOOKUP(A5,$M$1:$X$8,6,FALSE)</f>
        <v>2</v>
      </c>
      <c r="E5">
        <f>VLOOKUP(A6,$M$1:$X$8,5,FALSE)</f>
        <v>42</v>
      </c>
      <c r="F5" s="18">
        <f t="shared" ref="F5" si="6">60/E5*C5</f>
        <v>1.4285714285714286</v>
      </c>
      <c r="G5">
        <f t="shared" si="0"/>
        <v>20</v>
      </c>
      <c r="H5" s="17">
        <f t="shared" ref="H5" si="7">D5*F5*G5</f>
        <v>57.142857142857146</v>
      </c>
      <c r="I5" s="16" t="s">
        <v>11</v>
      </c>
      <c r="J5" s="17">
        <v>91.925465838509325</v>
      </c>
      <c r="M5" s="47" t="s">
        <v>64</v>
      </c>
      <c r="N5" s="19">
        <v>3</v>
      </c>
      <c r="O5" s="37">
        <f>P5-N5</f>
        <v>28</v>
      </c>
      <c r="P5" s="38">
        <v>31</v>
      </c>
      <c r="Q5" s="25">
        <v>69</v>
      </c>
      <c r="R5" s="50">
        <v>2</v>
      </c>
      <c r="S5" s="51">
        <f t="shared" si="1"/>
        <v>0.2</v>
      </c>
      <c r="T5" s="67">
        <f t="shared" si="2"/>
        <v>0.86956521739130432</v>
      </c>
      <c r="U5" s="54">
        <v>20</v>
      </c>
      <c r="V5" s="55">
        <f>ROUND(R5*T5*U5,0)</f>
        <v>35</v>
      </c>
      <c r="W5" s="30"/>
    </row>
    <row r="6" spans="1:23" x14ac:dyDescent="0.25">
      <c r="A6" s="23" t="s">
        <v>8</v>
      </c>
      <c r="B6" s="23" t="s">
        <v>12</v>
      </c>
      <c r="C6" s="41">
        <v>1</v>
      </c>
      <c r="D6" s="43">
        <f>VLOOKUP(A6,$M$1:$X$8,6,FALSE)</f>
        <v>2</v>
      </c>
      <c r="E6">
        <f t="shared" ref="E6" si="8">VLOOKUP(A6,$M$1:$X$8,5,FALSE)</f>
        <v>42</v>
      </c>
      <c r="F6" s="18">
        <f t="shared" ref="F6" si="9">60/E6*C6</f>
        <v>1.4285714285714286</v>
      </c>
      <c r="G6">
        <f t="shared" si="0"/>
        <v>20</v>
      </c>
      <c r="H6" s="17">
        <f t="shared" ref="H6" si="10">D6*F6*G6</f>
        <v>57.142857142857146</v>
      </c>
      <c r="I6" s="16" t="s">
        <v>3</v>
      </c>
      <c r="J6" s="17">
        <v>57.142857142857146</v>
      </c>
      <c r="M6" s="47" t="s">
        <v>10</v>
      </c>
      <c r="N6" s="19">
        <v>3</v>
      </c>
      <c r="O6" s="37">
        <v>4</v>
      </c>
      <c r="P6" s="38">
        <f t="shared" si="5"/>
        <v>7</v>
      </c>
      <c r="Q6" s="25">
        <v>120</v>
      </c>
      <c r="R6" s="50">
        <v>2</v>
      </c>
      <c r="S6" s="51">
        <f t="shared" si="1"/>
        <v>0.2</v>
      </c>
      <c r="T6" s="67">
        <f t="shared" si="2"/>
        <v>0.5</v>
      </c>
      <c r="U6" s="54">
        <v>20</v>
      </c>
      <c r="V6" s="55">
        <f>ROUND(R6*T6*U6,0)</f>
        <v>20</v>
      </c>
      <c r="W6" s="30"/>
    </row>
    <row r="7" spans="1:23" x14ac:dyDescent="0.25">
      <c r="A7" s="64" t="s">
        <v>8</v>
      </c>
      <c r="B7" s="23" t="s">
        <v>3</v>
      </c>
      <c r="C7" s="65">
        <v>1</v>
      </c>
      <c r="D7" s="43">
        <f>VLOOKUP(A7,$M$1:$X$8,6,FALSE)</f>
        <v>2</v>
      </c>
      <c r="E7">
        <f t="shared" ref="E7" si="11">VLOOKUP(A7,$M$1:$X$8,5,FALSE)</f>
        <v>42</v>
      </c>
      <c r="F7" s="18">
        <f t="shared" ref="F7" si="12">60/E7*C7</f>
        <v>1.4285714285714286</v>
      </c>
      <c r="G7">
        <f t="shared" ref="G7" si="13">VLOOKUP(A7,$M$1:$X$8,9,FALSE)</f>
        <v>20</v>
      </c>
      <c r="H7" s="17">
        <f t="shared" ref="H7" si="14">D7*F7*G7</f>
        <v>57.142857142857146</v>
      </c>
      <c r="I7" s="16" t="s">
        <v>13</v>
      </c>
      <c r="J7" s="17">
        <v>24</v>
      </c>
      <c r="M7" s="47" t="s">
        <v>65</v>
      </c>
      <c r="N7" s="19">
        <v>0.61</v>
      </c>
      <c r="O7" s="39">
        <v>5</v>
      </c>
      <c r="P7" s="38">
        <f t="shared" si="5"/>
        <v>5.61</v>
      </c>
      <c r="Q7" s="25">
        <v>110</v>
      </c>
      <c r="R7" s="50">
        <v>1</v>
      </c>
      <c r="S7" s="51">
        <f t="shared" si="1"/>
        <v>0.1</v>
      </c>
      <c r="T7" s="67">
        <f t="shared" si="2"/>
        <v>0.54545454545454541</v>
      </c>
      <c r="U7" s="54">
        <v>20</v>
      </c>
      <c r="V7" s="55">
        <f>SUM(V2:V6)</f>
        <v>168</v>
      </c>
      <c r="W7" s="30"/>
    </row>
    <row r="8" spans="1:23" ht="15.75" thickBot="1" x14ac:dyDescent="0.3">
      <c r="A8" s="23" t="s">
        <v>8</v>
      </c>
      <c r="B8" s="23" t="s">
        <v>6</v>
      </c>
      <c r="C8" s="41">
        <v>0</v>
      </c>
      <c r="D8" s="43">
        <f>VLOOKUP(A8,$M$1:$X$8,6,FALSE)</f>
        <v>2</v>
      </c>
      <c r="E8">
        <f t="shared" ref="E8:E10" si="15">VLOOKUP(A8,$M$1:$X$8,5,FALSE)</f>
        <v>42</v>
      </c>
      <c r="F8" s="18">
        <f t="shared" ref="F8:F10" si="16">60/E8*C8</f>
        <v>0</v>
      </c>
      <c r="G8">
        <f t="shared" ref="G8:G10" si="17">VLOOKUP(A8,$M$1:$X$8,9,FALSE)</f>
        <v>20</v>
      </c>
      <c r="H8" s="17">
        <f t="shared" ref="H8:H10" si="18">D8*F8*G8</f>
        <v>0</v>
      </c>
      <c r="I8" s="16" t="s">
        <v>4</v>
      </c>
      <c r="J8" s="17">
        <v>89.691699604743079</v>
      </c>
      <c r="M8" s="48"/>
      <c r="N8" s="49"/>
      <c r="O8" s="49"/>
      <c r="P8" s="49"/>
      <c r="Q8" s="49"/>
      <c r="R8" s="49"/>
      <c r="S8" s="56">
        <f>SUM(S2:S7)</f>
        <v>0.99999999999999989</v>
      </c>
      <c r="T8" s="63"/>
      <c r="U8" s="49"/>
      <c r="V8" s="49"/>
      <c r="W8" s="31"/>
    </row>
    <row r="9" spans="1:23" x14ac:dyDescent="0.25">
      <c r="A9" s="23" t="s">
        <v>9</v>
      </c>
      <c r="B9" s="23" t="s">
        <v>60</v>
      </c>
      <c r="C9" s="23">
        <v>1</v>
      </c>
      <c r="D9" s="32">
        <f>VLOOKUP(A9,$M$1:$X$8,6,FALSE)</f>
        <v>1</v>
      </c>
      <c r="E9" s="17">
        <f t="shared" si="15"/>
        <v>50</v>
      </c>
      <c r="F9" s="18">
        <f t="shared" si="16"/>
        <v>1.2</v>
      </c>
      <c r="G9">
        <f t="shared" si="17"/>
        <v>20</v>
      </c>
      <c r="H9" s="17">
        <f t="shared" si="18"/>
        <v>24</v>
      </c>
      <c r="I9" s="16" t="s">
        <v>60</v>
      </c>
      <c r="J9" s="17">
        <v>179.26698918003265</v>
      </c>
    </row>
    <row r="10" spans="1:23" x14ac:dyDescent="0.25">
      <c r="A10" s="23" t="s">
        <v>9</v>
      </c>
      <c r="B10" s="23" t="s">
        <v>0</v>
      </c>
      <c r="C10" s="23">
        <v>1</v>
      </c>
      <c r="D10" s="30">
        <f>VLOOKUP(A10,$M$1:$X$8,6,FALSE)</f>
        <v>1</v>
      </c>
      <c r="E10" s="17">
        <f t="shared" si="15"/>
        <v>50</v>
      </c>
      <c r="F10" s="18">
        <f t="shared" si="16"/>
        <v>1.2</v>
      </c>
      <c r="G10">
        <f t="shared" si="17"/>
        <v>20</v>
      </c>
      <c r="H10" s="17">
        <f t="shared" si="18"/>
        <v>24</v>
      </c>
      <c r="I10" s="16" t="s">
        <v>62</v>
      </c>
      <c r="J10" s="17">
        <v>32.432432432432435</v>
      </c>
    </row>
    <row r="11" spans="1:23" x14ac:dyDescent="0.25">
      <c r="A11" s="23" t="s">
        <v>9</v>
      </c>
      <c r="B11" s="23" t="s">
        <v>4</v>
      </c>
      <c r="C11" s="23">
        <v>1</v>
      </c>
      <c r="D11" s="30">
        <f>VLOOKUP(A11,$M$1:$X$8,6,FALSE)</f>
        <v>1</v>
      </c>
      <c r="E11" s="17">
        <f t="shared" ref="E11:E16" si="19">VLOOKUP(A11,$M$1:$X$8,5,FALSE)</f>
        <v>50</v>
      </c>
      <c r="F11" s="18">
        <f t="shared" ref="F11:F16" si="20">60/E11*C11</f>
        <v>1.2</v>
      </c>
      <c r="G11">
        <f t="shared" ref="G11:G16" si="21">VLOOKUP(A11,$M$1:$X$8,9,FALSE)</f>
        <v>20</v>
      </c>
      <c r="H11" s="17">
        <f t="shared" ref="H11:H16" si="22">D11*F11*G11</f>
        <v>24</v>
      </c>
      <c r="I11" s="16" t="s">
        <v>61</v>
      </c>
      <c r="J11" s="17">
        <v>32.432432432432435</v>
      </c>
    </row>
    <row r="12" spans="1:23" x14ac:dyDescent="0.25">
      <c r="A12" s="23" t="s">
        <v>9</v>
      </c>
      <c r="B12" s="23" t="s">
        <v>13</v>
      </c>
      <c r="C12" s="23">
        <v>1</v>
      </c>
      <c r="D12" s="30">
        <f t="shared" ref="D12:D35" si="23">VLOOKUP(A12,$M$1:$X$8,6,FALSE)</f>
        <v>1</v>
      </c>
      <c r="E12" s="17">
        <f t="shared" si="19"/>
        <v>50</v>
      </c>
      <c r="F12" s="18">
        <f t="shared" si="20"/>
        <v>1.2</v>
      </c>
      <c r="G12">
        <f t="shared" si="21"/>
        <v>20</v>
      </c>
      <c r="H12" s="17">
        <f t="shared" si="22"/>
        <v>24</v>
      </c>
      <c r="I12" s="16" t="s">
        <v>63</v>
      </c>
      <c r="J12" s="17">
        <v>32.432432432432435</v>
      </c>
    </row>
    <row r="13" spans="1:23" x14ac:dyDescent="0.25">
      <c r="A13" s="23" t="s">
        <v>9</v>
      </c>
      <c r="B13" s="23" t="s">
        <v>6</v>
      </c>
      <c r="C13" s="23">
        <v>1</v>
      </c>
      <c r="D13" s="30">
        <f t="shared" si="23"/>
        <v>1</v>
      </c>
      <c r="E13" s="17">
        <f t="shared" si="19"/>
        <v>50</v>
      </c>
      <c r="F13" s="18">
        <f t="shared" si="20"/>
        <v>1.2</v>
      </c>
      <c r="G13">
        <f t="shared" si="21"/>
        <v>20</v>
      </c>
      <c r="H13" s="17">
        <f t="shared" si="22"/>
        <v>24</v>
      </c>
      <c r="I13" s="16" t="s">
        <v>67</v>
      </c>
      <c r="J13" s="17">
        <v>102.83455674760023</v>
      </c>
    </row>
    <row r="14" spans="1:23" x14ac:dyDescent="0.25">
      <c r="A14" s="23" t="s">
        <v>59</v>
      </c>
      <c r="B14" s="23" t="s">
        <v>60</v>
      </c>
      <c r="C14" s="23">
        <v>1</v>
      </c>
      <c r="D14" s="30">
        <f t="shared" si="23"/>
        <v>2</v>
      </c>
      <c r="E14" s="17">
        <f t="shared" si="19"/>
        <v>74</v>
      </c>
      <c r="F14" s="18">
        <f t="shared" si="20"/>
        <v>0.81081081081081086</v>
      </c>
      <c r="G14">
        <f t="shared" si="21"/>
        <v>20</v>
      </c>
      <c r="H14" s="17">
        <f t="shared" si="22"/>
        <v>32.432432432432435</v>
      </c>
      <c r="I14" s="16" t="s">
        <v>85</v>
      </c>
      <c r="J14" s="17">
        <v>992.13392952523384</v>
      </c>
    </row>
    <row r="15" spans="1:23" x14ac:dyDescent="0.25">
      <c r="A15" s="23" t="s">
        <v>59</v>
      </c>
      <c r="B15" s="23" t="s">
        <v>62</v>
      </c>
      <c r="C15" s="23">
        <v>1</v>
      </c>
      <c r="D15" s="30">
        <f t="shared" si="23"/>
        <v>2</v>
      </c>
      <c r="E15" s="17">
        <f t="shared" si="19"/>
        <v>74</v>
      </c>
      <c r="F15" s="18">
        <f t="shared" si="20"/>
        <v>0.81081081081081086</v>
      </c>
      <c r="G15">
        <f t="shared" si="21"/>
        <v>20</v>
      </c>
      <c r="H15" s="17">
        <f t="shared" si="22"/>
        <v>32.432432432432435</v>
      </c>
    </row>
    <row r="16" spans="1:23" x14ac:dyDescent="0.25">
      <c r="A16" s="23" t="s">
        <v>59</v>
      </c>
      <c r="B16" s="23" t="s">
        <v>61</v>
      </c>
      <c r="C16" s="23">
        <v>1</v>
      </c>
      <c r="D16" s="30">
        <f t="shared" si="23"/>
        <v>2</v>
      </c>
      <c r="E16" s="17">
        <f t="shared" si="19"/>
        <v>74</v>
      </c>
      <c r="F16" s="18">
        <f t="shared" si="20"/>
        <v>0.81081081081081086</v>
      </c>
      <c r="G16">
        <f t="shared" si="21"/>
        <v>20</v>
      </c>
      <c r="H16" s="17">
        <f t="shared" si="22"/>
        <v>32.432432432432435</v>
      </c>
    </row>
    <row r="17" spans="1:13" x14ac:dyDescent="0.25">
      <c r="A17" s="23" t="s">
        <v>59</v>
      </c>
      <c r="B17" s="23" t="s">
        <v>63</v>
      </c>
      <c r="C17" s="23">
        <v>1</v>
      </c>
      <c r="D17" s="30">
        <f t="shared" si="23"/>
        <v>2</v>
      </c>
      <c r="E17" s="17">
        <f>VLOOKUP(A17,$M$1:$X$8,5,FALSE)</f>
        <v>74</v>
      </c>
      <c r="F17" s="18">
        <f>60/E17*C17</f>
        <v>0.81081081081081086</v>
      </c>
      <c r="G17">
        <f>VLOOKUP(A17,$M$1:$X$8,9,FALSE)</f>
        <v>20</v>
      </c>
      <c r="H17" s="17">
        <f>D17*F17*G17</f>
        <v>32.432432432432435</v>
      </c>
    </row>
    <row r="18" spans="1:13" x14ac:dyDescent="0.25">
      <c r="A18" s="23" t="s">
        <v>59</v>
      </c>
      <c r="B18" s="23" t="s">
        <v>4</v>
      </c>
      <c r="C18" s="23">
        <v>0</v>
      </c>
      <c r="D18" s="30">
        <f t="shared" si="23"/>
        <v>2</v>
      </c>
      <c r="E18" s="17">
        <f>VLOOKUP(A18,$M$1:$X$8,5,FALSE)</f>
        <v>74</v>
      </c>
      <c r="F18" s="18">
        <f>60/E18*C18</f>
        <v>0</v>
      </c>
      <c r="G18">
        <f>VLOOKUP(A18,$M$1:$X$8,9,FALSE)</f>
        <v>20</v>
      </c>
      <c r="H18" s="17">
        <f>D18*F18*G18</f>
        <v>0</v>
      </c>
    </row>
    <row r="19" spans="1:13" x14ac:dyDescent="0.25">
      <c r="A19" s="23" t="s">
        <v>59</v>
      </c>
      <c r="B19" s="23" t="s">
        <v>6</v>
      </c>
      <c r="C19" s="23">
        <v>1</v>
      </c>
      <c r="D19" s="30">
        <f t="shared" si="23"/>
        <v>2</v>
      </c>
      <c r="E19" s="17">
        <f>VLOOKUP(A19,$M$1:$X$8,5,FALSE)</f>
        <v>74</v>
      </c>
      <c r="F19" s="18">
        <f>60/E19*C19</f>
        <v>0.81081081081081086</v>
      </c>
      <c r="G19">
        <f>VLOOKUP(A19,$M$1:$X$8,9,FALSE)</f>
        <v>20</v>
      </c>
      <c r="H19" s="17">
        <f t="shared" ref="H19" si="24">D19*F19*G19</f>
        <v>32.432432432432435</v>
      </c>
    </row>
    <row r="20" spans="1:13" x14ac:dyDescent="0.25">
      <c r="A20" s="23" t="s">
        <v>65</v>
      </c>
      <c r="B20" s="23" t="s">
        <v>60</v>
      </c>
      <c r="C20" s="41">
        <v>1</v>
      </c>
      <c r="D20" s="30">
        <f t="shared" si="23"/>
        <v>1</v>
      </c>
      <c r="E20">
        <f>VLOOKUP(A20,$M$1:$X$8,5,FALSE)</f>
        <v>110</v>
      </c>
      <c r="F20" s="18">
        <f>60/E20*C20</f>
        <v>0.54545454545454541</v>
      </c>
      <c r="G20">
        <f>VLOOKUP(A20,$M$1:$X$8,9,FALSE)</f>
        <v>20</v>
      </c>
      <c r="H20" s="17">
        <f t="shared" ref="H20:H22" si="25">D20*F20*G20</f>
        <v>10.909090909090908</v>
      </c>
    </row>
    <row r="21" spans="1:13" x14ac:dyDescent="0.25">
      <c r="A21" s="23" t="s">
        <v>65</v>
      </c>
      <c r="B21" s="23" t="s">
        <v>0</v>
      </c>
      <c r="C21" s="41">
        <v>1</v>
      </c>
      <c r="D21" s="30">
        <f t="shared" si="23"/>
        <v>1</v>
      </c>
      <c r="E21">
        <f>VLOOKUP(A21,$M$1:$X$8,5,FALSE)</f>
        <v>110</v>
      </c>
      <c r="F21" s="18">
        <f>60/E21*C21</f>
        <v>0.54545454545454541</v>
      </c>
      <c r="G21">
        <f>VLOOKUP(A21,$M$1:$X$8,9,FALSE)</f>
        <v>20</v>
      </c>
      <c r="H21" s="17">
        <f t="shared" si="25"/>
        <v>10.909090909090908</v>
      </c>
    </row>
    <row r="22" spans="1:13" x14ac:dyDescent="0.25">
      <c r="A22" s="23" t="s">
        <v>65</v>
      </c>
      <c r="B22" s="23" t="s">
        <v>67</v>
      </c>
      <c r="C22" s="65">
        <v>1</v>
      </c>
      <c r="D22" s="30">
        <f t="shared" si="23"/>
        <v>1</v>
      </c>
      <c r="E22">
        <f t="shared" ref="E22:E25" si="26">VLOOKUP(A22,$M$1:$X$8,5,FALSE)</f>
        <v>110</v>
      </c>
      <c r="F22" s="18">
        <f>60/E22*C22</f>
        <v>0.54545454545454541</v>
      </c>
      <c r="G22">
        <f>VLOOKUP(A22,$M$1:$X$8,9,FALSE)</f>
        <v>20</v>
      </c>
      <c r="H22" s="17">
        <f t="shared" si="25"/>
        <v>10.909090909090908</v>
      </c>
    </row>
    <row r="23" spans="1:13" x14ac:dyDescent="0.25">
      <c r="A23" s="23" t="s">
        <v>65</v>
      </c>
      <c r="B23" s="23" t="s">
        <v>4</v>
      </c>
      <c r="C23" s="65">
        <v>1</v>
      </c>
      <c r="D23" s="30">
        <f t="shared" si="23"/>
        <v>1</v>
      </c>
      <c r="E23">
        <f t="shared" si="26"/>
        <v>110</v>
      </c>
      <c r="F23" s="18">
        <f>60/E23*C23</f>
        <v>0.54545454545454541</v>
      </c>
      <c r="G23">
        <f>VLOOKUP(A23,$M$1:$X$8,9,FALSE)</f>
        <v>20</v>
      </c>
      <c r="H23" s="17">
        <f t="shared" ref="H23:H24" si="27">D23*F23*G23</f>
        <v>10.909090909090908</v>
      </c>
    </row>
    <row r="24" spans="1:13" x14ac:dyDescent="0.25">
      <c r="A24" s="23" t="s">
        <v>65</v>
      </c>
      <c r="B24" s="23" t="s">
        <v>6</v>
      </c>
      <c r="C24" s="41">
        <v>0</v>
      </c>
      <c r="D24" s="30">
        <f t="shared" si="23"/>
        <v>1</v>
      </c>
      <c r="E24">
        <f t="shared" si="26"/>
        <v>110</v>
      </c>
      <c r="F24" s="18">
        <f>60/E24*C24</f>
        <v>0</v>
      </c>
      <c r="G24">
        <f>VLOOKUP(A24,$M$1:$X$8,9,FALSE)</f>
        <v>20</v>
      </c>
      <c r="H24" s="17">
        <f t="shared" si="27"/>
        <v>0</v>
      </c>
    </row>
    <row r="25" spans="1:13" x14ac:dyDescent="0.25">
      <c r="A25" s="23" t="s">
        <v>64</v>
      </c>
      <c r="B25" s="23" t="s">
        <v>60</v>
      </c>
      <c r="C25" s="23">
        <v>1</v>
      </c>
      <c r="D25" s="30">
        <f t="shared" si="23"/>
        <v>2</v>
      </c>
      <c r="E25">
        <f t="shared" si="26"/>
        <v>69</v>
      </c>
      <c r="F25" s="18">
        <f>60/E25*C25</f>
        <v>0.86956521739130432</v>
      </c>
      <c r="G25">
        <f>VLOOKUP(A25,$M$1:$X$8,9,FALSE)</f>
        <v>20</v>
      </c>
      <c r="H25" s="17">
        <f>D25*F25*G25</f>
        <v>34.782608695652172</v>
      </c>
    </row>
    <row r="26" spans="1:13" x14ac:dyDescent="0.25">
      <c r="A26" s="23" t="s">
        <v>64</v>
      </c>
      <c r="B26" s="23" t="s">
        <v>0</v>
      </c>
      <c r="C26" s="23">
        <v>1</v>
      </c>
      <c r="D26" s="30">
        <f t="shared" si="23"/>
        <v>2</v>
      </c>
      <c r="E26">
        <f>VLOOKUP(A26,$M$1:$X$8,5,FALSE)</f>
        <v>69</v>
      </c>
      <c r="F26" s="18">
        <f>60/E26*C26</f>
        <v>0.86956521739130432</v>
      </c>
      <c r="G26">
        <f>VLOOKUP(A26,$M$1:$X$8,9,FALSE)</f>
        <v>20</v>
      </c>
      <c r="H26" s="17">
        <f>D26*F26*G26</f>
        <v>34.782608695652172</v>
      </c>
    </row>
    <row r="27" spans="1:13" x14ac:dyDescent="0.25">
      <c r="A27" s="23" t="s">
        <v>64</v>
      </c>
      <c r="B27" t="s">
        <v>67</v>
      </c>
      <c r="C27" s="65">
        <v>1</v>
      </c>
      <c r="D27" s="30">
        <f t="shared" si="23"/>
        <v>2</v>
      </c>
      <c r="E27">
        <f>VLOOKUP(A27,$M$1:$X$8,5,FALSE)</f>
        <v>69</v>
      </c>
      <c r="F27" s="18">
        <f>60/E27*C27</f>
        <v>0.86956521739130432</v>
      </c>
      <c r="G27">
        <f>VLOOKUP(A27,$M$1:$X$8,9,FALSE)</f>
        <v>20</v>
      </c>
      <c r="H27" s="17">
        <f>D27*F27*G27</f>
        <v>34.782608695652172</v>
      </c>
    </row>
    <row r="28" spans="1:13" x14ac:dyDescent="0.25">
      <c r="A28" s="23" t="s">
        <v>64</v>
      </c>
      <c r="B28" s="23" t="s">
        <v>11</v>
      </c>
      <c r="C28" s="23">
        <v>1</v>
      </c>
      <c r="D28" s="30">
        <f t="shared" si="23"/>
        <v>2</v>
      </c>
      <c r="E28">
        <f>VLOOKUP(A28,$M$1:$X$8,5,FALSE)</f>
        <v>69</v>
      </c>
      <c r="F28" s="18">
        <f>60/E28*C28</f>
        <v>0.86956521739130432</v>
      </c>
      <c r="G28">
        <f>VLOOKUP(A28,$M$1:$X$8,9,FALSE)</f>
        <v>20</v>
      </c>
      <c r="H28" s="17">
        <f>D28*F28*G28</f>
        <v>34.782608695652172</v>
      </c>
    </row>
    <row r="29" spans="1:13" x14ac:dyDescent="0.25">
      <c r="A29" s="23" t="s">
        <v>64</v>
      </c>
      <c r="B29" s="23" t="s">
        <v>12</v>
      </c>
      <c r="C29" s="23">
        <v>1</v>
      </c>
      <c r="D29" s="30">
        <f t="shared" si="23"/>
        <v>2</v>
      </c>
      <c r="E29">
        <f>VLOOKUP(A29,$M$1:$X$8,5,FALSE)</f>
        <v>69</v>
      </c>
      <c r="F29" s="18">
        <f>60/E29*C29</f>
        <v>0.86956521739130432</v>
      </c>
      <c r="G29">
        <f>VLOOKUP(A29,$M$1:$X$8,9,FALSE)</f>
        <v>20</v>
      </c>
      <c r="H29" s="17">
        <f>D29*F29*G29</f>
        <v>34.782608695652172</v>
      </c>
    </row>
    <row r="30" spans="1:13" x14ac:dyDescent="0.25">
      <c r="A30" s="23" t="s">
        <v>64</v>
      </c>
      <c r="B30" s="23" t="s">
        <v>4</v>
      </c>
      <c r="C30" s="65">
        <v>1</v>
      </c>
      <c r="D30" s="30">
        <f t="shared" si="23"/>
        <v>2</v>
      </c>
      <c r="E30">
        <f>VLOOKUP(A30,$M$1:$X$8,5,FALSE)</f>
        <v>69</v>
      </c>
      <c r="F30" s="18">
        <f>60/E30*C30</f>
        <v>0.86956521739130432</v>
      </c>
      <c r="G30">
        <f>VLOOKUP(A30,$M$1:$X$8,9,FALSE)</f>
        <v>20</v>
      </c>
      <c r="H30" s="17">
        <f>D30*F30*G30</f>
        <v>34.782608695652172</v>
      </c>
    </row>
    <row r="31" spans="1:13" x14ac:dyDescent="0.25">
      <c r="A31" s="23" t="s">
        <v>64</v>
      </c>
      <c r="B31" s="23" t="s">
        <v>6</v>
      </c>
      <c r="C31" s="23">
        <v>1</v>
      </c>
      <c r="D31" s="30">
        <f t="shared" si="23"/>
        <v>2</v>
      </c>
      <c r="E31">
        <f>VLOOKUP(A31,$M$1:$X$8,5,FALSE)</f>
        <v>69</v>
      </c>
      <c r="F31" s="18">
        <f>60/E31*C31</f>
        <v>0.86956521739130432</v>
      </c>
      <c r="G31">
        <f>VLOOKUP(A31,$M$1:$X$8,9,FALSE)</f>
        <v>20</v>
      </c>
      <c r="H31" s="17">
        <f>D31*F31*G31</f>
        <v>34.782608695652172</v>
      </c>
    </row>
    <row r="32" spans="1:13" x14ac:dyDescent="0.25">
      <c r="A32" s="23" t="s">
        <v>10</v>
      </c>
      <c r="B32" s="23" t="s">
        <v>60</v>
      </c>
      <c r="C32" s="23">
        <v>1</v>
      </c>
      <c r="D32" s="30">
        <f t="shared" si="23"/>
        <v>2</v>
      </c>
      <c r="E32">
        <f>VLOOKUP(A32,$M$1:$X$8,5,FALSE)</f>
        <v>120</v>
      </c>
      <c r="F32" s="18">
        <f>60/E32*C32</f>
        <v>0.5</v>
      </c>
      <c r="G32">
        <f>VLOOKUP(A32,$M$1:$X$8,9,FALSE)</f>
        <v>20</v>
      </c>
      <c r="H32" s="17">
        <f>D32*F32*G32</f>
        <v>20</v>
      </c>
    </row>
    <row r="33" spans="1:11" x14ac:dyDescent="0.25">
      <c r="A33" s="23" t="s">
        <v>10</v>
      </c>
      <c r="B33" s="23" t="s">
        <v>0</v>
      </c>
      <c r="C33" s="23">
        <v>1</v>
      </c>
      <c r="D33" s="30">
        <f t="shared" si="23"/>
        <v>2</v>
      </c>
      <c r="E33">
        <f>VLOOKUP(A33,$M$1:$X$8,5,FALSE)</f>
        <v>120</v>
      </c>
      <c r="F33" s="18">
        <f>60/E33*C33</f>
        <v>0.5</v>
      </c>
      <c r="G33">
        <f>VLOOKUP(A33,$M$1:$X$8,9,FALSE)</f>
        <v>20</v>
      </c>
      <c r="H33" s="17">
        <f>D33*F33*G33</f>
        <v>20</v>
      </c>
    </row>
    <row r="34" spans="1:11" x14ac:dyDescent="0.25">
      <c r="A34" s="23" t="s">
        <v>10</v>
      </c>
      <c r="B34" s="23" t="s">
        <v>4</v>
      </c>
      <c r="C34" s="23">
        <v>1</v>
      </c>
      <c r="D34" s="30">
        <f t="shared" si="23"/>
        <v>2</v>
      </c>
      <c r="E34">
        <f>VLOOKUP(A34,$M$1:$X$8,5,FALSE)</f>
        <v>120</v>
      </c>
      <c r="F34" s="18">
        <f>60/E34*C34</f>
        <v>0.5</v>
      </c>
      <c r="G34">
        <f>VLOOKUP(A34,$M$1:$X$8,9,FALSE)</f>
        <v>20</v>
      </c>
      <c r="H34" s="17">
        <f>D34*F34*G34</f>
        <v>20</v>
      </c>
    </row>
    <row r="35" spans="1:11" x14ac:dyDescent="0.25">
      <c r="A35" s="23" t="s">
        <v>10</v>
      </c>
      <c r="B35" s="23" t="s">
        <v>6</v>
      </c>
      <c r="C35" s="23">
        <v>1</v>
      </c>
      <c r="D35" s="30">
        <f t="shared" si="23"/>
        <v>2</v>
      </c>
      <c r="E35">
        <f>VLOOKUP(A35,$M$1:$X$8,5,FALSE)</f>
        <v>120</v>
      </c>
      <c r="F35" s="18">
        <f>60/E35*C35</f>
        <v>0.5</v>
      </c>
      <c r="G35">
        <f>VLOOKUP(A35,$M$1:$X$8,9,FALSE)</f>
        <v>20</v>
      </c>
      <c r="H35" s="17">
        <f>D35*F35*G35</f>
        <v>20</v>
      </c>
    </row>
    <row r="37" spans="1:11" ht="15.75" thickBot="1" x14ac:dyDescent="0.3"/>
    <row r="38" spans="1:11" x14ac:dyDescent="0.25">
      <c r="A38" s="70" t="s">
        <v>69</v>
      </c>
      <c r="B38" s="71"/>
      <c r="C38" s="70" t="s">
        <v>82</v>
      </c>
      <c r="D38" s="71"/>
    </row>
    <row r="39" spans="1:11" ht="93.75" x14ac:dyDescent="0.3">
      <c r="A39" s="26" t="s">
        <v>68</v>
      </c>
      <c r="B39" s="57" t="s">
        <v>56</v>
      </c>
      <c r="C39" s="22" t="s">
        <v>54</v>
      </c>
      <c r="D39" s="22" t="s">
        <v>55</v>
      </c>
      <c r="E39" s="34"/>
      <c r="F39" s="61" t="s">
        <v>79</v>
      </c>
      <c r="G39" s="22" t="s">
        <v>53</v>
      </c>
      <c r="H39" s="22" t="s">
        <v>57</v>
      </c>
      <c r="I39" s="22" t="s">
        <v>58</v>
      </c>
    </row>
    <row r="40" spans="1:11" ht="37.5" x14ac:dyDescent="0.25">
      <c r="A40" s="26" t="s">
        <v>60</v>
      </c>
      <c r="B40" s="58">
        <v>520</v>
      </c>
      <c r="C40" s="38">
        <f>GETPIVOTDATA("Итого",$I$1,"transaction rq",A40)*3</f>
        <v>537.80096754009799</v>
      </c>
      <c r="D40" s="20">
        <f>1-B40/C40</f>
        <v>3.309954539784421E-2</v>
      </c>
      <c r="E40" s="33"/>
      <c r="F40" s="62" t="str">
        <f>VLOOKUP(A40,Соответствие!A:B,2,FALSE)</f>
        <v>home_page</v>
      </c>
      <c r="G40" s="35">
        <f>C40/3</f>
        <v>179.26698918003265</v>
      </c>
      <c r="H40" s="23">
        <v>46</v>
      </c>
      <c r="I40" s="21">
        <f>1-G40/H40</f>
        <v>-2.8971084604354926</v>
      </c>
      <c r="K40" t="s">
        <v>86</v>
      </c>
    </row>
    <row r="41" spans="1:11" ht="18.75" x14ac:dyDescent="0.25">
      <c r="A41" s="27" t="s">
        <v>0</v>
      </c>
      <c r="B41" s="58">
        <v>422</v>
      </c>
      <c r="C41" s="38">
        <f t="shared" ref="C41:C51" si="28">GETPIVOTDATA("Итого",$I$1,"transaction rq",A41)*3</f>
        <v>440.50367024280069</v>
      </c>
      <c r="D41" s="20">
        <f>1-B41/C41</f>
        <v>4.2005711853891459E-2</v>
      </c>
      <c r="E41" s="33"/>
      <c r="F41" s="62" t="str">
        <f>VLOOKUP(A41,Соответствие!A:B,2,FALSE)</f>
        <v>login</v>
      </c>
      <c r="G41" s="35">
        <f t="shared" ref="G41:G51" si="29">C41/3</f>
        <v>146.83455674760023</v>
      </c>
      <c r="H41" s="23">
        <v>44</v>
      </c>
      <c r="I41" s="21">
        <f>1-G41/H41</f>
        <v>-2.3371490169909142</v>
      </c>
    </row>
    <row r="42" spans="1:11" ht="37.5" x14ac:dyDescent="0.25">
      <c r="A42" s="28" t="s">
        <v>67</v>
      </c>
      <c r="B42" s="58">
        <v>305</v>
      </c>
      <c r="C42" s="38">
        <f t="shared" si="28"/>
        <v>308.50367024280069</v>
      </c>
      <c r="D42" s="20">
        <f>1-B42/C42</f>
        <v>1.135698074529623E-2</v>
      </c>
      <c r="E42" s="33"/>
      <c r="F42" s="62" t="str">
        <f>VLOOKUP(A42,Соответствие!A:B,2,FALSE)</f>
        <v>click_flights</v>
      </c>
      <c r="G42" s="35">
        <f t="shared" si="29"/>
        <v>102.83455674760023</v>
      </c>
      <c r="H42" s="23">
        <v>20</v>
      </c>
      <c r="I42" s="21">
        <f>1-G42/H42</f>
        <v>-4.1417278373800119</v>
      </c>
    </row>
    <row r="43" spans="1:11" ht="37.5" x14ac:dyDescent="0.25">
      <c r="A43" s="27" t="s">
        <v>11</v>
      </c>
      <c r="B43" s="58">
        <v>282</v>
      </c>
      <c r="C43" s="38">
        <f t="shared" si="28"/>
        <v>275.77639751552795</v>
      </c>
      <c r="D43" s="20">
        <f t="shared" ref="D43:D52" si="30">1-B43/C43</f>
        <v>-2.2567567567567615E-2</v>
      </c>
      <c r="E43" s="33"/>
      <c r="F43" s="62" t="str">
        <f>VLOOKUP(A43,Соответствие!A:B,2,FALSE)</f>
        <v>find_flight</v>
      </c>
      <c r="G43" s="35">
        <f t="shared" si="29"/>
        <v>91.925465838509311</v>
      </c>
      <c r="H43" s="23">
        <v>18</v>
      </c>
      <c r="I43" s="21">
        <f>1-G43/H43</f>
        <v>-4.1069703243616287</v>
      </c>
    </row>
    <row r="44" spans="1:11" ht="37.5" x14ac:dyDescent="0.25">
      <c r="A44" s="27" t="s">
        <v>12</v>
      </c>
      <c r="B44" s="58">
        <v>270</v>
      </c>
      <c r="C44" s="38">
        <f t="shared" si="28"/>
        <v>275.77639751552795</v>
      </c>
      <c r="D44" s="20">
        <f t="shared" si="30"/>
        <v>2.0945945945945899E-2</v>
      </c>
      <c r="E44" s="33"/>
      <c r="F44" s="62" t="str">
        <f>VLOOKUP(A44,Соответствие!A:B,2,FALSE)</f>
        <v>choose_flight</v>
      </c>
      <c r="G44" s="35">
        <f t="shared" si="29"/>
        <v>91.925465838509311</v>
      </c>
      <c r="H44" s="23">
        <f>VLOOKUP(F44,SummaryReport!A:J,8,FALSE)</f>
        <v>9</v>
      </c>
      <c r="I44" s="21">
        <f>1-G44/H44</f>
        <v>-9.2139406487232574</v>
      </c>
    </row>
    <row r="45" spans="1:11" ht="18.75" x14ac:dyDescent="0.25">
      <c r="A45" s="27" t="s">
        <v>3</v>
      </c>
      <c r="B45" s="58">
        <v>175</v>
      </c>
      <c r="C45" s="38">
        <f t="shared" si="28"/>
        <v>171.42857142857144</v>
      </c>
      <c r="D45" s="20">
        <f t="shared" si="30"/>
        <v>-2.0833333333333259E-2</v>
      </c>
      <c r="E45" s="33"/>
      <c r="F45" s="62" t="str">
        <f>VLOOKUP(A45,Соответствие!A:B,2,FALSE)</f>
        <v>payment_details</v>
      </c>
      <c r="G45" s="35">
        <f t="shared" si="29"/>
        <v>57.142857142857146</v>
      </c>
      <c r="H45" s="23">
        <f>VLOOKUP(F45,SummaryReport!A:J,8,FALSE)</f>
        <v>8</v>
      </c>
      <c r="I45" s="21">
        <f>1-G45/H45</f>
        <v>-6.1428571428571432</v>
      </c>
    </row>
    <row r="46" spans="1:11" ht="18.75" x14ac:dyDescent="0.25">
      <c r="A46" s="27" t="s">
        <v>4</v>
      </c>
      <c r="B46" s="58">
        <v>280</v>
      </c>
      <c r="C46" s="38">
        <f t="shared" si="28"/>
        <v>269.07509881422925</v>
      </c>
      <c r="D46" s="20">
        <f t="shared" si="30"/>
        <v>-4.0601680474763535E-2</v>
      </c>
      <c r="E46" s="40"/>
      <c r="F46" s="62" t="str">
        <f>VLOOKUP(A46,Соответствие!A:B,2,FALSE)</f>
        <v>click_itinerary</v>
      </c>
      <c r="G46" s="35">
        <f t="shared" si="29"/>
        <v>89.691699604743079</v>
      </c>
      <c r="H46" s="23">
        <f>VLOOKUP(F46,SummaryReport!A:J,8,FALSE)</f>
        <v>18</v>
      </c>
      <c r="I46" s="21">
        <f>1-G46/H46</f>
        <v>-3.982872200263504</v>
      </c>
    </row>
    <row r="47" spans="1:11" ht="18.75" x14ac:dyDescent="0.25">
      <c r="A47" s="27" t="s">
        <v>13</v>
      </c>
      <c r="B47" s="58">
        <v>73</v>
      </c>
      <c r="C47" s="38">
        <f t="shared" si="28"/>
        <v>72</v>
      </c>
      <c r="D47" s="20">
        <f t="shared" si="30"/>
        <v>-1.388888888888884E-2</v>
      </c>
      <c r="E47" s="33"/>
      <c r="F47" s="62" t="str">
        <f>VLOOKUP(A47,Соответствие!A:B,2,FALSE)</f>
        <v>delete_ticket</v>
      </c>
      <c r="G47" s="35">
        <f t="shared" si="29"/>
        <v>24</v>
      </c>
      <c r="H47" s="23">
        <f>VLOOKUP(F47,SummaryReport!A:J,8,FALSE)</f>
        <v>4</v>
      </c>
      <c r="I47" s="21">
        <f>1-G47/H47</f>
        <v>-5</v>
      </c>
    </row>
    <row r="48" spans="1:11" ht="18.75" x14ac:dyDescent="0.25">
      <c r="A48" s="27" t="s">
        <v>6</v>
      </c>
      <c r="B48" s="58">
        <v>326</v>
      </c>
      <c r="C48" s="38">
        <f t="shared" si="28"/>
        <v>333.64512338425379</v>
      </c>
      <c r="D48" s="20">
        <f t="shared" si="30"/>
        <v>2.2913937139878437E-2</v>
      </c>
      <c r="E48" s="33"/>
      <c r="F48" s="62" t="str">
        <f>VLOOKUP(A48,Соответствие!A:B,2,FALSE)</f>
        <v>logout</v>
      </c>
      <c r="G48" s="35">
        <f t="shared" si="29"/>
        <v>111.21504112808459</v>
      </c>
      <c r="H48" s="23">
        <f>VLOOKUP(F48,SummaryReport!A:J,8,FALSE)</f>
        <v>35</v>
      </c>
      <c r="I48" s="21">
        <f>1-G48/H48</f>
        <v>-2.1775726036595597</v>
      </c>
    </row>
    <row r="49" spans="1:9" ht="37.5" x14ac:dyDescent="0.25">
      <c r="A49" s="27" t="s">
        <v>62</v>
      </c>
      <c r="B49" s="58">
        <v>97</v>
      </c>
      <c r="C49" s="38">
        <f t="shared" si="28"/>
        <v>97.297297297297305</v>
      </c>
      <c r="D49" s="20">
        <f t="shared" si="30"/>
        <v>3.0555555555555891E-3</v>
      </c>
      <c r="E49" s="33"/>
      <c r="F49" s="62">
        <f>VLOOKUP(A49,Соответствие!A:B,2,FALSE)</f>
        <v>0</v>
      </c>
      <c r="G49" s="35">
        <f t="shared" si="29"/>
        <v>32.432432432432435</v>
      </c>
      <c r="H49" s="23"/>
      <c r="I49" s="21" t="e">
        <f>1-G49/H49</f>
        <v>#DIV/0!</v>
      </c>
    </row>
    <row r="50" spans="1:9" ht="37.5" x14ac:dyDescent="0.25">
      <c r="A50" s="27" t="s">
        <v>61</v>
      </c>
      <c r="B50" s="58">
        <v>97</v>
      </c>
      <c r="C50" s="38">
        <f t="shared" si="28"/>
        <v>97.297297297297305</v>
      </c>
      <c r="D50" s="20">
        <f t="shared" si="30"/>
        <v>3.0555555555555891E-3</v>
      </c>
      <c r="E50" s="33"/>
      <c r="F50" s="62">
        <f>VLOOKUP(A50,Соответствие!A:B,2,FALSE)</f>
        <v>0</v>
      </c>
      <c r="G50" s="35">
        <f t="shared" si="29"/>
        <v>32.432432432432435</v>
      </c>
      <c r="H50" s="23"/>
      <c r="I50" s="21" t="e">
        <f>1-G50/H50</f>
        <v>#DIV/0!</v>
      </c>
    </row>
    <row r="51" spans="1:9" ht="37.5" x14ac:dyDescent="0.25">
      <c r="A51" s="27" t="s">
        <v>63</v>
      </c>
      <c r="B51" s="58">
        <v>97</v>
      </c>
      <c r="C51" s="38">
        <f t="shared" si="28"/>
        <v>97.297297297297305</v>
      </c>
      <c r="D51" s="20">
        <f t="shared" si="30"/>
        <v>3.0555555555555891E-3</v>
      </c>
      <c r="E51" s="33"/>
      <c r="F51" s="62">
        <f>VLOOKUP(A51,Соответствие!A:B,2,FALSE)</f>
        <v>0</v>
      </c>
      <c r="G51" s="35">
        <f t="shared" si="29"/>
        <v>32.432432432432435</v>
      </c>
      <c r="H51" s="23"/>
      <c r="I51" s="21" t="e">
        <f>1-G51/H51</f>
        <v>#DIV/0!</v>
      </c>
    </row>
    <row r="52" spans="1:9" ht="19.5" thickBot="1" x14ac:dyDescent="0.3">
      <c r="A52" s="29" t="s">
        <v>7</v>
      </c>
      <c r="B52" s="59">
        <f>SUM(B40:B51)</f>
        <v>2944</v>
      </c>
      <c r="C52" s="60">
        <f>SUM(C40:C51)</f>
        <v>2976.4017885757021</v>
      </c>
      <c r="D52" s="20">
        <f t="shared" si="30"/>
        <v>1.0886228028779477E-2</v>
      </c>
    </row>
    <row r="53" spans="1:9" ht="15.75" thickBot="1" x14ac:dyDescent="0.3">
      <c r="I53" s="24"/>
    </row>
    <row r="54" spans="1:9" x14ac:dyDescent="0.25">
      <c r="A54" s="44"/>
      <c r="B54" s="45"/>
      <c r="C54" s="46" t="s">
        <v>66</v>
      </c>
      <c r="D54" s="46"/>
      <c r="E54" s="46"/>
      <c r="F54" s="46"/>
      <c r="G54" s="46"/>
      <c r="H54" s="46"/>
      <c r="I54" s="32"/>
    </row>
  </sheetData>
  <mergeCells count="2">
    <mergeCell ref="A38:B38"/>
    <mergeCell ref="C38:D38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0" sqref="B30"/>
    </sheetView>
  </sheetViews>
  <sheetFormatPr defaultColWidth="8.85546875"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s="36" t="s">
        <v>70</v>
      </c>
      <c r="B1" s="36" t="s">
        <v>71</v>
      </c>
    </row>
    <row r="2" spans="1:2" x14ac:dyDescent="0.25">
      <c r="A2" s="62" t="str">
        <f>'Автоматизированный расчет'!A40</f>
        <v>Главная Welcome страница</v>
      </c>
      <c r="B2" t="s">
        <v>92</v>
      </c>
    </row>
    <row r="3" spans="1:2" x14ac:dyDescent="0.25">
      <c r="A3" s="62" t="str">
        <f>'Автоматизированный расчет'!A41</f>
        <v>Вход в систему</v>
      </c>
      <c r="B3" s="62" t="s">
        <v>24</v>
      </c>
    </row>
    <row r="4" spans="1:2" x14ac:dyDescent="0.25">
      <c r="A4" s="62" t="str">
        <f>'Автоматизированный расчет'!A42</f>
        <v>Переход на страницу поиска билетов</v>
      </c>
      <c r="B4" s="62" t="s">
        <v>77</v>
      </c>
    </row>
    <row r="5" spans="1:2" x14ac:dyDescent="0.25">
      <c r="A5" s="62" t="str">
        <f>'Автоматизированный расчет'!A43</f>
        <v xml:space="preserve">Заполнение полей для поиска билета </v>
      </c>
      <c r="B5" s="62" t="s">
        <v>78</v>
      </c>
    </row>
    <row r="6" spans="1:2" x14ac:dyDescent="0.25">
      <c r="A6" s="62" t="str">
        <f>'Автоматизированный расчет'!A44</f>
        <v xml:space="preserve">Выбор рейса из найденных </v>
      </c>
      <c r="B6" t="s">
        <v>89</v>
      </c>
    </row>
    <row r="7" spans="1:2" x14ac:dyDescent="0.25">
      <c r="A7" s="62" t="str">
        <f>'Автоматизированный расчет'!A45</f>
        <v>Оплата билета</v>
      </c>
      <c r="B7" t="s">
        <v>19</v>
      </c>
    </row>
    <row r="8" spans="1:2" x14ac:dyDescent="0.25">
      <c r="A8" s="62" t="str">
        <f>'Автоматизированный расчет'!A46</f>
        <v>Просмотр квитанций</v>
      </c>
      <c r="B8" t="s">
        <v>90</v>
      </c>
    </row>
    <row r="9" spans="1:2" x14ac:dyDescent="0.25">
      <c r="A9" s="62" t="str">
        <f>'Автоматизированный расчет'!A47</f>
        <v xml:space="preserve">Отмена бронирования </v>
      </c>
      <c r="B9" t="s">
        <v>91</v>
      </c>
    </row>
    <row r="10" spans="1:2" x14ac:dyDescent="0.25">
      <c r="A10" s="62" t="str">
        <f>'Автоматизированный расчет'!A48</f>
        <v>Выход из системы</v>
      </c>
      <c r="B10" t="s">
        <v>25</v>
      </c>
    </row>
    <row r="11" spans="1:2" x14ac:dyDescent="0.25">
      <c r="A11" s="62" t="str">
        <f>'Автоматизированный расчет'!A49</f>
        <v>Перход на страницу регистрации</v>
      </c>
      <c r="B11" s="62"/>
    </row>
    <row r="12" spans="1:2" x14ac:dyDescent="0.25">
      <c r="A12" s="62" t="str">
        <f>'Автоматизированный расчет'!A50</f>
        <v>Заполнение полей регистарции</v>
      </c>
      <c r="B12" s="62"/>
    </row>
    <row r="13" spans="1:2" x14ac:dyDescent="0.25">
      <c r="A13" s="62" t="str">
        <f>'Автоматизированный расчет'!A51</f>
        <v>Переход на следуюущий эран после регистарции</v>
      </c>
      <c r="B13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8" sqref="A8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72</v>
      </c>
      <c r="C1" t="s">
        <v>87</v>
      </c>
      <c r="D1" t="s">
        <v>88</v>
      </c>
      <c r="E1" t="s">
        <v>73</v>
      </c>
      <c r="F1" t="s">
        <v>74</v>
      </c>
      <c r="G1" t="s">
        <v>75</v>
      </c>
      <c r="H1" t="s">
        <v>28</v>
      </c>
      <c r="I1" t="s">
        <v>29</v>
      </c>
      <c r="J1" t="s">
        <v>30</v>
      </c>
    </row>
    <row r="2" spans="1:10" x14ac:dyDescent="0.25">
      <c r="A2" t="s">
        <v>81</v>
      </c>
      <c r="B2" t="s">
        <v>76</v>
      </c>
      <c r="C2">
        <v>0</v>
      </c>
      <c r="D2">
        <v>0</v>
      </c>
      <c r="E2">
        <v>0.90400000000000003</v>
      </c>
      <c r="F2">
        <v>0.14299999999999999</v>
      </c>
      <c r="G2">
        <v>0.874</v>
      </c>
      <c r="H2">
        <v>43</v>
      </c>
      <c r="I2">
        <v>3</v>
      </c>
      <c r="J2">
        <v>0</v>
      </c>
    </row>
    <row r="3" spans="1:10" x14ac:dyDescent="0.25">
      <c r="A3" t="s">
        <v>89</v>
      </c>
      <c r="B3" t="s">
        <v>76</v>
      </c>
      <c r="C3">
        <v>0</v>
      </c>
      <c r="D3">
        <v>0</v>
      </c>
      <c r="E3">
        <v>7.4999999999999997E-2</v>
      </c>
      <c r="F3">
        <v>4.0000000000000001E-3</v>
      </c>
      <c r="G3">
        <v>7.4999999999999997E-2</v>
      </c>
      <c r="H3">
        <v>9</v>
      </c>
      <c r="I3">
        <v>0</v>
      </c>
      <c r="J3">
        <v>0</v>
      </c>
    </row>
    <row r="4" spans="1:10" x14ac:dyDescent="0.25">
      <c r="A4" t="s">
        <v>77</v>
      </c>
      <c r="B4" t="s">
        <v>76</v>
      </c>
      <c r="C4">
        <v>0</v>
      </c>
      <c r="D4">
        <v>0</v>
      </c>
      <c r="E4">
        <v>0.17199999999999999</v>
      </c>
      <c r="F4">
        <v>7.0000000000000001E-3</v>
      </c>
      <c r="G4">
        <v>0.16800000000000001</v>
      </c>
      <c r="H4">
        <v>17</v>
      </c>
      <c r="I4">
        <v>0</v>
      </c>
      <c r="J4">
        <v>0</v>
      </c>
    </row>
    <row r="5" spans="1:10" x14ac:dyDescent="0.25">
      <c r="A5" t="s">
        <v>90</v>
      </c>
      <c r="B5" t="s">
        <v>76</v>
      </c>
      <c r="C5">
        <v>0</v>
      </c>
      <c r="D5">
        <v>0</v>
      </c>
      <c r="E5">
        <v>0.33400000000000002</v>
      </c>
      <c r="F5">
        <v>5.1999999999999998E-2</v>
      </c>
      <c r="G5">
        <v>0.33200000000000002</v>
      </c>
      <c r="H5">
        <v>18</v>
      </c>
      <c r="I5">
        <v>3</v>
      </c>
      <c r="J5">
        <v>0</v>
      </c>
    </row>
    <row r="6" spans="1:10" x14ac:dyDescent="0.25">
      <c r="A6" t="s">
        <v>91</v>
      </c>
      <c r="B6" t="s">
        <v>76</v>
      </c>
      <c r="C6">
        <v>0</v>
      </c>
      <c r="D6">
        <v>0</v>
      </c>
      <c r="E6">
        <v>7.3999999999999996E-2</v>
      </c>
      <c r="F6">
        <v>4.0000000000000001E-3</v>
      </c>
      <c r="G6">
        <v>7.3999999999999996E-2</v>
      </c>
      <c r="H6">
        <v>4</v>
      </c>
      <c r="I6">
        <v>0</v>
      </c>
      <c r="J6">
        <v>0</v>
      </c>
    </row>
    <row r="7" spans="1:10" x14ac:dyDescent="0.25">
      <c r="A7" t="s">
        <v>78</v>
      </c>
      <c r="B7" t="s">
        <v>76</v>
      </c>
      <c r="C7">
        <v>0</v>
      </c>
      <c r="D7">
        <v>0</v>
      </c>
      <c r="E7">
        <v>8.3000000000000004E-2</v>
      </c>
      <c r="F7">
        <v>5.0000000000000001E-3</v>
      </c>
      <c r="G7">
        <v>7.9000000000000001E-2</v>
      </c>
      <c r="H7">
        <v>18</v>
      </c>
      <c r="I7">
        <v>0</v>
      </c>
      <c r="J7">
        <v>0</v>
      </c>
    </row>
    <row r="8" spans="1:10" x14ac:dyDescent="0.25">
      <c r="A8" t="s">
        <v>92</v>
      </c>
      <c r="B8" t="s">
        <v>76</v>
      </c>
      <c r="C8">
        <v>0</v>
      </c>
      <c r="D8">
        <v>0</v>
      </c>
      <c r="E8">
        <v>0.189</v>
      </c>
      <c r="F8">
        <v>2.8000000000000001E-2</v>
      </c>
      <c r="G8">
        <v>0.17799999999999999</v>
      </c>
      <c r="H8">
        <v>46</v>
      </c>
      <c r="I8">
        <v>0</v>
      </c>
      <c r="J8">
        <v>0</v>
      </c>
    </row>
    <row r="9" spans="1:10" x14ac:dyDescent="0.25">
      <c r="A9" t="s">
        <v>24</v>
      </c>
      <c r="B9" t="s">
        <v>76</v>
      </c>
      <c r="C9">
        <v>0</v>
      </c>
      <c r="D9">
        <v>0</v>
      </c>
      <c r="E9">
        <v>0.17899999999999999</v>
      </c>
      <c r="F9">
        <v>7.0000000000000001E-3</v>
      </c>
      <c r="G9">
        <v>0.16900000000000001</v>
      </c>
      <c r="H9">
        <v>44</v>
      </c>
      <c r="I9">
        <v>0</v>
      </c>
      <c r="J9">
        <v>0</v>
      </c>
    </row>
    <row r="10" spans="1:10" x14ac:dyDescent="0.25">
      <c r="A10" t="s">
        <v>25</v>
      </c>
      <c r="B10" t="s">
        <v>76</v>
      </c>
      <c r="C10">
        <v>0</v>
      </c>
      <c r="D10">
        <v>0</v>
      </c>
      <c r="E10">
        <v>0.21</v>
      </c>
      <c r="F10">
        <v>1.2999999999999999E-2</v>
      </c>
      <c r="G10">
        <v>0.193</v>
      </c>
      <c r="H10">
        <v>35</v>
      </c>
      <c r="I10">
        <v>0</v>
      </c>
      <c r="J10">
        <v>0</v>
      </c>
    </row>
    <row r="11" spans="1:10" x14ac:dyDescent="0.25">
      <c r="A11" t="s">
        <v>19</v>
      </c>
      <c r="B11" t="s">
        <v>76</v>
      </c>
      <c r="C11">
        <v>0</v>
      </c>
      <c r="D11">
        <v>0</v>
      </c>
      <c r="E11">
        <v>8.1000000000000003E-2</v>
      </c>
      <c r="F11">
        <v>6.0000000000000001E-3</v>
      </c>
      <c r="G11">
        <v>8.1000000000000003E-2</v>
      </c>
      <c r="H11">
        <v>8</v>
      </c>
      <c r="I11">
        <v>0</v>
      </c>
      <c r="J11">
        <v>0</v>
      </c>
    </row>
    <row r="12" spans="1:10" x14ac:dyDescent="0.25">
      <c r="A12" t="s">
        <v>93</v>
      </c>
      <c r="B12" t="s">
        <v>76</v>
      </c>
      <c r="C12">
        <v>0</v>
      </c>
      <c r="D12">
        <v>0</v>
      </c>
      <c r="E12">
        <v>0.115</v>
      </c>
      <c r="F12">
        <v>1E-3</v>
      </c>
      <c r="G12">
        <v>0.115</v>
      </c>
      <c r="H12">
        <v>2</v>
      </c>
      <c r="I12">
        <v>0</v>
      </c>
      <c r="J12">
        <v>0</v>
      </c>
    </row>
    <row r="13" spans="1:10" x14ac:dyDescent="0.25">
      <c r="A13" t="s">
        <v>94</v>
      </c>
      <c r="B13" t="s">
        <v>76</v>
      </c>
      <c r="C13">
        <v>0</v>
      </c>
      <c r="D13">
        <v>0</v>
      </c>
      <c r="E13">
        <v>0.90200000000000002</v>
      </c>
      <c r="F13">
        <v>0.02</v>
      </c>
      <c r="G13">
        <v>0.90200000000000002</v>
      </c>
      <c r="H13">
        <v>8</v>
      </c>
      <c r="I13">
        <v>0</v>
      </c>
      <c r="J13">
        <v>0</v>
      </c>
    </row>
    <row r="14" spans="1:10" x14ac:dyDescent="0.25">
      <c r="A14" t="s">
        <v>95</v>
      </c>
      <c r="B14" t="s">
        <v>76</v>
      </c>
      <c r="C14">
        <v>0</v>
      </c>
      <c r="D14">
        <v>0</v>
      </c>
      <c r="E14">
        <v>0.51700000000000002</v>
      </c>
      <c r="F14">
        <v>8.9999999999999993E-3</v>
      </c>
      <c r="G14">
        <v>0.51700000000000002</v>
      </c>
      <c r="H14">
        <v>9</v>
      </c>
      <c r="I14">
        <v>0</v>
      </c>
      <c r="J14">
        <v>0</v>
      </c>
    </row>
    <row r="15" spans="1:10" x14ac:dyDescent="0.25">
      <c r="A15" t="s">
        <v>96</v>
      </c>
      <c r="B15" t="s">
        <v>76</v>
      </c>
      <c r="C15">
        <v>0</v>
      </c>
      <c r="D15">
        <v>0</v>
      </c>
      <c r="E15">
        <v>0.58099999999999996</v>
      </c>
      <c r="F15">
        <v>1.4999999999999999E-2</v>
      </c>
      <c r="G15">
        <v>0.58099999999999996</v>
      </c>
      <c r="H15">
        <v>8</v>
      </c>
      <c r="I15">
        <v>0</v>
      </c>
      <c r="J15">
        <v>0</v>
      </c>
    </row>
    <row r="16" spans="1:10" x14ac:dyDescent="0.25">
      <c r="A16" t="s">
        <v>97</v>
      </c>
      <c r="B16" t="s">
        <v>76</v>
      </c>
      <c r="C16">
        <v>0</v>
      </c>
      <c r="D16">
        <v>0</v>
      </c>
      <c r="E16">
        <v>0.90400000000000003</v>
      </c>
      <c r="F16">
        <v>9.7000000000000003E-2</v>
      </c>
      <c r="G16">
        <v>0.88700000000000001</v>
      </c>
      <c r="H16">
        <v>18</v>
      </c>
      <c r="I16">
        <v>3</v>
      </c>
      <c r="J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9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9" t="s">
        <v>33</v>
      </c>
      <c r="F9" s="69"/>
      <c r="G9" s="69"/>
      <c r="H9" s="69"/>
      <c r="I9" s="69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9" t="s">
        <v>31</v>
      </c>
      <c r="F23" s="69"/>
      <c r="G23" s="69"/>
      <c r="H23" s="69"/>
      <c r="I23" s="69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9" t="s">
        <v>32</v>
      </c>
      <c r="F35" s="69"/>
      <c r="G35" s="69"/>
      <c r="H35" s="69"/>
      <c r="I35" s="69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 Windows</cp:lastModifiedBy>
  <dcterms:created xsi:type="dcterms:W3CDTF">2015-06-05T18:19:34Z</dcterms:created>
  <dcterms:modified xsi:type="dcterms:W3CDTF">2024-07-02T19:58:03Z</dcterms:modified>
</cp:coreProperties>
</file>