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Пользователь\Desktop\Модульное задание2\"/>
    </mc:Choice>
  </mc:AlternateContent>
  <xr:revisionPtr revIDLastSave="0" documentId="13_ncr:1_{7251D597-FBA6-4F70-949F-E32D3FCC57FF}" xr6:coauthVersionLast="47" xr6:coauthVersionMax="47" xr10:uidLastSave="{00000000-0000-0000-0000-000000000000}"/>
  <bookViews>
    <workbookView xWindow="-108" yWindow="-108" windowWidth="23256" windowHeight="12576" firstSheet="3" activeTab="8" xr2:uid="{00000000-000D-0000-FFFF-FFFF00000000}"/>
  </bookViews>
  <sheets>
    <sheet name="Выявление корреляции" sheetId="1" r:id="rId1"/>
    <sheet name="Гипербола" sheetId="4" r:id="rId2"/>
    <sheet name="Степенная" sheetId="5" r:id="rId3"/>
    <sheet name="Экспонета" sheetId="6" r:id="rId4"/>
    <sheet name="Линейное уравнение(итоги1)" sheetId="12" r:id="rId5"/>
    <sheet name="Линейное уравнение(итоги2)" sheetId="13" r:id="rId6"/>
    <sheet name="Итоги3" sheetId="15" r:id="rId7"/>
    <sheet name="Итоги4" sheetId="16" r:id="rId8"/>
    <sheet name="итоги5" sheetId="17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0" i="5" l="1"/>
  <c r="G2" i="4"/>
  <c r="L2" i="4" l="1"/>
  <c r="B73" i="6"/>
  <c r="G62" i="6"/>
  <c r="H62" i="6"/>
  <c r="I62" i="6"/>
  <c r="J62" i="6"/>
  <c r="G61" i="6"/>
  <c r="H61" i="6"/>
  <c r="I61" i="6"/>
  <c r="J61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2" i="6"/>
  <c r="I60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2" i="6"/>
  <c r="G13" i="6"/>
  <c r="G3" i="6"/>
  <c r="G4" i="6"/>
  <c r="G5" i="6"/>
  <c r="G6" i="6"/>
  <c r="G7" i="6"/>
  <c r="G8" i="6"/>
  <c r="G9" i="6"/>
  <c r="G10" i="6"/>
  <c r="G11" i="6"/>
  <c r="G12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2" i="6"/>
  <c r="D70" i="6"/>
  <c r="D69" i="6"/>
  <c r="G70" i="6"/>
  <c r="G69" i="6" s="1"/>
  <c r="B70" i="6"/>
  <c r="B69" i="6"/>
  <c r="B68" i="6"/>
  <c r="C62" i="6"/>
  <c r="D62" i="6"/>
  <c r="E62" i="6"/>
  <c r="F62" i="6"/>
  <c r="B62" i="6"/>
  <c r="C61" i="6"/>
  <c r="D61" i="6"/>
  <c r="E61" i="6"/>
  <c r="F61" i="6"/>
  <c r="B61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2" i="6"/>
  <c r="B71" i="5"/>
  <c r="B70" i="5"/>
  <c r="H62" i="5"/>
  <c r="I62" i="5"/>
  <c r="J62" i="5"/>
  <c r="K62" i="5"/>
  <c r="H61" i="5"/>
  <c r="I61" i="5"/>
  <c r="J61" i="5"/>
  <c r="K61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2" i="5"/>
  <c r="B74" i="5"/>
  <c r="B73" i="5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2" i="5"/>
  <c r="B69" i="5"/>
  <c r="B68" i="5"/>
  <c r="D62" i="5"/>
  <c r="C62" i="5"/>
  <c r="E62" i="5"/>
  <c r="F62" i="5"/>
  <c r="G62" i="5"/>
  <c r="C61" i="5"/>
  <c r="D61" i="5"/>
  <c r="E61" i="5"/>
  <c r="F61" i="5"/>
  <c r="G61" i="5"/>
  <c r="B62" i="5"/>
  <c r="B61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F23" i="5"/>
  <c r="E20" i="5"/>
  <c r="D3" i="5"/>
  <c r="D4" i="5"/>
  <c r="D5" i="5"/>
  <c r="D6" i="5"/>
  <c r="D7" i="5"/>
  <c r="D8" i="5"/>
  <c r="D9" i="5"/>
  <c r="F9" i="5" s="1"/>
  <c r="D10" i="5"/>
  <c r="D11" i="5"/>
  <c r="D12" i="5"/>
  <c r="D13" i="5"/>
  <c r="D14" i="5"/>
  <c r="D15" i="5"/>
  <c r="D16" i="5"/>
  <c r="G16" i="5" s="1"/>
  <c r="D17" i="5"/>
  <c r="G17" i="5" s="1"/>
  <c r="D18" i="5"/>
  <c r="F18" i="5" s="1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2" i="5"/>
  <c r="E23" i="5"/>
  <c r="E22" i="5"/>
  <c r="G22" i="5"/>
  <c r="E21" i="5"/>
  <c r="G21" i="5"/>
  <c r="G20" i="5"/>
  <c r="E19" i="5"/>
  <c r="G19" i="5"/>
  <c r="G18" i="5"/>
  <c r="E18" i="5"/>
  <c r="E17" i="5"/>
  <c r="E16" i="5"/>
  <c r="G15" i="5"/>
  <c r="E15" i="5"/>
  <c r="F15" i="5"/>
  <c r="E14" i="5"/>
  <c r="F14" i="5"/>
  <c r="E13" i="5"/>
  <c r="G13" i="5"/>
  <c r="E12" i="5"/>
  <c r="F12" i="5"/>
  <c r="E11" i="5"/>
  <c r="G11" i="5"/>
  <c r="E10" i="5"/>
  <c r="F10" i="5"/>
  <c r="E9" i="5"/>
  <c r="G8" i="5"/>
  <c r="E8" i="5"/>
  <c r="E7" i="5"/>
  <c r="F7" i="5" s="1"/>
  <c r="G7" i="5"/>
  <c r="G6" i="5"/>
  <c r="E6" i="5"/>
  <c r="E5" i="5"/>
  <c r="G5" i="5"/>
  <c r="G4" i="5"/>
  <c r="E4" i="5"/>
  <c r="E3" i="5"/>
  <c r="G3" i="5"/>
  <c r="E2" i="5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8" i="4"/>
  <c r="J2" i="4"/>
  <c r="J61" i="4"/>
  <c r="C61" i="4"/>
  <c r="D61" i="4"/>
  <c r="E61" i="4"/>
  <c r="F61" i="4"/>
  <c r="G61" i="4"/>
  <c r="H61" i="4"/>
  <c r="I61" i="4"/>
  <c r="K61" i="4"/>
  <c r="M61" i="4"/>
  <c r="N61" i="4"/>
  <c r="J62" i="4"/>
  <c r="I66" i="4" s="1"/>
  <c r="I68" i="4" s="1"/>
  <c r="I69" i="4" s="1"/>
  <c r="L67" i="4"/>
  <c r="L70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2" i="4"/>
  <c r="M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I4" i="4"/>
  <c r="L66" i="4"/>
  <c r="E70" i="6" l="1"/>
  <c r="E69" i="6"/>
  <c r="E70" i="5"/>
  <c r="F8" i="5"/>
  <c r="F17" i="5"/>
  <c r="G9" i="5"/>
  <c r="F16" i="5"/>
  <c r="G2" i="5"/>
  <c r="G10" i="5"/>
  <c r="G12" i="5"/>
  <c r="G14" i="5"/>
  <c r="F4" i="5"/>
  <c r="F6" i="5"/>
  <c r="F2" i="5"/>
  <c r="F3" i="5"/>
  <c r="F11" i="5"/>
  <c r="F19" i="5"/>
  <c r="F20" i="5"/>
  <c r="F5" i="5"/>
  <c r="F13" i="5"/>
  <c r="F21" i="5"/>
  <c r="F22" i="5"/>
  <c r="L61" i="4"/>
  <c r="D75" i="4"/>
  <c r="D74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I41" i="4"/>
  <c r="I3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2" i="4"/>
  <c r="H47" i="4"/>
  <c r="H49" i="4" s="1"/>
  <c r="H48" i="4"/>
  <c r="B68" i="4"/>
  <c r="F71" i="4"/>
  <c r="F70" i="4"/>
  <c r="C62" i="4"/>
  <c r="D62" i="4"/>
  <c r="E62" i="4"/>
  <c r="F62" i="4"/>
  <c r="G62" i="4"/>
  <c r="K62" i="4"/>
  <c r="B62" i="4"/>
  <c r="B61" i="4"/>
  <c r="H68" i="1"/>
  <c r="H69" i="1" s="1"/>
  <c r="G69" i="1" s="1"/>
  <c r="H70" i="1"/>
  <c r="H72" i="1" s="1"/>
  <c r="G72" i="1" s="1"/>
  <c r="H71" i="1"/>
  <c r="F60" i="4"/>
  <c r="E60" i="4"/>
  <c r="D60" i="4"/>
  <c r="F59" i="4"/>
  <c r="E59" i="4"/>
  <c r="D59" i="4"/>
  <c r="F58" i="4"/>
  <c r="E58" i="4"/>
  <c r="D58" i="4"/>
  <c r="F57" i="4"/>
  <c r="E57" i="4"/>
  <c r="D57" i="4"/>
  <c r="F56" i="4"/>
  <c r="E56" i="4"/>
  <c r="D56" i="4"/>
  <c r="F55" i="4"/>
  <c r="E55" i="4"/>
  <c r="D55" i="4"/>
  <c r="F54" i="4"/>
  <c r="E54" i="4"/>
  <c r="D54" i="4"/>
  <c r="F53" i="4"/>
  <c r="E53" i="4"/>
  <c r="D53" i="4"/>
  <c r="F52" i="4"/>
  <c r="E52" i="4"/>
  <c r="D52" i="4"/>
  <c r="F51" i="4"/>
  <c r="E51" i="4"/>
  <c r="D51" i="4"/>
  <c r="F50" i="4"/>
  <c r="E50" i="4"/>
  <c r="D50" i="4"/>
  <c r="F49" i="4"/>
  <c r="E49" i="4"/>
  <c r="D49" i="4"/>
  <c r="F48" i="4"/>
  <c r="E48" i="4"/>
  <c r="D48" i="4"/>
  <c r="F47" i="4"/>
  <c r="E47" i="4"/>
  <c r="D47" i="4"/>
  <c r="F46" i="4"/>
  <c r="E46" i="4"/>
  <c r="D46" i="4"/>
  <c r="H45" i="4"/>
  <c r="F45" i="4"/>
  <c r="E45" i="4"/>
  <c r="D45" i="4"/>
  <c r="H44" i="4"/>
  <c r="F44" i="4"/>
  <c r="E44" i="4"/>
  <c r="D44" i="4"/>
  <c r="H43" i="4"/>
  <c r="F43" i="4"/>
  <c r="E43" i="4"/>
  <c r="D43" i="4"/>
  <c r="H42" i="4"/>
  <c r="F42" i="4"/>
  <c r="E42" i="4"/>
  <c r="D42" i="4"/>
  <c r="H41" i="4"/>
  <c r="F41" i="4"/>
  <c r="E41" i="4"/>
  <c r="D41" i="4"/>
  <c r="H40" i="4"/>
  <c r="F40" i="4"/>
  <c r="E40" i="4"/>
  <c r="D40" i="4"/>
  <c r="H39" i="4"/>
  <c r="F39" i="4"/>
  <c r="E39" i="4"/>
  <c r="D39" i="4"/>
  <c r="H38" i="4"/>
  <c r="F38" i="4"/>
  <c r="E38" i="4"/>
  <c r="D38" i="4"/>
  <c r="H37" i="4"/>
  <c r="F37" i="4"/>
  <c r="E37" i="4"/>
  <c r="D37" i="4"/>
  <c r="H36" i="4"/>
  <c r="F36" i="4"/>
  <c r="E36" i="4"/>
  <c r="D36" i="4"/>
  <c r="H35" i="4"/>
  <c r="F35" i="4"/>
  <c r="E35" i="4"/>
  <c r="D35" i="4"/>
  <c r="H34" i="4"/>
  <c r="F34" i="4"/>
  <c r="E34" i="4"/>
  <c r="D34" i="4"/>
  <c r="H33" i="4"/>
  <c r="F33" i="4"/>
  <c r="E33" i="4"/>
  <c r="D33" i="4"/>
  <c r="H32" i="4"/>
  <c r="F32" i="4"/>
  <c r="E32" i="4"/>
  <c r="D32" i="4"/>
  <c r="H31" i="4"/>
  <c r="F31" i="4"/>
  <c r="E31" i="4"/>
  <c r="D31" i="4"/>
  <c r="H30" i="4"/>
  <c r="F30" i="4"/>
  <c r="E30" i="4"/>
  <c r="D30" i="4"/>
  <c r="H29" i="4"/>
  <c r="F29" i="4"/>
  <c r="E29" i="4"/>
  <c r="D29" i="4"/>
  <c r="H28" i="4"/>
  <c r="F28" i="4"/>
  <c r="E28" i="4"/>
  <c r="D28" i="4"/>
  <c r="H27" i="4"/>
  <c r="F27" i="4"/>
  <c r="E27" i="4"/>
  <c r="D27" i="4"/>
  <c r="H26" i="4"/>
  <c r="F26" i="4"/>
  <c r="E26" i="4"/>
  <c r="D26" i="4"/>
  <c r="H25" i="4"/>
  <c r="F25" i="4"/>
  <c r="E25" i="4"/>
  <c r="D25" i="4"/>
  <c r="H24" i="4"/>
  <c r="F24" i="4"/>
  <c r="E24" i="4"/>
  <c r="D24" i="4"/>
  <c r="H23" i="4"/>
  <c r="F23" i="4"/>
  <c r="E23" i="4"/>
  <c r="D23" i="4"/>
  <c r="H22" i="4"/>
  <c r="F22" i="4"/>
  <c r="E22" i="4"/>
  <c r="D22" i="4"/>
  <c r="H21" i="4"/>
  <c r="F21" i="4"/>
  <c r="E21" i="4"/>
  <c r="D21" i="4"/>
  <c r="H20" i="4"/>
  <c r="F20" i="4"/>
  <c r="E20" i="4"/>
  <c r="D20" i="4"/>
  <c r="H19" i="4"/>
  <c r="F19" i="4"/>
  <c r="E19" i="4"/>
  <c r="D19" i="4"/>
  <c r="H18" i="4"/>
  <c r="F18" i="4"/>
  <c r="E18" i="4"/>
  <c r="D18" i="4"/>
  <c r="H17" i="4"/>
  <c r="F17" i="4"/>
  <c r="E17" i="4"/>
  <c r="D17" i="4"/>
  <c r="H16" i="4"/>
  <c r="F16" i="4"/>
  <c r="E16" i="4"/>
  <c r="D16" i="4"/>
  <c r="H15" i="4"/>
  <c r="F15" i="4"/>
  <c r="E15" i="4"/>
  <c r="D15" i="4"/>
  <c r="H14" i="4"/>
  <c r="F14" i="4"/>
  <c r="E14" i="4"/>
  <c r="D14" i="4"/>
  <c r="H13" i="4"/>
  <c r="F13" i="4"/>
  <c r="E13" i="4"/>
  <c r="D13" i="4"/>
  <c r="H12" i="4"/>
  <c r="F12" i="4"/>
  <c r="E12" i="4"/>
  <c r="D12" i="4"/>
  <c r="H11" i="4"/>
  <c r="F11" i="4"/>
  <c r="E11" i="4"/>
  <c r="D11" i="4"/>
  <c r="H10" i="4"/>
  <c r="F10" i="4"/>
  <c r="E10" i="4"/>
  <c r="D10" i="4"/>
  <c r="H9" i="4"/>
  <c r="F9" i="4"/>
  <c r="E9" i="4"/>
  <c r="D9" i="4"/>
  <c r="H8" i="4"/>
  <c r="F8" i="4"/>
  <c r="E8" i="4"/>
  <c r="D8" i="4"/>
  <c r="H7" i="4"/>
  <c r="F7" i="4"/>
  <c r="E7" i="4"/>
  <c r="D7" i="4"/>
  <c r="H6" i="4"/>
  <c r="F6" i="4"/>
  <c r="E6" i="4"/>
  <c r="D6" i="4"/>
  <c r="H5" i="4"/>
  <c r="F5" i="4"/>
  <c r="E5" i="4"/>
  <c r="D5" i="4"/>
  <c r="H4" i="4"/>
  <c r="F4" i="4"/>
  <c r="E4" i="4"/>
  <c r="D4" i="4"/>
  <c r="H3" i="4"/>
  <c r="F3" i="4"/>
  <c r="E3" i="4"/>
  <c r="D3" i="4"/>
  <c r="H2" i="4"/>
  <c r="H46" i="4" s="1"/>
  <c r="F2" i="4"/>
  <c r="E2" i="4"/>
  <c r="D2" i="4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H50" i="4" l="1"/>
  <c r="M8" i="1"/>
  <c r="H51" i="4" l="1"/>
  <c r="H52" i="4" l="1"/>
  <c r="C62" i="1"/>
  <c r="C63" i="1" s="1"/>
  <c r="C61" i="1"/>
  <c r="B62" i="1"/>
  <c r="B6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3" i="1"/>
  <c r="F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3" i="1"/>
  <c r="E2" i="1"/>
  <c r="D6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3" i="1"/>
  <c r="D2" i="1"/>
  <c r="N62" i="4" l="1"/>
  <c r="H53" i="4"/>
  <c r="D62" i="1"/>
  <c r="M9" i="1" s="1"/>
  <c r="E61" i="1"/>
  <c r="M4" i="1" s="1"/>
  <c r="F62" i="1"/>
  <c r="F61" i="1"/>
  <c r="M2" i="1" s="1"/>
  <c r="E62" i="1"/>
  <c r="B63" i="1"/>
  <c r="D61" i="1"/>
  <c r="M3" i="1" s="1"/>
  <c r="M5" i="1" s="1"/>
  <c r="M6" i="1" s="1"/>
  <c r="L69" i="4" l="1"/>
  <c r="L62" i="4"/>
  <c r="H54" i="4"/>
  <c r="M10" i="1"/>
  <c r="M7" i="1"/>
  <c r="M12" i="1"/>
  <c r="M11" i="1"/>
  <c r="M62" i="4" l="1"/>
  <c r="H55" i="4"/>
  <c r="H56" i="4" s="1"/>
  <c r="H57" i="4" s="1"/>
  <c r="M13" i="1"/>
  <c r="G6" i="1" s="1"/>
  <c r="H6" i="1" s="1"/>
  <c r="H58" i="4" l="1"/>
  <c r="H59" i="4" s="1"/>
  <c r="H60" i="4" s="1"/>
  <c r="G28" i="1"/>
  <c r="H28" i="1" s="1"/>
  <c r="G40" i="1"/>
  <c r="H40" i="1" s="1"/>
  <c r="G58" i="1"/>
  <c r="H58" i="1" s="1"/>
  <c r="G19" i="1"/>
  <c r="H19" i="1" s="1"/>
  <c r="G4" i="1"/>
  <c r="H4" i="1" s="1"/>
  <c r="G51" i="1"/>
  <c r="H51" i="1" s="1"/>
  <c r="G5" i="1"/>
  <c r="H5" i="1" s="1"/>
  <c r="G15" i="1"/>
  <c r="H15" i="1" s="1"/>
  <c r="G20" i="1"/>
  <c r="H20" i="1" s="1"/>
  <c r="G30" i="1"/>
  <c r="H30" i="1" s="1"/>
  <c r="G16" i="1"/>
  <c r="H16" i="1" s="1"/>
  <c r="G23" i="1"/>
  <c r="H23" i="1" s="1"/>
  <c r="G24" i="1"/>
  <c r="H24" i="1" s="1"/>
  <c r="G12" i="1"/>
  <c r="H12" i="1" s="1"/>
  <c r="G37" i="1"/>
  <c r="H37" i="1" s="1"/>
  <c r="G34" i="1"/>
  <c r="H34" i="1" s="1"/>
  <c r="G32" i="1"/>
  <c r="H32" i="1" s="1"/>
  <c r="G8" i="1"/>
  <c r="H8" i="1" s="1"/>
  <c r="G50" i="1"/>
  <c r="H50" i="1" s="1"/>
  <c r="G35" i="1"/>
  <c r="H35" i="1" s="1"/>
  <c r="G27" i="1"/>
  <c r="H27" i="1" s="1"/>
  <c r="G26" i="1"/>
  <c r="H26" i="1" s="1"/>
  <c r="G36" i="1"/>
  <c r="H36" i="1" s="1"/>
  <c r="G52" i="1"/>
  <c r="H52" i="1" s="1"/>
  <c r="G47" i="1"/>
  <c r="H47" i="1" s="1"/>
  <c r="G46" i="1"/>
  <c r="H46" i="1" s="1"/>
  <c r="G7" i="1"/>
  <c r="H7" i="1" s="1"/>
  <c r="G31" i="1"/>
  <c r="H31" i="1" s="1"/>
  <c r="G3" i="1"/>
  <c r="H3" i="1" s="1"/>
  <c r="G56" i="1"/>
  <c r="H56" i="1" s="1"/>
  <c r="G29" i="1"/>
  <c r="H29" i="1" s="1"/>
  <c r="G45" i="1"/>
  <c r="H45" i="1" s="1"/>
  <c r="G13" i="1"/>
  <c r="H13" i="1" s="1"/>
  <c r="G14" i="1"/>
  <c r="H14" i="1" s="1"/>
  <c r="G18" i="1"/>
  <c r="H18" i="1" s="1"/>
  <c r="G59" i="1"/>
  <c r="H59" i="1" s="1"/>
  <c r="G38" i="1"/>
  <c r="H38" i="1" s="1"/>
  <c r="G39" i="1"/>
  <c r="H39" i="1" s="1"/>
  <c r="G9" i="1"/>
  <c r="H9" i="1" s="1"/>
  <c r="G22" i="1"/>
  <c r="H22" i="1" s="1"/>
  <c r="G11" i="1"/>
  <c r="H11" i="1" s="1"/>
  <c r="G60" i="1"/>
  <c r="H60" i="1" s="1"/>
  <c r="G21" i="1"/>
  <c r="H21" i="1" s="1"/>
  <c r="G25" i="1"/>
  <c r="H25" i="1" s="1"/>
  <c r="G42" i="1"/>
  <c r="H42" i="1" s="1"/>
  <c r="G57" i="1"/>
  <c r="H57" i="1" s="1"/>
  <c r="G53" i="1"/>
  <c r="H53" i="1" s="1"/>
  <c r="G54" i="1"/>
  <c r="H54" i="1" s="1"/>
  <c r="G43" i="1"/>
  <c r="H43" i="1" s="1"/>
  <c r="G41" i="1"/>
  <c r="H41" i="1" s="1"/>
  <c r="G55" i="1"/>
  <c r="H55" i="1" s="1"/>
  <c r="G33" i="1"/>
  <c r="H33" i="1" s="1"/>
  <c r="G17" i="1"/>
  <c r="H17" i="1" s="1"/>
  <c r="G44" i="1"/>
  <c r="H44" i="1" s="1"/>
  <c r="G49" i="1"/>
  <c r="H49" i="1" s="1"/>
  <c r="G10" i="1"/>
  <c r="H10" i="1" s="1"/>
  <c r="G48" i="1"/>
  <c r="H48" i="1" s="1"/>
  <c r="G2" i="1"/>
  <c r="H2" i="1" s="1"/>
  <c r="I62" i="4" l="1"/>
  <c r="H62" i="4"/>
  <c r="G61" i="1"/>
  <c r="H61" i="1"/>
</calcChain>
</file>

<file path=xl/sharedStrings.xml><?xml version="1.0" encoding="utf-8"?>
<sst xmlns="http://schemas.openxmlformats.org/spreadsheetml/2006/main" count="473" uniqueCount="139">
  <si>
    <t>Численность размещенных лиц в коллективных средствах размещения(Y)</t>
  </si>
  <si>
    <t>Оценка туристского потока(X)</t>
  </si>
  <si>
    <t>x^2</t>
  </si>
  <si>
    <t>y^2</t>
  </si>
  <si>
    <t>x*y</t>
  </si>
  <si>
    <t>Итого</t>
  </si>
  <si>
    <t>Среднее</t>
  </si>
  <si>
    <t>Sx</t>
  </si>
  <si>
    <t>Sy</t>
  </si>
  <si>
    <t>b1</t>
  </si>
  <si>
    <t>b0</t>
  </si>
  <si>
    <t>yпреоб</t>
  </si>
  <si>
    <t>xy</t>
  </si>
  <si>
    <t>z</t>
  </si>
  <si>
    <t>zy</t>
  </si>
  <si>
    <t>z^2</t>
  </si>
  <si>
    <t>x</t>
  </si>
  <si>
    <t>yпреобр</t>
  </si>
  <si>
    <t>у-у преоб2</t>
  </si>
  <si>
    <t>S2Z</t>
  </si>
  <si>
    <t>r</t>
  </si>
  <si>
    <t>S2</t>
  </si>
  <si>
    <t>Sгипербола</t>
  </si>
  <si>
    <t>Sлинейная</t>
  </si>
  <si>
    <t>lgх</t>
  </si>
  <si>
    <t>lgy</t>
  </si>
  <si>
    <t>lgxlgy</t>
  </si>
  <si>
    <t>lgx2</t>
  </si>
  <si>
    <t>lgYпреобр</t>
  </si>
  <si>
    <t>lnYпреобр</t>
  </si>
  <si>
    <t>Yпреобр</t>
  </si>
  <si>
    <t>(Y-Yпреобр)2</t>
  </si>
  <si>
    <t>S2lgx</t>
  </si>
  <si>
    <t>lgb0</t>
  </si>
  <si>
    <t>lnbo</t>
  </si>
  <si>
    <t>итого</t>
  </si>
  <si>
    <t>среднее</t>
  </si>
  <si>
    <t>1/lge</t>
  </si>
  <si>
    <t>lge</t>
  </si>
  <si>
    <t>lgY</t>
  </si>
  <si>
    <t>xlgY</t>
  </si>
  <si>
    <t>x2</t>
  </si>
  <si>
    <t>lnY преобр</t>
  </si>
  <si>
    <t>S2x</t>
  </si>
  <si>
    <t>lgb1</t>
  </si>
  <si>
    <t>bo</t>
  </si>
  <si>
    <t>Наблюдение</t>
  </si>
  <si>
    <t>Предсказанное Y</t>
  </si>
  <si>
    <t>Остатки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</si>
  <si>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</si>
  <si>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</si>
  <si>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</si>
  <si>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</si>
  <si>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</si>
  <si>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</si>
  <si>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</si>
  <si>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</si>
  <si>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</si>
  <si>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</si>
  <si>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</si>
  <si>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</si>
  <si>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</si>
  <si>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</si>
  <si>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</si>
  <si>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</si>
  <si>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</si>
  <si>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</si>
  <si>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</si>
  <si>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</si>
  <si>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</si>
  <si>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</si>
  <si>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</si>
  <si>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</si>
  <si>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ВЫВОД ОСТАТКА</t>
  </si>
  <si>
    <t>Стандартные остатки</t>
  </si>
  <si>
    <t>Итоги по исходным данным</t>
  </si>
  <si>
    <t>Итоги с заново высчитанным y</t>
  </si>
  <si>
    <t>Уравнение с доп. переменной при просчитанном Y</t>
  </si>
  <si>
    <t>Итоги у степенной при просчитанном Y</t>
  </si>
  <si>
    <t>Экспонента итоги с просчитанным Y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</si>
  <si>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</si>
  <si>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</si>
  <si>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</si>
  <si>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</si>
  <si>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</si>
  <si>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</si>
  <si>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</si>
  <si>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</si>
  <si>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</si>
  <si>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</si>
  <si>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</si>
  <si>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</si>
  <si>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</si>
  <si>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</si>
  <si>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</si>
  <si>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</si>
  <si>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</si>
  <si>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г.Москва</t>
  </si>
  <si>
    <t>Республика Карелия</t>
  </si>
  <si>
    <t>Республика Коми</t>
  </si>
  <si>
    <t>Архангельская область</t>
  </si>
  <si>
    <t>Ненецкий автономный округ</t>
  </si>
  <si>
    <t>Архангельская область (кроме Ненецкого автономного округа)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</si>
  <si>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</si>
  <si>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</si>
  <si>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</si>
  <si>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</si>
  <si>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</si>
  <si>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</si>
  <si>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</si>
  <si>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</si>
  <si>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</si>
  <si>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</si>
  <si>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</si>
  <si>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</si>
  <si>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</si>
  <si>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</si>
  <si>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г.Севастополь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</si>
  <si>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</si>
  <si>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</si>
  <si>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</si>
  <si>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</si>
  <si>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 - Алания</t>
  </si>
  <si>
    <t>Чеченская Республика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</si>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</sst>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\ _₽_-;\-* #,##0\ _₽_-;_-* &quot;-&quot;??\ _₽_-;_-@_-"/>
    <numFmt numFmtId="165" formatCode="0.00000000000000"/>
    <numFmt numFmtId="166" formatCode="0E+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"/>
        <bgColor indexed="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8" fillId="0" borderId="0"/>
  </cellStyleXfs>
  <cellXfs count="21">
    <xf numFmtId="0" fontId="0" fillId="0" borderId="0" xfId="0"/>
    <xf numFmtId="17" fontId="3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164" fontId="4" fillId="0" borderId="1" xfId="1" applyNumberFormat="1" applyFont="1" applyBorder="1" applyAlignment="1">
      <alignment vertical="center"/>
    </xf>
    <xf numFmtId="164" fontId="5" fillId="0" borderId="1" xfId="1" applyNumberFormat="1" applyFont="1" applyFill="1" applyBorder="1" applyAlignment="1" applyProtection="1">
      <alignment horizontal="left" vertical="center" wrapText="1"/>
    </xf>
    <xf numFmtId="164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 wrapText="1"/>
    </xf>
    <xf numFmtId="2" fontId="0" fillId="0" borderId="0" xfId="0" applyNumberFormat="1"/>
    <xf numFmtId="165" fontId="0" fillId="0" borderId="0" xfId="0" applyNumberFormat="1"/>
    <xf numFmtId="0" fontId="0" fillId="3" borderId="0" xfId="0" applyFill="1"/>
    <xf numFmtId="166" fontId="0" fillId="0" borderId="0" xfId="0" applyNumberFormat="1"/>
    <xf numFmtId="0" fontId="0" fillId="4" borderId="0" xfId="0" applyFill="1"/>
    <xf numFmtId="1" fontId="0" fillId="0" borderId="0" xfId="0" applyNumberFormat="1"/>
    <xf numFmtId="0" fontId="0" fillId="0" borderId="2" xfId="0" applyBorder="1"/>
    <xf numFmtId="0" fontId="7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5" fillId="0" borderId="1" xfId="3" applyFont="1" applyBorder="1" applyAlignment="1">
      <alignment horizontal="left" vertical="center" wrapText="1" indent="2"/>
    </xf>
    <xf numFmtId="0" fontId="5" fillId="0" borderId="1" xfId="3" applyFont="1" applyBorder="1" applyAlignment="1">
      <alignment horizontal="left" vertical="center" wrapText="1" indent="3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4">
    <cellStyle name="Normal" xfId="3" xr:uid="{38FB08D0-D36F-4D2C-B747-6552A12CD39F}"/>
    <cellStyle name="Обычный" xfId="0" builtinId="0"/>
    <cellStyle name="Обычный 3" xfId="2" xr:uid="{9FA30074-AE10-4ECF-B7DC-4D0FF4619B73}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Выявление зависимости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'Выявление корреляции'!$B$2:$B$60</c:f>
              <c:numCache>
                <c:formatCode>_-* #\ ##0\ _₽_-;\-* #\ ##0\ _₽_-;_-* "-"??\ _₽_-;_-@_-</c:formatCode>
                <c:ptCount val="59"/>
                <c:pt idx="0">
                  <c:v>14333</c:v>
                </c:pt>
                <c:pt idx="1">
                  <c:v>12721</c:v>
                </c:pt>
                <c:pt idx="2">
                  <c:v>40995</c:v>
                </c:pt>
                <c:pt idx="3">
                  <c:v>42508</c:v>
                </c:pt>
                <c:pt idx="4">
                  <c:v>19001</c:v>
                </c:pt>
                <c:pt idx="5">
                  <c:v>42237</c:v>
                </c:pt>
                <c:pt idx="6">
                  <c:v>17072</c:v>
                </c:pt>
                <c:pt idx="7">
                  <c:v>10323</c:v>
                </c:pt>
                <c:pt idx="8">
                  <c:v>20044</c:v>
                </c:pt>
                <c:pt idx="9">
                  <c:v>398281</c:v>
                </c:pt>
                <c:pt idx="10">
                  <c:v>10837</c:v>
                </c:pt>
                <c:pt idx="11">
                  <c:v>26436</c:v>
                </c:pt>
                <c:pt idx="12">
                  <c:v>11158</c:v>
                </c:pt>
                <c:pt idx="13">
                  <c:v>8620</c:v>
                </c:pt>
                <c:pt idx="14">
                  <c:v>52744</c:v>
                </c:pt>
                <c:pt idx="15">
                  <c:v>28361</c:v>
                </c:pt>
                <c:pt idx="16">
                  <c:v>75260</c:v>
                </c:pt>
                <c:pt idx="17">
                  <c:v>857353</c:v>
                </c:pt>
                <c:pt idx="18">
                  <c:v>24522</c:v>
                </c:pt>
                <c:pt idx="19">
                  <c:v>19759</c:v>
                </c:pt>
                <c:pt idx="20">
                  <c:v>23761</c:v>
                </c:pt>
                <c:pt idx="21">
                  <c:v>376</c:v>
                </c:pt>
                <c:pt idx="22">
                  <c:v>23385</c:v>
                </c:pt>
                <c:pt idx="23">
                  <c:v>63544</c:v>
                </c:pt>
                <c:pt idx="24">
                  <c:v>48300</c:v>
                </c:pt>
                <c:pt idx="25">
                  <c:v>84247</c:v>
                </c:pt>
                <c:pt idx="26">
                  <c:v>30212</c:v>
                </c:pt>
                <c:pt idx="27">
                  <c:v>15865</c:v>
                </c:pt>
                <c:pt idx="28">
                  <c:v>28946</c:v>
                </c:pt>
                <c:pt idx="29">
                  <c:v>274930</c:v>
                </c:pt>
                <c:pt idx="30">
                  <c:v>8367</c:v>
                </c:pt>
                <c:pt idx="31">
                  <c:v>1468</c:v>
                </c:pt>
                <c:pt idx="32">
                  <c:v>87902</c:v>
                </c:pt>
                <c:pt idx="33">
                  <c:v>436894</c:v>
                </c:pt>
                <c:pt idx="34">
                  <c:v>14571</c:v>
                </c:pt>
                <c:pt idx="35">
                  <c:v>29374</c:v>
                </c:pt>
                <c:pt idx="36">
                  <c:v>34223</c:v>
                </c:pt>
                <c:pt idx="37">
                  <c:v>3799</c:v>
                </c:pt>
                <c:pt idx="38">
                  <c:v>5416</c:v>
                </c:pt>
                <c:pt idx="39">
                  <c:v>1389</c:v>
                </c:pt>
                <c:pt idx="40">
                  <c:v>9109</c:v>
                </c:pt>
                <c:pt idx="41">
                  <c:v>17653</c:v>
                </c:pt>
                <c:pt idx="42">
                  <c:v>9211</c:v>
                </c:pt>
                <c:pt idx="43">
                  <c:v>4444</c:v>
                </c:pt>
                <c:pt idx="44">
                  <c:v>68552</c:v>
                </c:pt>
                <c:pt idx="45">
                  <c:v>97347</c:v>
                </c:pt>
                <c:pt idx="46">
                  <c:v>14090</c:v>
                </c:pt>
                <c:pt idx="47">
                  <c:v>6958</c:v>
                </c:pt>
                <c:pt idx="48">
                  <c:v>161112</c:v>
                </c:pt>
                <c:pt idx="49">
                  <c:v>29171</c:v>
                </c:pt>
                <c:pt idx="50">
                  <c:v>18737</c:v>
                </c:pt>
                <c:pt idx="51">
                  <c:v>48196</c:v>
                </c:pt>
                <c:pt idx="52">
                  <c:v>26428</c:v>
                </c:pt>
                <c:pt idx="53">
                  <c:v>79021</c:v>
                </c:pt>
                <c:pt idx="54">
                  <c:v>22379</c:v>
                </c:pt>
                <c:pt idx="55">
                  <c:v>13174</c:v>
                </c:pt>
                <c:pt idx="56">
                  <c:v>61911</c:v>
                </c:pt>
                <c:pt idx="57">
                  <c:v>25780</c:v>
                </c:pt>
                <c:pt idx="58">
                  <c:v>22799</c:v>
                </c:pt>
              </c:numCache>
            </c:numRef>
          </c:xVal>
          <c:yVal>
            <c:numRef>
              <c:f>'Выявление корреляции'!$C$2:$C$60</c:f>
              <c:numCache>
                <c:formatCode>_-* #\ ##0\ _₽_-;\-* #\ ##0\ _₽_-;_-* "-"??\ _₽_-;_-@_-</c:formatCode>
                <c:ptCount val="59"/>
                <c:pt idx="0">
                  <c:v>27553</c:v>
                </c:pt>
                <c:pt idx="1">
                  <c:v>20195</c:v>
                </c:pt>
                <c:pt idx="2">
                  <c:v>265626</c:v>
                </c:pt>
                <c:pt idx="3">
                  <c:v>81828</c:v>
                </c:pt>
                <c:pt idx="4">
                  <c:v>23843</c:v>
                </c:pt>
                <c:pt idx="5">
                  <c:v>62264</c:v>
                </c:pt>
                <c:pt idx="6">
                  <c:v>19301</c:v>
                </c:pt>
                <c:pt idx="7">
                  <c:v>25064</c:v>
                </c:pt>
                <c:pt idx="8">
                  <c:v>26908</c:v>
                </c:pt>
                <c:pt idx="9">
                  <c:v>673985</c:v>
                </c:pt>
                <c:pt idx="10">
                  <c:v>31714</c:v>
                </c:pt>
                <c:pt idx="11">
                  <c:v>54851</c:v>
                </c:pt>
                <c:pt idx="12">
                  <c:v>17022</c:v>
                </c:pt>
                <c:pt idx="13">
                  <c:v>13395</c:v>
                </c:pt>
                <c:pt idx="14">
                  <c:v>129519</c:v>
                </c:pt>
                <c:pt idx="15">
                  <c:v>45637</c:v>
                </c:pt>
                <c:pt idx="16">
                  <c:v>114986</c:v>
                </c:pt>
                <c:pt idx="17">
                  <c:v>1338665</c:v>
                </c:pt>
                <c:pt idx="18">
                  <c:v>26099</c:v>
                </c:pt>
                <c:pt idx="19">
                  <c:v>27720</c:v>
                </c:pt>
                <c:pt idx="20">
                  <c:v>45105</c:v>
                </c:pt>
                <c:pt idx="21">
                  <c:v>714</c:v>
                </c:pt>
                <c:pt idx="22">
                  <c:v>44391</c:v>
                </c:pt>
                <c:pt idx="23">
                  <c:v>108601</c:v>
                </c:pt>
                <c:pt idx="24">
                  <c:v>53044</c:v>
                </c:pt>
                <c:pt idx="25">
                  <c:v>698385</c:v>
                </c:pt>
                <c:pt idx="26">
                  <c:v>38711</c:v>
                </c:pt>
                <c:pt idx="27">
                  <c:v>28119</c:v>
                </c:pt>
                <c:pt idx="28">
                  <c:v>62418</c:v>
                </c:pt>
                <c:pt idx="29">
                  <c:v>569559</c:v>
                </c:pt>
                <c:pt idx="30">
                  <c:v>19230</c:v>
                </c:pt>
                <c:pt idx="31">
                  <c:v>1632</c:v>
                </c:pt>
                <c:pt idx="32">
                  <c:v>117609</c:v>
                </c:pt>
                <c:pt idx="33">
                  <c:v>646352</c:v>
                </c:pt>
                <c:pt idx="34">
                  <c:v>16383</c:v>
                </c:pt>
                <c:pt idx="35">
                  <c:v>34144</c:v>
                </c:pt>
                <c:pt idx="36">
                  <c:v>82250</c:v>
                </c:pt>
                <c:pt idx="37">
                  <c:v>13241</c:v>
                </c:pt>
                <c:pt idx="38">
                  <c:v>22640</c:v>
                </c:pt>
                <c:pt idx="39">
                  <c:v>13918</c:v>
                </c:pt>
                <c:pt idx="40">
                  <c:v>13420</c:v>
                </c:pt>
                <c:pt idx="41">
                  <c:v>157026</c:v>
                </c:pt>
                <c:pt idx="42">
                  <c:v>14489</c:v>
                </c:pt>
                <c:pt idx="43">
                  <c:v>6473</c:v>
                </c:pt>
                <c:pt idx="44">
                  <c:v>121085</c:v>
                </c:pt>
                <c:pt idx="45">
                  <c:v>114294</c:v>
                </c:pt>
                <c:pt idx="46">
                  <c:v>15987</c:v>
                </c:pt>
                <c:pt idx="47">
                  <c:v>12893</c:v>
                </c:pt>
                <c:pt idx="48">
                  <c:v>207263</c:v>
                </c:pt>
                <c:pt idx="49">
                  <c:v>47547</c:v>
                </c:pt>
                <c:pt idx="50">
                  <c:v>32604</c:v>
                </c:pt>
                <c:pt idx="51">
                  <c:v>135910</c:v>
                </c:pt>
                <c:pt idx="52">
                  <c:v>38095</c:v>
                </c:pt>
                <c:pt idx="53">
                  <c:v>119046</c:v>
                </c:pt>
                <c:pt idx="54">
                  <c:v>38720</c:v>
                </c:pt>
                <c:pt idx="55">
                  <c:v>14609</c:v>
                </c:pt>
                <c:pt idx="56">
                  <c:v>121501</c:v>
                </c:pt>
                <c:pt idx="57">
                  <c:v>94081</c:v>
                </c:pt>
                <c:pt idx="58">
                  <c:v>28803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40-41A1-B0EC-899F413B1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694159"/>
        <c:axId val="1357689583"/>
      </c:scatterChart>
      <c:valAx>
        <c:axId val="135769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Исходные </a:t>
                </a:r>
                <a:r>
                  <a:rPr lang="en-US"/>
                  <a:t>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-* #\ ##0\ _₽_-;\-* #\ ##0\ _₽_-;_-* &quot;-&quot;??\ _₽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7689583"/>
        <c:crosses val="autoZero"/>
        <c:crossBetween val="midCat"/>
      </c:valAx>
      <c:valAx>
        <c:axId val="135768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Исходные </a:t>
                </a:r>
                <a:r>
                  <a:rPr lang="en-US"/>
                  <a:t>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-* #\ ##0\ _₽_-;\-* #\ ##0\ _₽_-;_-* &quot;-&quot;??\ _₽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769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Гипербола!$C$2:$C$60</c:f>
              <c:numCache>
                <c:formatCode>_-* #\ ##0\ _₽_-;\-* #\ ##0\ _₽_-;_-* "-"??\ _₽_-;_-@_-</c:formatCode>
                <c:ptCount val="59"/>
                <c:pt idx="0">
                  <c:v>27553</c:v>
                </c:pt>
                <c:pt idx="1">
                  <c:v>20195</c:v>
                </c:pt>
                <c:pt idx="2">
                  <c:v>265626</c:v>
                </c:pt>
                <c:pt idx="3">
                  <c:v>81828</c:v>
                </c:pt>
                <c:pt idx="4">
                  <c:v>23843</c:v>
                </c:pt>
                <c:pt idx="5">
                  <c:v>62264</c:v>
                </c:pt>
                <c:pt idx="6">
                  <c:v>19301</c:v>
                </c:pt>
                <c:pt idx="7">
                  <c:v>25064</c:v>
                </c:pt>
                <c:pt idx="8">
                  <c:v>26908</c:v>
                </c:pt>
                <c:pt idx="9">
                  <c:v>673985</c:v>
                </c:pt>
                <c:pt idx="10">
                  <c:v>31714</c:v>
                </c:pt>
                <c:pt idx="11">
                  <c:v>54851</c:v>
                </c:pt>
                <c:pt idx="12">
                  <c:v>17022</c:v>
                </c:pt>
                <c:pt idx="13">
                  <c:v>13395</c:v>
                </c:pt>
                <c:pt idx="14">
                  <c:v>129519</c:v>
                </c:pt>
                <c:pt idx="15">
                  <c:v>45637</c:v>
                </c:pt>
                <c:pt idx="16">
                  <c:v>114986</c:v>
                </c:pt>
                <c:pt idx="17">
                  <c:v>1338665</c:v>
                </c:pt>
                <c:pt idx="18">
                  <c:v>26099</c:v>
                </c:pt>
                <c:pt idx="19">
                  <c:v>27720</c:v>
                </c:pt>
                <c:pt idx="20">
                  <c:v>45105</c:v>
                </c:pt>
                <c:pt idx="21">
                  <c:v>714</c:v>
                </c:pt>
                <c:pt idx="22">
                  <c:v>44391</c:v>
                </c:pt>
                <c:pt idx="23">
                  <c:v>108601</c:v>
                </c:pt>
                <c:pt idx="24">
                  <c:v>53044</c:v>
                </c:pt>
                <c:pt idx="25">
                  <c:v>698385</c:v>
                </c:pt>
                <c:pt idx="26">
                  <c:v>38711</c:v>
                </c:pt>
                <c:pt idx="27">
                  <c:v>28119</c:v>
                </c:pt>
                <c:pt idx="28">
                  <c:v>62418</c:v>
                </c:pt>
                <c:pt idx="29">
                  <c:v>569559</c:v>
                </c:pt>
                <c:pt idx="30">
                  <c:v>19230</c:v>
                </c:pt>
                <c:pt idx="31">
                  <c:v>1632</c:v>
                </c:pt>
                <c:pt idx="32">
                  <c:v>117609</c:v>
                </c:pt>
                <c:pt idx="33">
                  <c:v>646352</c:v>
                </c:pt>
                <c:pt idx="34">
                  <c:v>16383</c:v>
                </c:pt>
                <c:pt idx="35">
                  <c:v>34144</c:v>
                </c:pt>
                <c:pt idx="36">
                  <c:v>82250</c:v>
                </c:pt>
                <c:pt idx="37">
                  <c:v>13241</c:v>
                </c:pt>
                <c:pt idx="38">
                  <c:v>22640</c:v>
                </c:pt>
                <c:pt idx="39">
                  <c:v>13918</c:v>
                </c:pt>
                <c:pt idx="40">
                  <c:v>13420</c:v>
                </c:pt>
                <c:pt idx="41">
                  <c:v>157026</c:v>
                </c:pt>
                <c:pt idx="42">
                  <c:v>14489</c:v>
                </c:pt>
                <c:pt idx="43">
                  <c:v>6473</c:v>
                </c:pt>
                <c:pt idx="44">
                  <c:v>121085</c:v>
                </c:pt>
                <c:pt idx="45">
                  <c:v>114294</c:v>
                </c:pt>
                <c:pt idx="46">
                  <c:v>15987</c:v>
                </c:pt>
                <c:pt idx="47">
                  <c:v>12893</c:v>
                </c:pt>
                <c:pt idx="48">
                  <c:v>207263</c:v>
                </c:pt>
                <c:pt idx="49">
                  <c:v>47547</c:v>
                </c:pt>
                <c:pt idx="50">
                  <c:v>32604</c:v>
                </c:pt>
                <c:pt idx="51">
                  <c:v>135910</c:v>
                </c:pt>
                <c:pt idx="52">
                  <c:v>38095</c:v>
                </c:pt>
                <c:pt idx="53">
                  <c:v>119046</c:v>
                </c:pt>
                <c:pt idx="54">
                  <c:v>38720</c:v>
                </c:pt>
                <c:pt idx="55">
                  <c:v>14609</c:v>
                </c:pt>
                <c:pt idx="56">
                  <c:v>121501</c:v>
                </c:pt>
                <c:pt idx="57">
                  <c:v>94081</c:v>
                </c:pt>
                <c:pt idx="58">
                  <c:v>28803</c:v>
                </c:pt>
              </c:numCache>
            </c:numRef>
          </c:xVal>
          <c:yVal>
            <c:numRef>
              <c:f>Итоги3!$C$25:$C$83</c:f>
              <c:numCache>
                <c:formatCode>General</c:formatCode>
                <c:ptCount val="59"/>
                <c:pt idx="0">
                  <c:v>2.9103830456733704E-11</c:v>
                </c:pt>
                <c:pt idx="1">
                  <c:v>2.7284841053187847E-11</c:v>
                </c:pt>
                <c:pt idx="2">
                  <c:v>0</c:v>
                </c:pt>
                <c:pt idx="3">
                  <c:v>2.1827872842550278E-11</c:v>
                </c:pt>
                <c:pt idx="4">
                  <c:v>2.7284841053187847E-11</c:v>
                </c:pt>
                <c:pt idx="5">
                  <c:v>2.1827872842550278E-11</c:v>
                </c:pt>
                <c:pt idx="6">
                  <c:v>2.7284841053187847E-11</c:v>
                </c:pt>
                <c:pt idx="7">
                  <c:v>2.7284841053187847E-11</c:v>
                </c:pt>
                <c:pt idx="8">
                  <c:v>2.5465851649641991E-11</c:v>
                </c:pt>
                <c:pt idx="9">
                  <c:v>-5.8207660913467407E-11</c:v>
                </c:pt>
                <c:pt idx="10">
                  <c:v>2.5465851649641991E-11</c:v>
                </c:pt>
                <c:pt idx="11">
                  <c:v>2.1827872842550278E-11</c:v>
                </c:pt>
                <c:pt idx="12">
                  <c:v>2.7284841053187847E-11</c:v>
                </c:pt>
                <c:pt idx="13">
                  <c:v>2.9103830456733704E-11</c:v>
                </c:pt>
                <c:pt idx="14">
                  <c:v>1.4551915228366852E-11</c:v>
                </c:pt>
                <c:pt idx="15">
                  <c:v>2.1827872842550278E-11</c:v>
                </c:pt>
                <c:pt idx="16">
                  <c:v>1.4551915228366852E-11</c:v>
                </c:pt>
                <c:pt idx="17">
                  <c:v>-1.1641532182693481E-10</c:v>
                </c:pt>
                <c:pt idx="18">
                  <c:v>2.9103830456733704E-11</c:v>
                </c:pt>
                <c:pt idx="19">
                  <c:v>2.1827872842550278E-11</c:v>
                </c:pt>
                <c:pt idx="20">
                  <c:v>2.5465851649641991E-11</c:v>
                </c:pt>
                <c:pt idx="21">
                  <c:v>2.9103830456733704E-11</c:v>
                </c:pt>
                <c:pt idx="22">
                  <c:v>2.5465851649641991E-11</c:v>
                </c:pt>
                <c:pt idx="23">
                  <c:v>1.4551915228366852E-11</c:v>
                </c:pt>
                <c:pt idx="24">
                  <c:v>2.1827872842550278E-11</c:v>
                </c:pt>
                <c:pt idx="25">
                  <c:v>-5.8207660913467407E-11</c:v>
                </c:pt>
                <c:pt idx="26">
                  <c:v>2.5465851649641991E-11</c:v>
                </c:pt>
                <c:pt idx="27">
                  <c:v>2.9103830456733704E-11</c:v>
                </c:pt>
                <c:pt idx="28">
                  <c:v>2.1827872842550278E-11</c:v>
                </c:pt>
                <c:pt idx="29">
                  <c:v>-5.8207660913467407E-11</c:v>
                </c:pt>
                <c:pt idx="30">
                  <c:v>2.7284841053187847E-11</c:v>
                </c:pt>
                <c:pt idx="31">
                  <c:v>2.8649083105847239E-11</c:v>
                </c:pt>
                <c:pt idx="32">
                  <c:v>1.4551915228366852E-11</c:v>
                </c:pt>
                <c:pt idx="33">
                  <c:v>-1.1641532182693481E-10</c:v>
                </c:pt>
                <c:pt idx="34">
                  <c:v>2.7284841053187847E-11</c:v>
                </c:pt>
                <c:pt idx="35">
                  <c:v>2.1827872842550278E-11</c:v>
                </c:pt>
                <c:pt idx="36">
                  <c:v>2.1827872842550278E-11</c:v>
                </c:pt>
                <c:pt idx="37">
                  <c:v>2.7284841053187847E-11</c:v>
                </c:pt>
                <c:pt idx="38">
                  <c:v>2.7284841053187847E-11</c:v>
                </c:pt>
                <c:pt idx="39">
                  <c:v>2.9103830456733704E-11</c:v>
                </c:pt>
                <c:pt idx="40">
                  <c:v>2.7284841053187847E-11</c:v>
                </c:pt>
                <c:pt idx="41">
                  <c:v>1.4551915228366852E-11</c:v>
                </c:pt>
                <c:pt idx="42">
                  <c:v>2.9103830456733704E-11</c:v>
                </c:pt>
                <c:pt idx="43">
                  <c:v>2.8194335754960775E-11</c:v>
                </c:pt>
                <c:pt idx="44">
                  <c:v>2.9103830456733704E-11</c:v>
                </c:pt>
                <c:pt idx="45">
                  <c:v>2.1827872842550278E-11</c:v>
                </c:pt>
                <c:pt idx="46">
                  <c:v>2.7284841053187847E-11</c:v>
                </c:pt>
                <c:pt idx="47">
                  <c:v>2.7284841053187847E-11</c:v>
                </c:pt>
                <c:pt idx="48">
                  <c:v>0</c:v>
                </c:pt>
                <c:pt idx="49">
                  <c:v>2.5465851649641991E-11</c:v>
                </c:pt>
                <c:pt idx="50">
                  <c:v>2.5465851649641991E-11</c:v>
                </c:pt>
                <c:pt idx="51">
                  <c:v>1.4551915228366852E-11</c:v>
                </c:pt>
                <c:pt idx="52">
                  <c:v>2.1827872842550278E-11</c:v>
                </c:pt>
                <c:pt idx="53">
                  <c:v>0</c:v>
                </c:pt>
                <c:pt idx="54">
                  <c:v>2.5465851649641991E-11</c:v>
                </c:pt>
                <c:pt idx="55">
                  <c:v>2.5465851649641991E-11</c:v>
                </c:pt>
                <c:pt idx="56">
                  <c:v>1.4551915228366852E-11</c:v>
                </c:pt>
                <c:pt idx="57">
                  <c:v>2.1827872842550278E-11</c:v>
                </c:pt>
                <c:pt idx="58">
                  <c:v>2.5465851649641991E-11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31-4F2E-8389-65762121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569568"/>
        <c:axId val="1183574976"/>
      </c:scatterChart>
      <c:valAx>
        <c:axId val="118356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_-* #\ ##0\ _₽_-;\-* #\ ##0\ _₽_-;_-* &quot;-&quot;??\ _₽_-;_-@_-" sourceLinked="1"/>
        <c:majorTickMark val="out"/>
        <c:minorTickMark val="none"/>
        <c:tickLblPos val="nextTo"/>
        <c:crossAx val="1183574976"/>
        <c:crosses val="autoZero"/>
        <c:crossBetween val="midCat"/>
      </c:valAx>
      <c:valAx>
        <c:axId val="1183574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35695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Степенная!$C$2:$C$60</c:f>
              <c:numCache>
                <c:formatCode>_-* #\ ##0\ _₽_-;\-* #\ ##0\ _₽_-;_-* "-"??\ _₽_-;_-@_-</c:formatCode>
                <c:ptCount val="59"/>
                <c:pt idx="0">
                  <c:v>14333</c:v>
                </c:pt>
                <c:pt idx="1">
                  <c:v>12721</c:v>
                </c:pt>
                <c:pt idx="2">
                  <c:v>40995</c:v>
                </c:pt>
                <c:pt idx="3">
                  <c:v>42508</c:v>
                </c:pt>
                <c:pt idx="4">
                  <c:v>19001</c:v>
                </c:pt>
                <c:pt idx="5">
                  <c:v>42237</c:v>
                </c:pt>
                <c:pt idx="6">
                  <c:v>17072</c:v>
                </c:pt>
                <c:pt idx="7">
                  <c:v>10323</c:v>
                </c:pt>
                <c:pt idx="8">
                  <c:v>20044</c:v>
                </c:pt>
                <c:pt idx="9">
                  <c:v>398281</c:v>
                </c:pt>
                <c:pt idx="10">
                  <c:v>10837</c:v>
                </c:pt>
                <c:pt idx="11">
                  <c:v>26436</c:v>
                </c:pt>
                <c:pt idx="12">
                  <c:v>11158</c:v>
                </c:pt>
                <c:pt idx="13">
                  <c:v>8620</c:v>
                </c:pt>
                <c:pt idx="14">
                  <c:v>52744</c:v>
                </c:pt>
                <c:pt idx="15">
                  <c:v>28361</c:v>
                </c:pt>
                <c:pt idx="16">
                  <c:v>75260</c:v>
                </c:pt>
                <c:pt idx="17">
                  <c:v>857353</c:v>
                </c:pt>
                <c:pt idx="18">
                  <c:v>24522</c:v>
                </c:pt>
                <c:pt idx="19">
                  <c:v>19759</c:v>
                </c:pt>
                <c:pt idx="20">
                  <c:v>23761</c:v>
                </c:pt>
                <c:pt idx="21">
                  <c:v>376</c:v>
                </c:pt>
                <c:pt idx="22">
                  <c:v>23385</c:v>
                </c:pt>
                <c:pt idx="23">
                  <c:v>63544</c:v>
                </c:pt>
                <c:pt idx="24">
                  <c:v>48300</c:v>
                </c:pt>
                <c:pt idx="25">
                  <c:v>84247</c:v>
                </c:pt>
                <c:pt idx="26">
                  <c:v>30212</c:v>
                </c:pt>
                <c:pt idx="27">
                  <c:v>15865</c:v>
                </c:pt>
                <c:pt idx="28">
                  <c:v>28946</c:v>
                </c:pt>
                <c:pt idx="29">
                  <c:v>274930</c:v>
                </c:pt>
                <c:pt idx="30">
                  <c:v>8367</c:v>
                </c:pt>
                <c:pt idx="31">
                  <c:v>1468</c:v>
                </c:pt>
                <c:pt idx="32">
                  <c:v>87902</c:v>
                </c:pt>
                <c:pt idx="33">
                  <c:v>436894</c:v>
                </c:pt>
                <c:pt idx="34">
                  <c:v>14571</c:v>
                </c:pt>
                <c:pt idx="35">
                  <c:v>29374</c:v>
                </c:pt>
                <c:pt idx="36">
                  <c:v>34223</c:v>
                </c:pt>
                <c:pt idx="37">
                  <c:v>3799</c:v>
                </c:pt>
                <c:pt idx="38">
                  <c:v>5416</c:v>
                </c:pt>
                <c:pt idx="39">
                  <c:v>1389</c:v>
                </c:pt>
                <c:pt idx="40">
                  <c:v>9109</c:v>
                </c:pt>
                <c:pt idx="41">
                  <c:v>17653</c:v>
                </c:pt>
                <c:pt idx="42">
                  <c:v>9211</c:v>
                </c:pt>
                <c:pt idx="43">
                  <c:v>4444</c:v>
                </c:pt>
                <c:pt idx="44">
                  <c:v>68552</c:v>
                </c:pt>
                <c:pt idx="45">
                  <c:v>97347</c:v>
                </c:pt>
                <c:pt idx="46">
                  <c:v>14090</c:v>
                </c:pt>
                <c:pt idx="47">
                  <c:v>6958</c:v>
                </c:pt>
                <c:pt idx="48">
                  <c:v>161112</c:v>
                </c:pt>
                <c:pt idx="49">
                  <c:v>29171</c:v>
                </c:pt>
                <c:pt idx="50">
                  <c:v>18737</c:v>
                </c:pt>
                <c:pt idx="51">
                  <c:v>48196</c:v>
                </c:pt>
                <c:pt idx="52">
                  <c:v>26428</c:v>
                </c:pt>
                <c:pt idx="53">
                  <c:v>79021</c:v>
                </c:pt>
                <c:pt idx="54">
                  <c:v>22379</c:v>
                </c:pt>
                <c:pt idx="55">
                  <c:v>13174</c:v>
                </c:pt>
                <c:pt idx="56">
                  <c:v>61911</c:v>
                </c:pt>
                <c:pt idx="57">
                  <c:v>25780</c:v>
                </c:pt>
                <c:pt idx="58">
                  <c:v>22799</c:v>
                </c:pt>
              </c:numCache>
            </c:numRef>
          </c:xVal>
          <c:yVal>
            <c:numRef>
              <c:f>Итоги4!$C$25:$C$83</c:f>
              <c:numCache>
                <c:formatCode>General</c:formatCode>
                <c:ptCount val="59"/>
                <c:pt idx="0">
                  <c:v>-7730.4389935072613</c:v>
                </c:pt>
                <c:pt idx="1">
                  <c:v>-10497.828537366673</c:v>
                </c:pt>
                <c:pt idx="2">
                  <c:v>81710.252753046865</c:v>
                </c:pt>
                <c:pt idx="3">
                  <c:v>397.72615171901998</c:v>
                </c:pt>
                <c:pt idx="4">
                  <c:v>-12628.781093667427</c:v>
                </c:pt>
                <c:pt idx="5">
                  <c:v>-8614.6449122664817</c:v>
                </c:pt>
                <c:pt idx="6">
                  <c:v>-13758.161216781082</c:v>
                </c:pt>
                <c:pt idx="7">
                  <c:v>-6432.9146054028206</c:v>
                </c:pt>
                <c:pt idx="8">
                  <c:v>-11723.156117690836</c:v>
                </c:pt>
                <c:pt idx="9">
                  <c:v>16042.262602780713</c:v>
                </c:pt>
                <c:pt idx="10">
                  <c:v>-3378.5853035884065</c:v>
                </c:pt>
                <c:pt idx="11">
                  <c:v>-2021.8247469444359</c:v>
                </c:pt>
                <c:pt idx="12">
                  <c:v>-11169.780158927553</c:v>
                </c:pt>
                <c:pt idx="13">
                  <c:v>-11489.803261235622</c:v>
                </c:pt>
                <c:pt idx="14">
                  <c:v>15506.7108576623</c:v>
                </c:pt>
                <c:pt idx="15">
                  <c:v>-7719.2604557923623</c:v>
                </c:pt>
                <c:pt idx="16">
                  <c:v>-5453.8446913632288</c:v>
                </c:pt>
                <c:pt idx="17">
                  <c:v>-29587.618858879898</c:v>
                </c:pt>
                <c:pt idx="18">
                  <c:v>-15009.660819641069</c:v>
                </c:pt>
                <c:pt idx="19">
                  <c:v>-11125.837682595793</c:v>
                </c:pt>
                <c:pt idx="20">
                  <c:v>-5028.4581852139927</c:v>
                </c:pt>
                <c:pt idx="21">
                  <c:v>-13615.290735144865</c:v>
                </c:pt>
                <c:pt idx="22">
                  <c:v>-5136.5167303183262</c:v>
                </c:pt>
                <c:pt idx="23">
                  <c:v>-824.01317538011062</c:v>
                </c:pt>
                <c:pt idx="24">
                  <c:v>-16916.411028838822</c:v>
                </c:pt>
                <c:pt idx="25">
                  <c:v>226908.25946196896</c:v>
                </c:pt>
                <c:pt idx="26">
                  <c:v>-12312.15326645652</c:v>
                </c:pt>
                <c:pt idx="27">
                  <c:v>-8424.7017903845062</c:v>
                </c:pt>
                <c:pt idx="28">
                  <c:v>-15.804317128742696</c:v>
                </c:pt>
                <c:pt idx="29">
                  <c:v>54477.186202141311</c:v>
                </c:pt>
                <c:pt idx="30">
                  <c:v>-8211.6079313613354</c:v>
                </c:pt>
                <c:pt idx="31">
                  <c:v>-13699.028897200165</c:v>
                </c:pt>
                <c:pt idx="32">
                  <c:v>-12381.845673706273</c:v>
                </c:pt>
                <c:pt idx="33">
                  <c:v>-19436.923001753865</c:v>
                </c:pt>
                <c:pt idx="34">
                  <c:v>-13699.443457883675</c:v>
                </c:pt>
                <c:pt idx="35">
                  <c:v>-14048.746781785117</c:v>
                </c:pt>
                <c:pt idx="36">
                  <c:v>5908.0992145623677</c:v>
                </c:pt>
                <c:pt idx="37">
                  <c:v>-8480.9746447501057</c:v>
                </c:pt>
                <c:pt idx="38">
                  <c:v>-4537.2836629533904</c:v>
                </c:pt>
                <c:pt idx="39">
                  <c:v>-6567.9420250749972</c:v>
                </c:pt>
                <c:pt idx="40">
                  <c:v>-11789.905590832726</c:v>
                </c:pt>
                <c:pt idx="41">
                  <c:v>50184.956775273829</c:v>
                </c:pt>
                <c:pt idx="42">
                  <c:v>-11277.007211275955</c:v>
                </c:pt>
                <c:pt idx="43">
                  <c:v>-12675.059785990929</c:v>
                </c:pt>
                <c:pt idx="44">
                  <c:v>1592.4060370628285</c:v>
                </c:pt>
                <c:pt idx="45">
                  <c:v>-19933.811942193242</c:v>
                </c:pt>
                <c:pt idx="46">
                  <c:v>-13602.403387095404</c:v>
                </c:pt>
                <c:pt idx="47">
                  <c:v>-10696.68221753804</c:v>
                </c:pt>
                <c:pt idx="48">
                  <c:v>-20067.055923251144</c:v>
                </c:pt>
                <c:pt idx="49">
                  <c:v>-7307.8324196525173</c:v>
                </c:pt>
                <c:pt idx="50">
                  <c:v>-7998.167167930209</c:v>
                </c:pt>
                <c:pt idx="51">
                  <c:v>21269.762238964919</c:v>
                </c:pt>
                <c:pt idx="52">
                  <c:v>-10190.190849592203</c:v>
                </c:pt>
                <c:pt idx="53">
                  <c:v>-6038.8214840803194</c:v>
                </c:pt>
                <c:pt idx="54">
                  <c:v>-7283.1413344108514</c:v>
                </c:pt>
                <c:pt idx="55">
                  <c:v>-13754.427590938238</c:v>
                </c:pt>
                <c:pt idx="56">
                  <c:v>6039.015770696009</c:v>
                </c:pt>
                <c:pt idx="57">
                  <c:v>16781.817108317762</c:v>
                </c:pt>
                <c:pt idx="58">
                  <c:v>-12524.661508428813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8F-428C-B4C3-A39EAE1BD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749440"/>
        <c:axId val="1091753600"/>
      </c:scatterChart>
      <c:valAx>
        <c:axId val="109174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_-* #\ ##0\ _₽_-;\-* #\ ##0\ _₽_-;_-* &quot;-&quot;??\ _₽_-;_-@_-" sourceLinked="1"/>
        <c:majorTickMark val="out"/>
        <c:minorTickMark val="none"/>
        <c:tickLblPos val="nextTo"/>
        <c:crossAx val="1091753600"/>
        <c:crosses val="autoZero"/>
        <c:crossBetween val="midCat"/>
      </c:valAx>
      <c:valAx>
        <c:axId val="1091753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17494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Экспонета!$C$2:$C$60</c:f>
              <c:numCache>
                <c:formatCode>_-* #\ ##0\ _₽_-;\-* #\ ##0\ _₽_-;_-* "-"??\ _₽_-;_-@_-</c:formatCode>
                <c:ptCount val="59"/>
                <c:pt idx="0">
                  <c:v>14333</c:v>
                </c:pt>
                <c:pt idx="1">
                  <c:v>12721</c:v>
                </c:pt>
                <c:pt idx="2">
                  <c:v>40995</c:v>
                </c:pt>
                <c:pt idx="3">
                  <c:v>42508</c:v>
                </c:pt>
                <c:pt idx="4">
                  <c:v>19001</c:v>
                </c:pt>
                <c:pt idx="5">
                  <c:v>42237</c:v>
                </c:pt>
                <c:pt idx="6">
                  <c:v>17072</c:v>
                </c:pt>
                <c:pt idx="7">
                  <c:v>10323</c:v>
                </c:pt>
                <c:pt idx="8">
                  <c:v>20044</c:v>
                </c:pt>
                <c:pt idx="9">
                  <c:v>398281</c:v>
                </c:pt>
                <c:pt idx="10">
                  <c:v>10837</c:v>
                </c:pt>
                <c:pt idx="11">
                  <c:v>26436</c:v>
                </c:pt>
                <c:pt idx="12">
                  <c:v>11158</c:v>
                </c:pt>
                <c:pt idx="13">
                  <c:v>8620</c:v>
                </c:pt>
                <c:pt idx="14">
                  <c:v>52744</c:v>
                </c:pt>
                <c:pt idx="15">
                  <c:v>28361</c:v>
                </c:pt>
                <c:pt idx="16">
                  <c:v>75260</c:v>
                </c:pt>
                <c:pt idx="17">
                  <c:v>857353</c:v>
                </c:pt>
                <c:pt idx="18">
                  <c:v>24522</c:v>
                </c:pt>
                <c:pt idx="19">
                  <c:v>19759</c:v>
                </c:pt>
                <c:pt idx="20">
                  <c:v>23761</c:v>
                </c:pt>
                <c:pt idx="21">
                  <c:v>376</c:v>
                </c:pt>
                <c:pt idx="22">
                  <c:v>23385</c:v>
                </c:pt>
                <c:pt idx="23">
                  <c:v>63544</c:v>
                </c:pt>
                <c:pt idx="24">
                  <c:v>48300</c:v>
                </c:pt>
                <c:pt idx="25">
                  <c:v>84247</c:v>
                </c:pt>
                <c:pt idx="26">
                  <c:v>30212</c:v>
                </c:pt>
                <c:pt idx="27">
                  <c:v>15865</c:v>
                </c:pt>
                <c:pt idx="28">
                  <c:v>28946</c:v>
                </c:pt>
                <c:pt idx="29">
                  <c:v>274930</c:v>
                </c:pt>
                <c:pt idx="30">
                  <c:v>8367</c:v>
                </c:pt>
                <c:pt idx="31">
                  <c:v>1468</c:v>
                </c:pt>
                <c:pt idx="32">
                  <c:v>87902</c:v>
                </c:pt>
                <c:pt idx="33">
                  <c:v>436894</c:v>
                </c:pt>
                <c:pt idx="34">
                  <c:v>14571</c:v>
                </c:pt>
                <c:pt idx="35">
                  <c:v>29374</c:v>
                </c:pt>
                <c:pt idx="36">
                  <c:v>34223</c:v>
                </c:pt>
                <c:pt idx="37">
                  <c:v>3799</c:v>
                </c:pt>
                <c:pt idx="38">
                  <c:v>5416</c:v>
                </c:pt>
                <c:pt idx="39">
                  <c:v>1389</c:v>
                </c:pt>
                <c:pt idx="40">
                  <c:v>9109</c:v>
                </c:pt>
                <c:pt idx="41">
                  <c:v>17653</c:v>
                </c:pt>
                <c:pt idx="42">
                  <c:v>9211</c:v>
                </c:pt>
                <c:pt idx="43">
                  <c:v>4444</c:v>
                </c:pt>
                <c:pt idx="44">
                  <c:v>68552</c:v>
                </c:pt>
                <c:pt idx="45">
                  <c:v>97347</c:v>
                </c:pt>
                <c:pt idx="46">
                  <c:v>14090</c:v>
                </c:pt>
                <c:pt idx="47">
                  <c:v>6958</c:v>
                </c:pt>
                <c:pt idx="48">
                  <c:v>161112</c:v>
                </c:pt>
                <c:pt idx="49">
                  <c:v>29171</c:v>
                </c:pt>
                <c:pt idx="50">
                  <c:v>18737</c:v>
                </c:pt>
                <c:pt idx="51">
                  <c:v>48196</c:v>
                </c:pt>
                <c:pt idx="52">
                  <c:v>26428</c:v>
                </c:pt>
                <c:pt idx="53">
                  <c:v>79021</c:v>
                </c:pt>
                <c:pt idx="54">
                  <c:v>22379</c:v>
                </c:pt>
                <c:pt idx="55">
                  <c:v>13174</c:v>
                </c:pt>
                <c:pt idx="56">
                  <c:v>61911</c:v>
                </c:pt>
                <c:pt idx="57">
                  <c:v>25780</c:v>
                </c:pt>
                <c:pt idx="58">
                  <c:v>22799</c:v>
                </c:pt>
              </c:numCache>
            </c:numRef>
          </c:xVal>
          <c:yVal>
            <c:numRef>
              <c:f>итоги5!$C$25:$C$83</c:f>
              <c:numCache>
                <c:formatCode>General</c:formatCode>
                <c:ptCount val="59"/>
                <c:pt idx="0">
                  <c:v>63998.081699395858</c:v>
                </c:pt>
                <c:pt idx="1">
                  <c:v>68187.14966371964</c:v>
                </c:pt>
                <c:pt idx="2">
                  <c:v>14174.139338134562</c:v>
                </c:pt>
                <c:pt idx="3">
                  <c:v>-13760.76582316693</c:v>
                </c:pt>
                <c:pt idx="4">
                  <c:v>50168.199295723476</c:v>
                </c:pt>
                <c:pt idx="5">
                  <c:v>-14588.852112573357</c:v>
                </c:pt>
                <c:pt idx="6">
                  <c:v>55473.173498768781</c:v>
                </c:pt>
                <c:pt idx="7">
                  <c:v>75490.104444027835</c:v>
                </c:pt>
                <c:pt idx="8">
                  <c:v>47343.99379106034</c:v>
                </c:pt>
                <c:pt idx="9">
                  <c:v>-833340.91165422602</c:v>
                </c:pt>
                <c:pt idx="10">
                  <c:v>74454.784960094403</c:v>
                </c:pt>
                <c:pt idx="11">
                  <c:v>30786.892937952834</c:v>
                </c:pt>
                <c:pt idx="12">
                  <c:v>72522.239152688519</c:v>
                </c:pt>
                <c:pt idx="13">
                  <c:v>79666.165471679618</c:v>
                </c:pt>
                <c:pt idx="14">
                  <c:v>-39005.21333772895</c:v>
                </c:pt>
                <c:pt idx="15">
                  <c:v>24492.040242591625</c:v>
                </c:pt>
                <c:pt idx="16">
                  <c:v>-105963.74420897246</c:v>
                </c:pt>
                <c:pt idx="17">
                  <c:v>1158073.796747155</c:v>
                </c:pt>
                <c:pt idx="18">
                  <c:v>34264.815507409483</c:v>
                </c:pt>
                <c:pt idx="19">
                  <c:v>48228.750622005835</c:v>
                </c:pt>
                <c:pt idx="20">
                  <c:v>37831.15508098538</c:v>
                </c:pt>
                <c:pt idx="21">
                  <c:v>102839.44899069774</c:v>
                </c:pt>
                <c:pt idx="22">
                  <c:v>38871.952217624639</c:v>
                </c:pt>
                <c:pt idx="23">
                  <c:v>-72509.511311155511</c:v>
                </c:pt>
                <c:pt idx="24">
                  <c:v>-32940.407753658044</c:v>
                </c:pt>
                <c:pt idx="25">
                  <c:v>104727.97482736185</c:v>
                </c:pt>
                <c:pt idx="26">
                  <c:v>18602.268797734443</c:v>
                </c:pt>
                <c:pt idx="27">
                  <c:v>59581.480016475463</c:v>
                </c:pt>
                <c:pt idx="28">
                  <c:v>24078.570405009199</c:v>
                </c:pt>
                <c:pt idx="29">
                  <c:v>-556573.41173637914</c:v>
                </c:pt>
                <c:pt idx="30">
                  <c:v>80785.840990661585</c:v>
                </c:pt>
                <c:pt idx="31">
                  <c:v>99720.274573952935</c:v>
                </c:pt>
                <c:pt idx="32">
                  <c:v>-142471.87092519348</c:v>
                </c:pt>
                <c:pt idx="33">
                  <c:v>-970840.20254801831</c:v>
                </c:pt>
                <c:pt idx="34">
                  <c:v>62553.85626301817</c:v>
                </c:pt>
                <c:pt idx="35">
                  <c:v>20713.333704608991</c:v>
                </c:pt>
                <c:pt idx="36">
                  <c:v>10371.417022635371</c:v>
                </c:pt>
                <c:pt idx="37">
                  <c:v>93677.428443826735</c:v>
                </c:pt>
                <c:pt idx="38">
                  <c:v>89597.050188846129</c:v>
                </c:pt>
                <c:pt idx="39">
                  <c:v>100730.65095600671</c:v>
                </c:pt>
                <c:pt idx="40">
                  <c:v>78245.595838110705</c:v>
                </c:pt>
                <c:pt idx="41">
                  <c:v>66092.699471561165</c:v>
                </c:pt>
                <c:pt idx="42">
                  <c:v>78018.590787504785</c:v>
                </c:pt>
                <c:pt idx="43">
                  <c:v>91367.870200790814</c:v>
                </c:pt>
                <c:pt idx="44">
                  <c:v>-85846.588686374176</c:v>
                </c:pt>
                <c:pt idx="45">
                  <c:v>-170269.00725207434</c:v>
                </c:pt>
                <c:pt idx="46">
                  <c:v>63926.747319497939</c:v>
                </c:pt>
                <c:pt idx="47">
                  <c:v>84467.283903278119</c:v>
                </c:pt>
                <c:pt idx="48">
                  <c:v>-344624.43928366568</c:v>
                </c:pt>
                <c:pt idx="49">
                  <c:v>22278.437877649947</c:v>
                </c:pt>
                <c:pt idx="50">
                  <c:v>51541.091634703887</c:v>
                </c:pt>
                <c:pt idx="51">
                  <c:v>-25101.710670588105</c:v>
                </c:pt>
                <c:pt idx="52">
                  <c:v>29563.208367313789</c:v>
                </c:pt>
                <c:pt idx="53">
                  <c:v>-116499.23371180739</c:v>
                </c:pt>
                <c:pt idx="54">
                  <c:v>41384.210300236075</c:v>
                </c:pt>
                <c:pt idx="55">
                  <c:v>66500.542441475933</c:v>
                </c:pt>
                <c:pt idx="56">
                  <c:v>-66490.068070587615</c:v>
                </c:pt>
                <c:pt idx="57">
                  <c:v>35970.531656236497</c:v>
                </c:pt>
                <c:pt idx="58">
                  <c:v>39462.099435954849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DF-4953-AFDF-C782A1817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925840"/>
        <c:axId val="1309920432"/>
      </c:scatterChart>
      <c:valAx>
        <c:axId val="130992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_-* #\ ##0\ _₽_-;\-* #\ ##0\ _₽_-;_-* &quot;-&quot;??\ _₽_-;_-@_-" sourceLinked="1"/>
        <c:majorTickMark val="out"/>
        <c:minorTickMark val="none"/>
        <c:tickLblPos val="nextTo"/>
        <c:crossAx val="1309920432"/>
        <c:crosses val="autoZero"/>
        <c:crossBetween val="midCat"/>
      </c:valAx>
      <c:valAx>
        <c:axId val="1309920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99258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Уравнение регрессии с просчитанными </a:t>
            </a:r>
            <a:r>
              <a:rPr lang="en-US"/>
              <a:t>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'Выявление корреляции'!$B$2:$B$60</c:f>
              <c:numCache>
                <c:formatCode>_-* #\ ##0\ _₽_-;\-* #\ ##0\ _₽_-;_-* "-"??\ _₽_-;_-@_-</c:formatCode>
                <c:ptCount val="59"/>
                <c:pt idx="0">
                  <c:v>14333</c:v>
                </c:pt>
                <c:pt idx="1">
                  <c:v>12721</c:v>
                </c:pt>
                <c:pt idx="2">
                  <c:v>40995</c:v>
                </c:pt>
                <c:pt idx="3">
                  <c:v>42508</c:v>
                </c:pt>
                <c:pt idx="4">
                  <c:v>19001</c:v>
                </c:pt>
                <c:pt idx="5">
                  <c:v>42237</c:v>
                </c:pt>
                <c:pt idx="6">
                  <c:v>17072</c:v>
                </c:pt>
                <c:pt idx="7">
                  <c:v>10323</c:v>
                </c:pt>
                <c:pt idx="8">
                  <c:v>20044</c:v>
                </c:pt>
                <c:pt idx="9">
                  <c:v>398281</c:v>
                </c:pt>
                <c:pt idx="10">
                  <c:v>10837</c:v>
                </c:pt>
                <c:pt idx="11">
                  <c:v>26436</c:v>
                </c:pt>
                <c:pt idx="12">
                  <c:v>11158</c:v>
                </c:pt>
                <c:pt idx="13">
                  <c:v>8620</c:v>
                </c:pt>
                <c:pt idx="14">
                  <c:v>52744</c:v>
                </c:pt>
                <c:pt idx="15">
                  <c:v>28361</c:v>
                </c:pt>
                <c:pt idx="16">
                  <c:v>75260</c:v>
                </c:pt>
                <c:pt idx="17">
                  <c:v>857353</c:v>
                </c:pt>
                <c:pt idx="18">
                  <c:v>24522</c:v>
                </c:pt>
                <c:pt idx="19">
                  <c:v>19759</c:v>
                </c:pt>
                <c:pt idx="20">
                  <c:v>23761</c:v>
                </c:pt>
                <c:pt idx="21">
                  <c:v>376</c:v>
                </c:pt>
                <c:pt idx="22">
                  <c:v>23385</c:v>
                </c:pt>
                <c:pt idx="23">
                  <c:v>63544</c:v>
                </c:pt>
                <c:pt idx="24">
                  <c:v>48300</c:v>
                </c:pt>
                <c:pt idx="25">
                  <c:v>84247</c:v>
                </c:pt>
                <c:pt idx="26">
                  <c:v>30212</c:v>
                </c:pt>
                <c:pt idx="27">
                  <c:v>15865</c:v>
                </c:pt>
                <c:pt idx="28">
                  <c:v>28946</c:v>
                </c:pt>
                <c:pt idx="29">
                  <c:v>274930</c:v>
                </c:pt>
                <c:pt idx="30">
                  <c:v>8367</c:v>
                </c:pt>
                <c:pt idx="31">
                  <c:v>1468</c:v>
                </c:pt>
                <c:pt idx="32">
                  <c:v>87902</c:v>
                </c:pt>
                <c:pt idx="33">
                  <c:v>436894</c:v>
                </c:pt>
                <c:pt idx="34">
                  <c:v>14571</c:v>
                </c:pt>
                <c:pt idx="35">
                  <c:v>29374</c:v>
                </c:pt>
                <c:pt idx="36">
                  <c:v>34223</c:v>
                </c:pt>
                <c:pt idx="37">
                  <c:v>3799</c:v>
                </c:pt>
                <c:pt idx="38">
                  <c:v>5416</c:v>
                </c:pt>
                <c:pt idx="39">
                  <c:v>1389</c:v>
                </c:pt>
                <c:pt idx="40">
                  <c:v>9109</c:v>
                </c:pt>
                <c:pt idx="41">
                  <c:v>17653</c:v>
                </c:pt>
                <c:pt idx="42">
                  <c:v>9211</c:v>
                </c:pt>
                <c:pt idx="43">
                  <c:v>4444</c:v>
                </c:pt>
                <c:pt idx="44">
                  <c:v>68552</c:v>
                </c:pt>
                <c:pt idx="45">
                  <c:v>97347</c:v>
                </c:pt>
                <c:pt idx="46">
                  <c:v>14090</c:v>
                </c:pt>
                <c:pt idx="47">
                  <c:v>6958</c:v>
                </c:pt>
                <c:pt idx="48">
                  <c:v>161112</c:v>
                </c:pt>
                <c:pt idx="49">
                  <c:v>29171</c:v>
                </c:pt>
                <c:pt idx="50">
                  <c:v>18737</c:v>
                </c:pt>
                <c:pt idx="51">
                  <c:v>48196</c:v>
                </c:pt>
                <c:pt idx="52">
                  <c:v>26428</c:v>
                </c:pt>
                <c:pt idx="53">
                  <c:v>79021</c:v>
                </c:pt>
                <c:pt idx="54">
                  <c:v>22379</c:v>
                </c:pt>
                <c:pt idx="55">
                  <c:v>13174</c:v>
                </c:pt>
                <c:pt idx="56">
                  <c:v>61911</c:v>
                </c:pt>
                <c:pt idx="57">
                  <c:v>25780</c:v>
                </c:pt>
                <c:pt idx="58">
                  <c:v>22799</c:v>
                </c:pt>
              </c:numCache>
            </c:numRef>
          </c:xVal>
          <c:yVal>
            <c:numRef>
              <c:f>'Выявление корреляции'!$G$2:$G$60</c:f>
              <c:numCache>
                <c:formatCode>_-* #\ ##0\ _₽_-;\-* #\ ##0\ _₽_-;_-* "-"??\ _₽_-;_-@_-</c:formatCode>
                <c:ptCount val="59"/>
                <c:pt idx="0">
                  <c:v>17431.095844485993</c:v>
                </c:pt>
                <c:pt idx="1">
                  <c:v>13398.832172617265</c:v>
                </c:pt>
                <c:pt idx="2">
                  <c:v>147897.67768096377</c:v>
                </c:pt>
                <c:pt idx="3">
                  <c:v>47174.383530090119</c:v>
                </c:pt>
                <c:pt idx="4">
                  <c:v>15397.975672885968</c:v>
                </c:pt>
                <c:pt idx="5">
                  <c:v>36453.09969257452</c:v>
                </c:pt>
                <c:pt idx="6">
                  <c:v>12908.910492452731</c:v>
                </c:pt>
                <c:pt idx="7">
                  <c:v>16067.096893781825</c:v>
                </c:pt>
                <c:pt idx="8">
                  <c:v>17077.628860474666</c:v>
                </c:pt>
                <c:pt idx="9">
                  <c:v>371682.83136139886</c:v>
                </c:pt>
                <c:pt idx="10">
                  <c:v>19711.368899479981</c:v>
                </c:pt>
                <c:pt idx="11">
                  <c:v>32390.695425169943</c:v>
                </c:pt>
                <c:pt idx="12">
                  <c:v>11659.993815612715</c:v>
                </c:pt>
                <c:pt idx="13">
                  <c:v>9672.3585427304279</c:v>
                </c:pt>
                <c:pt idx="14">
                  <c:v>73309.567924639108</c:v>
                </c:pt>
                <c:pt idx="15">
                  <c:v>27341.323656673278</c:v>
                </c:pt>
                <c:pt idx="16">
                  <c:v>65345.326562411843</c:v>
                </c:pt>
                <c:pt idx="17">
                  <c:v>735934.6684662787</c:v>
                </c:pt>
                <c:pt idx="18">
                  <c:v>16634.28810068372</c:v>
                </c:pt>
                <c:pt idx="19">
                  <c:v>17522.613652749387</c:v>
                </c:pt>
                <c:pt idx="20">
                  <c:v>27049.781896217428</c:v>
                </c:pt>
                <c:pt idx="21">
                  <c:v>2723.0332338194016</c:v>
                </c:pt>
                <c:pt idx="22">
                  <c:v>26658.50216507931</c:v>
                </c:pt>
                <c:pt idx="23">
                  <c:v>61846.277426113687</c:v>
                </c:pt>
                <c:pt idx="24">
                  <c:v>31400.439859110309</c:v>
                </c:pt>
                <c:pt idx="25">
                  <c:v>385054.29556275753</c:v>
                </c:pt>
                <c:pt idx="26">
                  <c:v>23545.800662467951</c:v>
                </c:pt>
                <c:pt idx="27">
                  <c:v>17741.269973091279</c:v>
                </c:pt>
                <c:pt idx="28">
                  <c:v>36537.493360074899</c:v>
                </c:pt>
                <c:pt idx="29">
                  <c:v>314456.25264455139</c:v>
                </c:pt>
                <c:pt idx="30">
                  <c:v>12870.001723670088</c:v>
                </c:pt>
                <c:pt idx="31">
                  <c:v>3226.1071738541245</c:v>
                </c:pt>
                <c:pt idx="32">
                  <c:v>66782.758964057895</c:v>
                </c:pt>
                <c:pt idx="33">
                  <c:v>356539.64815336018</c:v>
                </c:pt>
                <c:pt idx="34">
                  <c:v>11309.814896568938</c:v>
                </c:pt>
                <c:pt idx="35">
                  <c:v>21043.035211336599</c:v>
                </c:pt>
                <c:pt idx="36">
                  <c:v>47405.644099474273</c:v>
                </c:pt>
                <c:pt idx="37">
                  <c:v>9587.9648752300491</c:v>
                </c:pt>
                <c:pt idx="38">
                  <c:v>14738.718646892752</c:v>
                </c:pt>
                <c:pt idx="39">
                  <c:v>9958.9682057349601</c:v>
                </c:pt>
                <c:pt idx="40">
                  <c:v>9686.0588134285408</c:v>
                </c:pt>
                <c:pt idx="41">
                  <c:v>88383.701768359286</c:v>
                </c:pt>
                <c:pt idx="42">
                  <c:v>10271.882388479869</c:v>
                </c:pt>
                <c:pt idx="43">
                  <c:v>5879.0275918367979</c:v>
                </c:pt>
                <c:pt idx="44">
                  <c:v>68687.644601923588</c:v>
                </c:pt>
                <c:pt idx="45">
                  <c:v>64966.103069488068</c:v>
                </c:pt>
                <c:pt idx="46">
                  <c:v>11092.802608710823</c:v>
                </c:pt>
                <c:pt idx="47">
                  <c:v>9397.2571071123111</c:v>
                </c:pt>
                <c:pt idx="48">
                  <c:v>115914.12173080414</c:v>
                </c:pt>
                <c:pt idx="49">
                  <c:v>28388.024338009142</c:v>
                </c:pt>
                <c:pt idx="50">
                  <c:v>20199.098536332818</c:v>
                </c:pt>
                <c:pt idx="51">
                  <c:v>76811.905125904814</c:v>
                </c:pt>
                <c:pt idx="52">
                  <c:v>23208.225992466436</c:v>
                </c:pt>
                <c:pt idx="53">
                  <c:v>67570.250523785449</c:v>
                </c:pt>
                <c:pt idx="54">
                  <c:v>23550.732759919272</c:v>
                </c:pt>
                <c:pt idx="55">
                  <c:v>10337.643687830812</c:v>
                </c:pt>
                <c:pt idx="56">
                  <c:v>68915.617106340185</c:v>
                </c:pt>
                <c:pt idx="57">
                  <c:v>53889.160204649444</c:v>
                </c:pt>
                <c:pt idx="58">
                  <c:v>18116.109379391659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C3-4968-87F4-1CFADB46A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996639"/>
        <c:axId val="1406998303"/>
      </c:scatterChart>
      <c:valAx>
        <c:axId val="140699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Исходные</a:t>
                </a:r>
                <a:r>
                  <a:rPr lang="ru-RU" baseline="0"/>
                  <a:t> </a:t>
                </a:r>
                <a:r>
                  <a:rPr lang="en-US" baseline="0"/>
                  <a:t>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-* #\ ##0\ _₽_-;\-* #\ ##0\ _₽_-;_-* &quot;-&quot;??\ _₽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6998303"/>
        <c:crosses val="autoZero"/>
        <c:crossBetween val="midCat"/>
      </c:valAx>
      <c:valAx>
        <c:axId val="140699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Просчитанные</a:t>
                </a:r>
                <a:r>
                  <a:rPr lang="ru-RU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-* #\ ##0\ _₽_-;\-* #\ ##0\ _₽_-;_-* &quot;-&quot;??\ _₽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699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Представление</a:t>
            </a:r>
            <a:r>
              <a:rPr lang="ru-RU" baseline="0"/>
              <a:t> исходных</a:t>
            </a:r>
            <a:endParaRPr lang="ru-RU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368470540403505"/>
          <c:y val="0.19248189005396438"/>
          <c:w val="0.50307164970006557"/>
          <c:h val="0.64606636382328375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7"/>
            <c:spPr>
              <a:prstGeom prst="rect">
                <a:avLst/>
              </a:prstGeom>
              <a:solidFill>
                <a:srgbClr val="666699"/>
              </a:solidFill>
            </c:spPr>
          </c:marker>
          <c:trendline>
            <c:spPr>
              <a:prstGeom prst="rect">
                <a:avLst/>
              </a:prstGeom>
              <a:ln w="0">
                <a:solidFill>
                  <a:srgbClr val="000000"/>
                </a:solidFill>
              </a:ln>
            </c:spPr>
            <c:trendlineType val="power"/>
            <c:dispRSqr val="0"/>
            <c:dispEq val="0"/>
          </c:trendline>
          <c:xVal>
            <c:numRef>
              <c:f>Гипербола!$C$2:$C$60</c:f>
              <c:numCache>
                <c:formatCode>_-* #\ ##0\ _₽_-;\-* #\ ##0\ _₽_-;_-* "-"??\ _₽_-;_-@_-</c:formatCode>
                <c:ptCount val="59"/>
                <c:pt idx="0">
                  <c:v>27553</c:v>
                </c:pt>
                <c:pt idx="1">
                  <c:v>20195</c:v>
                </c:pt>
                <c:pt idx="2">
                  <c:v>265626</c:v>
                </c:pt>
                <c:pt idx="3">
                  <c:v>81828</c:v>
                </c:pt>
                <c:pt idx="4">
                  <c:v>23843</c:v>
                </c:pt>
                <c:pt idx="5">
                  <c:v>62264</c:v>
                </c:pt>
                <c:pt idx="6">
                  <c:v>19301</c:v>
                </c:pt>
                <c:pt idx="7">
                  <c:v>25064</c:v>
                </c:pt>
                <c:pt idx="8">
                  <c:v>26908</c:v>
                </c:pt>
                <c:pt idx="9">
                  <c:v>673985</c:v>
                </c:pt>
                <c:pt idx="10">
                  <c:v>31714</c:v>
                </c:pt>
                <c:pt idx="11">
                  <c:v>54851</c:v>
                </c:pt>
                <c:pt idx="12">
                  <c:v>17022</c:v>
                </c:pt>
                <c:pt idx="13">
                  <c:v>13395</c:v>
                </c:pt>
                <c:pt idx="14">
                  <c:v>129519</c:v>
                </c:pt>
                <c:pt idx="15">
                  <c:v>45637</c:v>
                </c:pt>
                <c:pt idx="16">
                  <c:v>114986</c:v>
                </c:pt>
                <c:pt idx="17">
                  <c:v>1338665</c:v>
                </c:pt>
                <c:pt idx="18">
                  <c:v>26099</c:v>
                </c:pt>
                <c:pt idx="19">
                  <c:v>27720</c:v>
                </c:pt>
                <c:pt idx="20">
                  <c:v>45105</c:v>
                </c:pt>
                <c:pt idx="21">
                  <c:v>714</c:v>
                </c:pt>
                <c:pt idx="22">
                  <c:v>44391</c:v>
                </c:pt>
                <c:pt idx="23">
                  <c:v>108601</c:v>
                </c:pt>
                <c:pt idx="24">
                  <c:v>53044</c:v>
                </c:pt>
                <c:pt idx="25">
                  <c:v>698385</c:v>
                </c:pt>
                <c:pt idx="26">
                  <c:v>38711</c:v>
                </c:pt>
                <c:pt idx="27">
                  <c:v>28119</c:v>
                </c:pt>
                <c:pt idx="28">
                  <c:v>62418</c:v>
                </c:pt>
                <c:pt idx="29">
                  <c:v>569559</c:v>
                </c:pt>
                <c:pt idx="30">
                  <c:v>19230</c:v>
                </c:pt>
                <c:pt idx="31">
                  <c:v>1632</c:v>
                </c:pt>
                <c:pt idx="32">
                  <c:v>117609</c:v>
                </c:pt>
                <c:pt idx="33">
                  <c:v>646352</c:v>
                </c:pt>
                <c:pt idx="34">
                  <c:v>16383</c:v>
                </c:pt>
                <c:pt idx="35">
                  <c:v>34144</c:v>
                </c:pt>
                <c:pt idx="36">
                  <c:v>82250</c:v>
                </c:pt>
                <c:pt idx="37">
                  <c:v>13241</c:v>
                </c:pt>
                <c:pt idx="38">
                  <c:v>22640</c:v>
                </c:pt>
                <c:pt idx="39">
                  <c:v>13918</c:v>
                </c:pt>
                <c:pt idx="40">
                  <c:v>13420</c:v>
                </c:pt>
                <c:pt idx="41">
                  <c:v>157026</c:v>
                </c:pt>
                <c:pt idx="42">
                  <c:v>14489</c:v>
                </c:pt>
                <c:pt idx="43">
                  <c:v>6473</c:v>
                </c:pt>
                <c:pt idx="44">
                  <c:v>121085</c:v>
                </c:pt>
                <c:pt idx="45">
                  <c:v>114294</c:v>
                </c:pt>
                <c:pt idx="46">
                  <c:v>15987</c:v>
                </c:pt>
                <c:pt idx="47">
                  <c:v>12893</c:v>
                </c:pt>
                <c:pt idx="48">
                  <c:v>207263</c:v>
                </c:pt>
                <c:pt idx="49">
                  <c:v>47547</c:v>
                </c:pt>
                <c:pt idx="50">
                  <c:v>32604</c:v>
                </c:pt>
                <c:pt idx="51">
                  <c:v>135910</c:v>
                </c:pt>
                <c:pt idx="52">
                  <c:v>38095</c:v>
                </c:pt>
                <c:pt idx="53">
                  <c:v>119046</c:v>
                </c:pt>
                <c:pt idx="54">
                  <c:v>38720</c:v>
                </c:pt>
                <c:pt idx="55">
                  <c:v>14609</c:v>
                </c:pt>
                <c:pt idx="56">
                  <c:v>121501</c:v>
                </c:pt>
                <c:pt idx="57">
                  <c:v>94081</c:v>
                </c:pt>
                <c:pt idx="58">
                  <c:v>28803</c:v>
                </c:pt>
              </c:numCache>
            </c:numRef>
          </c:xVal>
          <c:yVal>
            <c:numRef>
              <c:f>Гипербола!$B$2:$B$60</c:f>
              <c:numCache>
                <c:formatCode>_-* #\ ##0\ _₽_-;\-* #\ ##0\ _₽_-;_-* "-"??\ _₽_-;_-@_-</c:formatCode>
                <c:ptCount val="59"/>
                <c:pt idx="0">
                  <c:v>14333</c:v>
                </c:pt>
                <c:pt idx="1">
                  <c:v>12721</c:v>
                </c:pt>
                <c:pt idx="2">
                  <c:v>40995</c:v>
                </c:pt>
                <c:pt idx="3">
                  <c:v>42508</c:v>
                </c:pt>
                <c:pt idx="4">
                  <c:v>19001</c:v>
                </c:pt>
                <c:pt idx="5">
                  <c:v>42237</c:v>
                </c:pt>
                <c:pt idx="6">
                  <c:v>17072</c:v>
                </c:pt>
                <c:pt idx="7">
                  <c:v>10323</c:v>
                </c:pt>
                <c:pt idx="8">
                  <c:v>20044</c:v>
                </c:pt>
                <c:pt idx="9">
                  <c:v>398281</c:v>
                </c:pt>
                <c:pt idx="10">
                  <c:v>10837</c:v>
                </c:pt>
                <c:pt idx="11">
                  <c:v>26436</c:v>
                </c:pt>
                <c:pt idx="12">
                  <c:v>11158</c:v>
                </c:pt>
                <c:pt idx="13">
                  <c:v>8620</c:v>
                </c:pt>
                <c:pt idx="14">
                  <c:v>52744</c:v>
                </c:pt>
                <c:pt idx="15">
                  <c:v>28361</c:v>
                </c:pt>
                <c:pt idx="16">
                  <c:v>75260</c:v>
                </c:pt>
                <c:pt idx="17">
                  <c:v>857353</c:v>
                </c:pt>
                <c:pt idx="18">
                  <c:v>24522</c:v>
                </c:pt>
                <c:pt idx="19">
                  <c:v>19759</c:v>
                </c:pt>
                <c:pt idx="20">
                  <c:v>23761</c:v>
                </c:pt>
                <c:pt idx="21">
                  <c:v>376</c:v>
                </c:pt>
                <c:pt idx="22">
                  <c:v>23385</c:v>
                </c:pt>
                <c:pt idx="23">
                  <c:v>63544</c:v>
                </c:pt>
                <c:pt idx="24">
                  <c:v>48300</c:v>
                </c:pt>
                <c:pt idx="25">
                  <c:v>84247</c:v>
                </c:pt>
                <c:pt idx="26">
                  <c:v>30212</c:v>
                </c:pt>
                <c:pt idx="27">
                  <c:v>15865</c:v>
                </c:pt>
                <c:pt idx="28">
                  <c:v>28946</c:v>
                </c:pt>
                <c:pt idx="29">
                  <c:v>274930</c:v>
                </c:pt>
                <c:pt idx="30">
                  <c:v>8367</c:v>
                </c:pt>
                <c:pt idx="31">
                  <c:v>1468</c:v>
                </c:pt>
                <c:pt idx="32">
                  <c:v>87902</c:v>
                </c:pt>
                <c:pt idx="33">
                  <c:v>436894</c:v>
                </c:pt>
                <c:pt idx="34">
                  <c:v>14571</c:v>
                </c:pt>
                <c:pt idx="35">
                  <c:v>29374</c:v>
                </c:pt>
                <c:pt idx="36">
                  <c:v>34223</c:v>
                </c:pt>
                <c:pt idx="37">
                  <c:v>3799</c:v>
                </c:pt>
                <c:pt idx="38">
                  <c:v>5416</c:v>
                </c:pt>
                <c:pt idx="39">
                  <c:v>1389</c:v>
                </c:pt>
                <c:pt idx="40">
                  <c:v>9109</c:v>
                </c:pt>
                <c:pt idx="41">
                  <c:v>17653</c:v>
                </c:pt>
                <c:pt idx="42">
                  <c:v>9211</c:v>
                </c:pt>
                <c:pt idx="43">
                  <c:v>4444</c:v>
                </c:pt>
                <c:pt idx="44">
                  <c:v>68552</c:v>
                </c:pt>
                <c:pt idx="45">
                  <c:v>97347</c:v>
                </c:pt>
                <c:pt idx="46">
                  <c:v>14090</c:v>
                </c:pt>
                <c:pt idx="47">
                  <c:v>6958</c:v>
                </c:pt>
                <c:pt idx="48">
                  <c:v>161112</c:v>
                </c:pt>
                <c:pt idx="49">
                  <c:v>29171</c:v>
                </c:pt>
                <c:pt idx="50">
                  <c:v>18737</c:v>
                </c:pt>
                <c:pt idx="51">
                  <c:v>48196</c:v>
                </c:pt>
                <c:pt idx="52">
                  <c:v>26428</c:v>
                </c:pt>
                <c:pt idx="53">
                  <c:v>79021</c:v>
                </c:pt>
                <c:pt idx="54">
                  <c:v>22379</c:v>
                </c:pt>
                <c:pt idx="55">
                  <c:v>13174</c:v>
                </c:pt>
                <c:pt idx="56">
                  <c:v>61911</c:v>
                </c:pt>
                <c:pt idx="57">
                  <c:v>25780</c:v>
                </c:pt>
                <c:pt idx="58">
                  <c:v>22799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CB-41FE-AFDE-0942A9D3E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5024"/>
        <c:axId val="85133705"/>
      </c:scatterChart>
      <c:valAx>
        <c:axId val="4595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  <a:endParaRPr lang="ru-RU"/>
              </a:p>
            </c:rich>
          </c:tx>
          <c:overlay val="0"/>
        </c:title>
        <c:numFmt formatCode="_-* #\ ##0\ _₽_-;\-* #\ ##0\ _₽_-;_-* &quot;-&quot;??\ _₽_-;_-@_-" sourceLinked="1"/>
        <c:majorTickMark val="out"/>
        <c:minorTickMark val="none"/>
        <c:tickLblPos val="nextTo"/>
        <c:spPr>
          <a:prstGeom prst="rect">
            <a:avLst/>
          </a:prstGeom>
          <a:ln w="0">
            <a:solidFill>
              <a:srgbClr val="80808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85133705"/>
        <c:crossesAt val="0"/>
        <c:crossBetween val="midCat"/>
      </c:valAx>
      <c:valAx>
        <c:axId val="85133705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0">
              <a:solidFill>
                <a:srgbClr val="80808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  <a:endParaRPr lang="ru-RU"/>
              </a:p>
            </c:rich>
          </c:tx>
          <c:overlay val="0"/>
        </c:title>
        <c:numFmt formatCode="_-* #\ ##0\ _₽_-;\-* #\ ##0\ _₽_-;_-* &quot;-&quot;??\ _₽_-;_-@_-" sourceLinked="1"/>
        <c:majorTickMark val="out"/>
        <c:minorTickMark val="none"/>
        <c:tickLblPos val="nextTo"/>
        <c:spPr>
          <a:prstGeom prst="rect">
            <a:avLst/>
          </a:prstGeom>
          <a:ln w="0">
            <a:solidFill>
              <a:srgbClr val="80808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45955024"/>
        <c:crossesAt val="0"/>
        <c:crossBetween val="midCat"/>
      </c:valAx>
      <c:spPr>
        <a:prstGeom prst="rect">
          <a:avLst/>
        </a:prstGeom>
        <a:solidFill>
          <a:srgbClr val="FFFFFF"/>
        </a:solidFill>
        <a:ln w="0">
          <a:noFill/>
        </a:ln>
      </c:spPr>
    </c:plotArea>
    <c:plotVisOnly val="1"/>
    <c:dispBlanksAs val="gap"/>
    <c:showDLblsOverMax val="0"/>
  </c:chart>
  <c:spPr>
    <a:xfrm>
      <a:off x="18928080" y="0"/>
      <a:ext cx="4786920" cy="2743200"/>
    </a:xfrm>
    <a:prstGeom prst="rect">
      <a:avLst/>
    </a:prstGeom>
    <a:solidFill>
      <a:srgbClr val="FFFFFF"/>
    </a:solidFill>
    <a:ln w="0">
      <a:solidFill>
        <a:srgbClr val="808080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Гипербола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802488776777828"/>
          <c:y val="0.19850483100524391"/>
          <c:w val="0.7625319895240984"/>
          <c:h val="0.61040865802601429"/>
        </c:manualLayout>
      </c:layout>
      <c:scatterChart>
        <c:scatterStyle val="lineMarker"/>
        <c:varyColors val="0"/>
        <c:ser>
          <c:idx val="0"/>
          <c:order val="0"/>
          <c:spPr>
            <a:prstGeom prst="rect">
              <a:avLst/>
            </a:prstGeom>
            <a:ln w="0">
              <a:noFill/>
            </a:ln>
          </c:spPr>
          <c:marker>
            <c:symbol val="diamond"/>
            <c:size val="7"/>
            <c:spPr>
              <a:prstGeom prst="rect">
                <a:avLst/>
              </a:prstGeom>
              <a:solidFill>
                <a:srgbClr val="666699"/>
              </a:solidFill>
            </c:spPr>
          </c:marker>
          <c:xVal>
            <c:numRef>
              <c:f>Гипербола!$C$2:$C$60</c:f>
              <c:numCache>
                <c:formatCode>_-* #\ ##0\ _₽_-;\-* #\ ##0\ _₽_-;_-* "-"??\ _₽_-;_-@_-</c:formatCode>
                <c:ptCount val="59"/>
                <c:pt idx="0">
                  <c:v>27553</c:v>
                </c:pt>
                <c:pt idx="1">
                  <c:v>20195</c:v>
                </c:pt>
                <c:pt idx="2">
                  <c:v>265626</c:v>
                </c:pt>
                <c:pt idx="3">
                  <c:v>81828</c:v>
                </c:pt>
                <c:pt idx="4">
                  <c:v>23843</c:v>
                </c:pt>
                <c:pt idx="5">
                  <c:v>62264</c:v>
                </c:pt>
                <c:pt idx="6">
                  <c:v>19301</c:v>
                </c:pt>
                <c:pt idx="7">
                  <c:v>25064</c:v>
                </c:pt>
                <c:pt idx="8">
                  <c:v>26908</c:v>
                </c:pt>
                <c:pt idx="9">
                  <c:v>673985</c:v>
                </c:pt>
                <c:pt idx="10">
                  <c:v>31714</c:v>
                </c:pt>
                <c:pt idx="11">
                  <c:v>54851</c:v>
                </c:pt>
                <c:pt idx="12">
                  <c:v>17022</c:v>
                </c:pt>
                <c:pt idx="13">
                  <c:v>13395</c:v>
                </c:pt>
                <c:pt idx="14">
                  <c:v>129519</c:v>
                </c:pt>
                <c:pt idx="15">
                  <c:v>45637</c:v>
                </c:pt>
                <c:pt idx="16">
                  <c:v>114986</c:v>
                </c:pt>
                <c:pt idx="17">
                  <c:v>1338665</c:v>
                </c:pt>
                <c:pt idx="18">
                  <c:v>26099</c:v>
                </c:pt>
                <c:pt idx="19">
                  <c:v>27720</c:v>
                </c:pt>
                <c:pt idx="20">
                  <c:v>45105</c:v>
                </c:pt>
                <c:pt idx="21">
                  <c:v>714</c:v>
                </c:pt>
                <c:pt idx="22">
                  <c:v>44391</c:v>
                </c:pt>
                <c:pt idx="23">
                  <c:v>108601</c:v>
                </c:pt>
                <c:pt idx="24">
                  <c:v>53044</c:v>
                </c:pt>
                <c:pt idx="25">
                  <c:v>698385</c:v>
                </c:pt>
                <c:pt idx="26">
                  <c:v>38711</c:v>
                </c:pt>
                <c:pt idx="27">
                  <c:v>28119</c:v>
                </c:pt>
                <c:pt idx="28">
                  <c:v>62418</c:v>
                </c:pt>
                <c:pt idx="29">
                  <c:v>569559</c:v>
                </c:pt>
                <c:pt idx="30">
                  <c:v>19230</c:v>
                </c:pt>
                <c:pt idx="31">
                  <c:v>1632</c:v>
                </c:pt>
                <c:pt idx="32">
                  <c:v>117609</c:v>
                </c:pt>
                <c:pt idx="33">
                  <c:v>646352</c:v>
                </c:pt>
                <c:pt idx="34">
                  <c:v>16383</c:v>
                </c:pt>
                <c:pt idx="35">
                  <c:v>34144</c:v>
                </c:pt>
                <c:pt idx="36">
                  <c:v>82250</c:v>
                </c:pt>
                <c:pt idx="37">
                  <c:v>13241</c:v>
                </c:pt>
                <c:pt idx="38">
                  <c:v>22640</c:v>
                </c:pt>
                <c:pt idx="39">
                  <c:v>13918</c:v>
                </c:pt>
                <c:pt idx="40">
                  <c:v>13420</c:v>
                </c:pt>
                <c:pt idx="41">
                  <c:v>157026</c:v>
                </c:pt>
                <c:pt idx="42">
                  <c:v>14489</c:v>
                </c:pt>
                <c:pt idx="43">
                  <c:v>6473</c:v>
                </c:pt>
                <c:pt idx="44">
                  <c:v>121085</c:v>
                </c:pt>
                <c:pt idx="45">
                  <c:v>114294</c:v>
                </c:pt>
                <c:pt idx="46">
                  <c:v>15987</c:v>
                </c:pt>
                <c:pt idx="47">
                  <c:v>12893</c:v>
                </c:pt>
                <c:pt idx="48">
                  <c:v>207263</c:v>
                </c:pt>
                <c:pt idx="49">
                  <c:v>47547</c:v>
                </c:pt>
                <c:pt idx="50">
                  <c:v>32604</c:v>
                </c:pt>
                <c:pt idx="51">
                  <c:v>135910</c:v>
                </c:pt>
                <c:pt idx="52">
                  <c:v>38095</c:v>
                </c:pt>
                <c:pt idx="53">
                  <c:v>119046</c:v>
                </c:pt>
                <c:pt idx="54">
                  <c:v>38720</c:v>
                </c:pt>
                <c:pt idx="55">
                  <c:v>14609</c:v>
                </c:pt>
                <c:pt idx="56">
                  <c:v>121501</c:v>
                </c:pt>
                <c:pt idx="57">
                  <c:v>94081</c:v>
                </c:pt>
                <c:pt idx="58">
                  <c:v>28803</c:v>
                </c:pt>
              </c:numCache>
            </c:numRef>
          </c:xVal>
          <c:yVal>
            <c:numRef>
              <c:f>Гипербола!$G$2:$G$60</c:f>
              <c:numCache>
                <c:formatCode>_-* #\ ##0\ _₽_-;\-* #\ ##0\ _₽_-;_-* "-"??\ _₽_-;_-@_-</c:formatCode>
                <c:ptCount val="59"/>
                <c:pt idx="0">
                  <c:v>17431.095844485993</c:v>
                </c:pt>
                <c:pt idx="1">
                  <c:v>13398.832172617265</c:v>
                </c:pt>
                <c:pt idx="2">
                  <c:v>147897.67768096377</c:v>
                </c:pt>
                <c:pt idx="3">
                  <c:v>47174.383530090119</c:v>
                </c:pt>
                <c:pt idx="4">
                  <c:v>15397.975672885968</c:v>
                </c:pt>
                <c:pt idx="5">
                  <c:v>36453.09969257452</c:v>
                </c:pt>
                <c:pt idx="6">
                  <c:v>12908.910492452731</c:v>
                </c:pt>
                <c:pt idx="7">
                  <c:v>16067.096893781825</c:v>
                </c:pt>
                <c:pt idx="8">
                  <c:v>17077.628860474666</c:v>
                </c:pt>
                <c:pt idx="9">
                  <c:v>371682.83136139886</c:v>
                </c:pt>
                <c:pt idx="10">
                  <c:v>19711.368899479981</c:v>
                </c:pt>
                <c:pt idx="11">
                  <c:v>32390.695425169943</c:v>
                </c:pt>
                <c:pt idx="12">
                  <c:v>11659.993815612715</c:v>
                </c:pt>
                <c:pt idx="13">
                  <c:v>9672.3585427304279</c:v>
                </c:pt>
                <c:pt idx="14">
                  <c:v>73309.567924639108</c:v>
                </c:pt>
                <c:pt idx="15">
                  <c:v>27341.323656673278</c:v>
                </c:pt>
                <c:pt idx="16">
                  <c:v>65345.326562411843</c:v>
                </c:pt>
                <c:pt idx="17">
                  <c:v>735934.6684662787</c:v>
                </c:pt>
                <c:pt idx="18">
                  <c:v>16634.28810068372</c:v>
                </c:pt>
                <c:pt idx="19">
                  <c:v>17522.613652749387</c:v>
                </c:pt>
                <c:pt idx="20">
                  <c:v>27049.781896217428</c:v>
                </c:pt>
                <c:pt idx="21">
                  <c:v>2723.0332338194016</c:v>
                </c:pt>
                <c:pt idx="22">
                  <c:v>26658.50216507931</c:v>
                </c:pt>
                <c:pt idx="23">
                  <c:v>61846.277426113687</c:v>
                </c:pt>
                <c:pt idx="24">
                  <c:v>31400.439859110309</c:v>
                </c:pt>
                <c:pt idx="25">
                  <c:v>385054.29556275753</c:v>
                </c:pt>
                <c:pt idx="26">
                  <c:v>23545.800662467951</c:v>
                </c:pt>
                <c:pt idx="27">
                  <c:v>17741.269973091279</c:v>
                </c:pt>
                <c:pt idx="28">
                  <c:v>36537.493360074899</c:v>
                </c:pt>
                <c:pt idx="29">
                  <c:v>314456.25264455139</c:v>
                </c:pt>
                <c:pt idx="30">
                  <c:v>12870.001723670088</c:v>
                </c:pt>
                <c:pt idx="31">
                  <c:v>3226.1071738541245</c:v>
                </c:pt>
                <c:pt idx="32">
                  <c:v>66782.758964057895</c:v>
                </c:pt>
                <c:pt idx="33">
                  <c:v>356539.64815336018</c:v>
                </c:pt>
                <c:pt idx="34">
                  <c:v>11309.814896568938</c:v>
                </c:pt>
                <c:pt idx="35">
                  <c:v>21043.035211336599</c:v>
                </c:pt>
                <c:pt idx="36">
                  <c:v>47405.644099474273</c:v>
                </c:pt>
                <c:pt idx="37">
                  <c:v>9587.9648752300491</c:v>
                </c:pt>
                <c:pt idx="38">
                  <c:v>14738.718646892752</c:v>
                </c:pt>
                <c:pt idx="39">
                  <c:v>9958.9682057349601</c:v>
                </c:pt>
                <c:pt idx="40">
                  <c:v>9686.0588134285408</c:v>
                </c:pt>
                <c:pt idx="41">
                  <c:v>88383.701768359286</c:v>
                </c:pt>
                <c:pt idx="42">
                  <c:v>10271.882388479869</c:v>
                </c:pt>
                <c:pt idx="43">
                  <c:v>5879.0275918367979</c:v>
                </c:pt>
                <c:pt idx="44">
                  <c:v>68687.644601923588</c:v>
                </c:pt>
                <c:pt idx="45">
                  <c:v>64966.103069488068</c:v>
                </c:pt>
                <c:pt idx="46">
                  <c:v>11092.802608710823</c:v>
                </c:pt>
                <c:pt idx="47">
                  <c:v>9397.2571071123111</c:v>
                </c:pt>
                <c:pt idx="48">
                  <c:v>115914.12173080414</c:v>
                </c:pt>
                <c:pt idx="49">
                  <c:v>28388.024338009142</c:v>
                </c:pt>
                <c:pt idx="50">
                  <c:v>20199.098536332818</c:v>
                </c:pt>
                <c:pt idx="51">
                  <c:v>76811.905125904814</c:v>
                </c:pt>
                <c:pt idx="52">
                  <c:v>23208.225992466436</c:v>
                </c:pt>
                <c:pt idx="53">
                  <c:v>67570.250523785449</c:v>
                </c:pt>
                <c:pt idx="54">
                  <c:v>23550.732759919272</c:v>
                </c:pt>
                <c:pt idx="55">
                  <c:v>10337.643687830812</c:v>
                </c:pt>
                <c:pt idx="56">
                  <c:v>68915.617106340185</c:v>
                </c:pt>
                <c:pt idx="57">
                  <c:v>53889.160204649444</c:v>
                </c:pt>
                <c:pt idx="58">
                  <c:v>18116.109379391659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7-4E32-BC04-B5117A5B5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1735"/>
        <c:axId val="93410004"/>
      </c:scatterChart>
      <c:valAx>
        <c:axId val="40641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Исходные </a:t>
                </a: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5200925421637905"/>
              <c:y val="0.93911944138056347"/>
            </c:manualLayout>
          </c:layout>
          <c:overlay val="0"/>
        </c:title>
        <c:numFmt formatCode="_-* #\ ##0\ _₽_-;\-* #\ ##0\ _₽_-;_-* &quot;-&quot;??\ _₽_-;_-@_-" sourceLinked="1"/>
        <c:majorTickMark val="out"/>
        <c:minorTickMark val="none"/>
        <c:tickLblPos val="nextTo"/>
        <c:spPr>
          <a:prstGeom prst="rect">
            <a:avLst/>
          </a:prstGeom>
          <a:ln w="0">
            <a:solidFill>
              <a:srgbClr val="80808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93410004"/>
        <c:crossesAt val="0"/>
        <c:crossBetween val="midCat"/>
      </c:valAx>
      <c:valAx>
        <c:axId val="93410004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0">
              <a:solidFill>
                <a:srgbClr val="80808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Новые</a:t>
                </a:r>
                <a:r>
                  <a:rPr lang="ru-RU" baseline="0"/>
                  <a:t> </a:t>
                </a:r>
                <a:r>
                  <a:rPr lang="en-US" baseline="0"/>
                  <a:t>Y</a:t>
                </a:r>
              </a:p>
              <a:p>
                <a:pPr>
                  <a:defRPr/>
                </a:pPr>
                <a:endParaRPr lang="ru-RU"/>
              </a:p>
            </c:rich>
          </c:tx>
          <c:layout>
            <c:manualLayout>
              <c:xMode val="edge"/>
              <c:yMode val="edge"/>
              <c:x val="1.3915842699305221E-2"/>
              <c:y val="0.40846562253094904"/>
            </c:manualLayout>
          </c:layout>
          <c:overlay val="0"/>
        </c:title>
        <c:numFmt formatCode="_-* #\ ##0\ _₽_-;\-* #\ ##0\ _₽_-;_-* &quot;-&quot;??\ _₽_-;_-@_-" sourceLinked="1"/>
        <c:majorTickMark val="out"/>
        <c:minorTickMark val="none"/>
        <c:tickLblPos val="nextTo"/>
        <c:spPr>
          <a:prstGeom prst="rect">
            <a:avLst/>
          </a:prstGeom>
          <a:ln w="0">
            <a:solidFill>
              <a:srgbClr val="80808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40641735"/>
        <c:crossesAt val="0"/>
        <c:crossBetween val="midCat"/>
      </c:valAx>
      <c:spPr>
        <a:prstGeom prst="rect">
          <a:avLst/>
        </a:prstGeom>
        <a:solidFill>
          <a:srgbClr val="FFFFFF"/>
        </a:solidFill>
        <a:ln w="0">
          <a:noFill/>
        </a:ln>
      </c:spPr>
    </c:plotArea>
    <c:legend>
      <c:legendPos val="r"/>
      <c:layout>
        <c:manualLayout>
          <c:xMode val="edge"/>
          <c:yMode val="edge"/>
          <c:x val="0.86885245901639296"/>
          <c:y val="0.45427109303240998"/>
          <c:w val="0.10076703263648699"/>
          <c:h val="7.85986091064165E-2"/>
        </c:manualLayout>
      </c:layout>
      <c:overlay val="0"/>
      <c:spPr>
        <a:prstGeom prst="rect">
          <a:avLst/>
        </a:prstGeom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ru-RU"/>
        </a:p>
      </c:txPr>
    </c:legend>
    <c:plotVisOnly val="1"/>
    <c:dispBlanksAs val="gap"/>
    <c:showDLblsOverMax val="0"/>
  </c:chart>
  <c:spPr>
    <a:xfrm>
      <a:off x="18210240" y="3524400"/>
      <a:ext cx="4786920" cy="2743200"/>
    </a:xfrm>
    <a:prstGeom prst="rect">
      <a:avLst/>
    </a:prstGeom>
    <a:solidFill>
      <a:srgbClr val="FFFFFF"/>
    </a:solidFill>
    <a:ln w="0">
      <a:solidFill>
        <a:srgbClr val="80808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baseline="0"/>
              <a:t>Сравнение гиперболы и линейного уравнения</a:t>
            </a:r>
          </a:p>
          <a:p>
            <a:pPr>
              <a:defRPr/>
            </a:pPr>
            <a:endParaRPr lang="ru-RU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693241745248811"/>
          <c:y val="0.21632911818367831"/>
          <c:w val="0.79753849697201984"/>
          <c:h val="0.57154060348338742"/>
        </c:manualLayout>
      </c:layout>
      <c:scatterChart>
        <c:scatterStyle val="lineMarker"/>
        <c:varyColors val="0"/>
        <c:ser>
          <c:idx val="0"/>
          <c:order val="0"/>
          <c:spPr>
            <a:prstGeom prst="rect">
              <a:avLst/>
            </a:prstGeom>
            <a:ln w="25200">
              <a:solidFill>
                <a:srgbClr val="666699"/>
              </a:solidFill>
              <a:round/>
            </a:ln>
          </c:spPr>
          <c:marker>
            <c:symbol val="diamond"/>
            <c:size val="7"/>
            <c:spPr>
              <a:prstGeom prst="rect">
                <a:avLst/>
              </a:prstGeom>
              <a:solidFill>
                <a:srgbClr val="666699"/>
              </a:solidFill>
            </c:spPr>
          </c:marker>
          <c:xVal>
            <c:numRef>
              <c:f>Гипербола!$C$2:$C$60</c:f>
              <c:numCache>
                <c:formatCode>_-* #\ ##0\ _₽_-;\-* #\ ##0\ _₽_-;_-* "-"??\ _₽_-;_-@_-</c:formatCode>
                <c:ptCount val="59"/>
                <c:pt idx="0">
                  <c:v>27553</c:v>
                </c:pt>
                <c:pt idx="1">
                  <c:v>20195</c:v>
                </c:pt>
                <c:pt idx="2">
                  <c:v>265626</c:v>
                </c:pt>
                <c:pt idx="3">
                  <c:v>81828</c:v>
                </c:pt>
                <c:pt idx="4">
                  <c:v>23843</c:v>
                </c:pt>
                <c:pt idx="5">
                  <c:v>62264</c:v>
                </c:pt>
                <c:pt idx="6">
                  <c:v>19301</c:v>
                </c:pt>
                <c:pt idx="7">
                  <c:v>25064</c:v>
                </c:pt>
                <c:pt idx="8">
                  <c:v>26908</c:v>
                </c:pt>
                <c:pt idx="9">
                  <c:v>673985</c:v>
                </c:pt>
                <c:pt idx="10">
                  <c:v>31714</c:v>
                </c:pt>
                <c:pt idx="11">
                  <c:v>54851</c:v>
                </c:pt>
                <c:pt idx="12">
                  <c:v>17022</c:v>
                </c:pt>
                <c:pt idx="13">
                  <c:v>13395</c:v>
                </c:pt>
                <c:pt idx="14">
                  <c:v>129519</c:v>
                </c:pt>
                <c:pt idx="15">
                  <c:v>45637</c:v>
                </c:pt>
                <c:pt idx="16">
                  <c:v>114986</c:v>
                </c:pt>
                <c:pt idx="17">
                  <c:v>1338665</c:v>
                </c:pt>
                <c:pt idx="18">
                  <c:v>26099</c:v>
                </c:pt>
                <c:pt idx="19">
                  <c:v>27720</c:v>
                </c:pt>
                <c:pt idx="20">
                  <c:v>45105</c:v>
                </c:pt>
                <c:pt idx="21">
                  <c:v>714</c:v>
                </c:pt>
                <c:pt idx="22">
                  <c:v>44391</c:v>
                </c:pt>
                <c:pt idx="23">
                  <c:v>108601</c:v>
                </c:pt>
                <c:pt idx="24">
                  <c:v>53044</c:v>
                </c:pt>
                <c:pt idx="25">
                  <c:v>698385</c:v>
                </c:pt>
                <c:pt idx="26">
                  <c:v>38711</c:v>
                </c:pt>
                <c:pt idx="27">
                  <c:v>28119</c:v>
                </c:pt>
                <c:pt idx="28">
                  <c:v>62418</c:v>
                </c:pt>
                <c:pt idx="29">
                  <c:v>569559</c:v>
                </c:pt>
                <c:pt idx="30">
                  <c:v>19230</c:v>
                </c:pt>
                <c:pt idx="31">
                  <c:v>1632</c:v>
                </c:pt>
                <c:pt idx="32">
                  <c:v>117609</c:v>
                </c:pt>
                <c:pt idx="33">
                  <c:v>646352</c:v>
                </c:pt>
                <c:pt idx="34">
                  <c:v>16383</c:v>
                </c:pt>
                <c:pt idx="35">
                  <c:v>34144</c:v>
                </c:pt>
                <c:pt idx="36">
                  <c:v>82250</c:v>
                </c:pt>
                <c:pt idx="37">
                  <c:v>13241</c:v>
                </c:pt>
                <c:pt idx="38">
                  <c:v>22640</c:v>
                </c:pt>
                <c:pt idx="39">
                  <c:v>13918</c:v>
                </c:pt>
                <c:pt idx="40">
                  <c:v>13420</c:v>
                </c:pt>
                <c:pt idx="41">
                  <c:v>157026</c:v>
                </c:pt>
                <c:pt idx="42">
                  <c:v>14489</c:v>
                </c:pt>
                <c:pt idx="43">
                  <c:v>6473</c:v>
                </c:pt>
                <c:pt idx="44">
                  <c:v>121085</c:v>
                </c:pt>
                <c:pt idx="45">
                  <c:v>114294</c:v>
                </c:pt>
                <c:pt idx="46">
                  <c:v>15987</c:v>
                </c:pt>
                <c:pt idx="47">
                  <c:v>12893</c:v>
                </c:pt>
                <c:pt idx="48">
                  <c:v>207263</c:v>
                </c:pt>
                <c:pt idx="49">
                  <c:v>47547</c:v>
                </c:pt>
                <c:pt idx="50">
                  <c:v>32604</c:v>
                </c:pt>
                <c:pt idx="51">
                  <c:v>135910</c:v>
                </c:pt>
                <c:pt idx="52">
                  <c:v>38095</c:v>
                </c:pt>
                <c:pt idx="53">
                  <c:v>119046</c:v>
                </c:pt>
                <c:pt idx="54">
                  <c:v>38720</c:v>
                </c:pt>
                <c:pt idx="55">
                  <c:v>14609</c:v>
                </c:pt>
                <c:pt idx="56">
                  <c:v>121501</c:v>
                </c:pt>
                <c:pt idx="57">
                  <c:v>94081</c:v>
                </c:pt>
                <c:pt idx="58">
                  <c:v>28803</c:v>
                </c:pt>
              </c:numCache>
            </c:numRef>
          </c:xVal>
          <c:yVal>
            <c:numRef>
              <c:f>Гипербола!$L$2:$L$60</c:f>
              <c:numCache>
                <c:formatCode>_-* #\ ##0\ _₽_-;\-* #\ ##0\ _₽_-;_-* "-"??\ _₽_-;_-@_-</c:formatCode>
                <c:ptCount val="59"/>
                <c:pt idx="0">
                  <c:v>67002.953328738207</c:v>
                </c:pt>
                <c:pt idx="1">
                  <c:v>66517.686623689879</c:v>
                </c:pt>
                <c:pt idx="2">
                  <c:v>69493.522128081415</c:v>
                </c:pt>
                <c:pt idx="3">
                  <c:v>69541.177424591689</c:v>
                </c:pt>
                <c:pt idx="4">
                  <c:v>67943.739877388085</c:v>
                </c:pt>
                <c:pt idx="5">
                  <c:v>69532.892675387266</c:v>
                </c:pt>
                <c:pt idx="6">
                  <c:v>67617.343613976089</c:v>
                </c:pt>
                <c:pt idx="7">
                  <c:v>65515.391056795161</c:v>
                </c:pt>
                <c:pt idx="8">
                  <c:v>68094.053128110929</c:v>
                </c:pt>
                <c:pt idx="9">
                  <c:v>70694.594923139506</c:v>
                </c:pt>
                <c:pt idx="10">
                  <c:v>65767.57761178106</c:v>
                </c:pt>
                <c:pt idx="11">
                  <c:v>68756.163574123973</c:v>
                </c:pt>
                <c:pt idx="12">
                  <c:v>65913.285617010042</c:v>
                </c:pt>
                <c:pt idx="13">
                  <c:v>64464.941346832173</c:v>
                </c:pt>
                <c:pt idx="14">
                  <c:v>69791.765472673811</c:v>
                </c:pt>
                <c:pt idx="15">
                  <c:v>68897.088320364986</c:v>
                </c:pt>
                <c:pt idx="16">
                  <c:v>70103.100349042943</c:v>
                </c:pt>
                <c:pt idx="17">
                  <c:v>70768.38625598255</c:v>
                </c:pt>
                <c:pt idx="18">
                  <c:v>68594.107948109639</c:v>
                </c:pt>
                <c:pt idx="19">
                  <c:v>68054.555654700103</c:v>
                </c:pt>
                <c:pt idx="20">
                  <c:v>68522.421367555464</c:v>
                </c:pt>
                <c:pt idx="21">
                  <c:v>-75145.108787528065</c:v>
                </c:pt>
                <c:pt idx="22">
                  <c:v>68485.279856621419</c:v>
                </c:pt>
                <c:pt idx="23">
                  <c:v>69968.633753272719</c:v>
                </c:pt>
                <c:pt idx="24">
                  <c:v>69696.017923230829</c:v>
                </c:pt>
                <c:pt idx="25">
                  <c:v>70180.898610790769</c:v>
                </c:pt>
                <c:pt idx="26">
                  <c:v>69015.659519924491</c:v>
                </c:pt>
                <c:pt idx="27">
                  <c:v>67372.743529733765</c:v>
                </c:pt>
                <c:pt idx="28">
                  <c:v>68936.201180874647</c:v>
                </c:pt>
                <c:pt idx="29">
                  <c:v>70632.764137559498</c:v>
                </c:pt>
                <c:pt idx="30">
                  <c:v>64272.40297406802</c:v>
                </c:pt>
                <c:pt idx="31">
                  <c:v>33443.069809930836</c:v>
                </c:pt>
                <c:pt idx="32">
                  <c:v>70207.988547519286</c:v>
                </c:pt>
                <c:pt idx="33">
                  <c:v>70706.77476603238</c:v>
                </c:pt>
                <c:pt idx="34">
                  <c:v>67065.502895890211</c:v>
                </c:pt>
                <c:pt idx="35">
                  <c:v>68963.830229541985</c:v>
                </c:pt>
                <c:pt idx="36">
                  <c:v>69228.585629649577</c:v>
                </c:pt>
                <c:pt idx="37">
                  <c:v>56384.513013322132</c:v>
                </c:pt>
                <c:pt idx="38">
                  <c:v>60698.073391545047</c:v>
                </c:pt>
                <c:pt idx="39">
                  <c:v>31316.534488541874</c:v>
                </c:pt>
                <c:pt idx="40">
                  <c:v>64806.767039028506</c:v>
                </c:pt>
                <c:pt idx="41">
                  <c:v>67723.158561230666</c:v>
                </c:pt>
                <c:pt idx="42">
                  <c:v>64873.493255195026</c:v>
                </c:pt>
                <c:pt idx="43">
                  <c:v>58481.473183428243</c:v>
                </c:pt>
                <c:pt idx="44">
                  <c:v>62702.31831380634</c:v>
                </c:pt>
                <c:pt idx="45">
                  <c:v>62604.576608921525</c:v>
                </c:pt>
                <c:pt idx="46">
                  <c:v>62515.642290404059</c:v>
                </c:pt>
                <c:pt idx="47">
                  <c:v>62357.054112275029</c:v>
                </c:pt>
                <c:pt idx="48">
                  <c:v>62193.778582449653</c:v>
                </c:pt>
                <c:pt idx="49">
                  <c:v>62063.097643928319</c:v>
                </c:pt>
                <c:pt idx="50">
                  <c:v>61893.32957503153</c:v>
                </c:pt>
                <c:pt idx="51">
                  <c:v>61763.238346873695</c:v>
                </c:pt>
                <c:pt idx="52">
                  <c:v>61677.962148920938</c:v>
                </c:pt>
                <c:pt idx="53">
                  <c:v>61532.141899393886</c:v>
                </c:pt>
                <c:pt idx="54">
                  <c:v>61323.904330672398</c:v>
                </c:pt>
                <c:pt idx="55">
                  <c:v>61222.911756101748</c:v>
                </c:pt>
                <c:pt idx="56">
                  <c:v>61051.701487510334</c:v>
                </c:pt>
                <c:pt idx="57">
                  <c:v>60941.210939112614</c:v>
                </c:pt>
                <c:pt idx="58">
                  <c:v>60861.126157118983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54-41E2-9A1B-07A174D06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19607"/>
        <c:axId val="62590614"/>
      </c:scatterChart>
      <c:scatterChart>
        <c:scatterStyle val="lineMarker"/>
        <c:varyColors val="0"/>
        <c:ser>
          <c:idx val="1"/>
          <c:order val="1"/>
          <c:spPr>
            <a:ln w="19050">
              <a:noFill/>
            </a:ln>
          </c:spPr>
          <c:marker>
            <c:symbol val="square"/>
            <c:size val="7"/>
            <c:spPr>
              <a:prstGeom prst="rect">
                <a:avLst/>
              </a:prstGeom>
              <a:solidFill>
                <a:srgbClr val="993366"/>
              </a:solidFill>
            </c:spPr>
          </c:marker>
          <c:xVal>
            <c:numRef>
              <c:f>Гипербола!$C$2:$C$60</c:f>
              <c:numCache>
                <c:formatCode>_-* #\ ##0\ _₽_-;\-* #\ ##0\ _₽_-;_-* "-"??\ _₽_-;_-@_-</c:formatCode>
                <c:ptCount val="59"/>
                <c:pt idx="0">
                  <c:v>27553</c:v>
                </c:pt>
                <c:pt idx="1">
                  <c:v>20195</c:v>
                </c:pt>
                <c:pt idx="2">
                  <c:v>265626</c:v>
                </c:pt>
                <c:pt idx="3">
                  <c:v>81828</c:v>
                </c:pt>
                <c:pt idx="4">
                  <c:v>23843</c:v>
                </c:pt>
                <c:pt idx="5">
                  <c:v>62264</c:v>
                </c:pt>
                <c:pt idx="6">
                  <c:v>19301</c:v>
                </c:pt>
                <c:pt idx="7">
                  <c:v>25064</c:v>
                </c:pt>
                <c:pt idx="8">
                  <c:v>26908</c:v>
                </c:pt>
                <c:pt idx="9">
                  <c:v>673985</c:v>
                </c:pt>
                <c:pt idx="10">
                  <c:v>31714</c:v>
                </c:pt>
                <c:pt idx="11">
                  <c:v>54851</c:v>
                </c:pt>
                <c:pt idx="12">
                  <c:v>17022</c:v>
                </c:pt>
                <c:pt idx="13">
                  <c:v>13395</c:v>
                </c:pt>
                <c:pt idx="14">
                  <c:v>129519</c:v>
                </c:pt>
                <c:pt idx="15">
                  <c:v>45637</c:v>
                </c:pt>
                <c:pt idx="16">
                  <c:v>114986</c:v>
                </c:pt>
                <c:pt idx="17">
                  <c:v>1338665</c:v>
                </c:pt>
                <c:pt idx="18">
                  <c:v>26099</c:v>
                </c:pt>
                <c:pt idx="19">
                  <c:v>27720</c:v>
                </c:pt>
                <c:pt idx="20">
                  <c:v>45105</c:v>
                </c:pt>
                <c:pt idx="21">
                  <c:v>714</c:v>
                </c:pt>
                <c:pt idx="22">
                  <c:v>44391</c:v>
                </c:pt>
                <c:pt idx="23">
                  <c:v>108601</c:v>
                </c:pt>
                <c:pt idx="24">
                  <c:v>53044</c:v>
                </c:pt>
                <c:pt idx="25">
                  <c:v>698385</c:v>
                </c:pt>
                <c:pt idx="26">
                  <c:v>38711</c:v>
                </c:pt>
                <c:pt idx="27">
                  <c:v>28119</c:v>
                </c:pt>
                <c:pt idx="28">
                  <c:v>62418</c:v>
                </c:pt>
                <c:pt idx="29">
                  <c:v>569559</c:v>
                </c:pt>
                <c:pt idx="30">
                  <c:v>19230</c:v>
                </c:pt>
                <c:pt idx="31">
                  <c:v>1632</c:v>
                </c:pt>
                <c:pt idx="32">
                  <c:v>117609</c:v>
                </c:pt>
                <c:pt idx="33">
                  <c:v>646352</c:v>
                </c:pt>
                <c:pt idx="34">
                  <c:v>16383</c:v>
                </c:pt>
                <c:pt idx="35">
                  <c:v>34144</c:v>
                </c:pt>
                <c:pt idx="36">
                  <c:v>82250</c:v>
                </c:pt>
                <c:pt idx="37">
                  <c:v>13241</c:v>
                </c:pt>
                <c:pt idx="38">
                  <c:v>22640</c:v>
                </c:pt>
                <c:pt idx="39">
                  <c:v>13918</c:v>
                </c:pt>
                <c:pt idx="40">
                  <c:v>13420</c:v>
                </c:pt>
                <c:pt idx="41">
                  <c:v>157026</c:v>
                </c:pt>
                <c:pt idx="42">
                  <c:v>14489</c:v>
                </c:pt>
                <c:pt idx="43">
                  <c:v>6473</c:v>
                </c:pt>
                <c:pt idx="44">
                  <c:v>121085</c:v>
                </c:pt>
                <c:pt idx="45">
                  <c:v>114294</c:v>
                </c:pt>
                <c:pt idx="46">
                  <c:v>15987</c:v>
                </c:pt>
                <c:pt idx="47">
                  <c:v>12893</c:v>
                </c:pt>
                <c:pt idx="48">
                  <c:v>207263</c:v>
                </c:pt>
                <c:pt idx="49">
                  <c:v>47547</c:v>
                </c:pt>
                <c:pt idx="50">
                  <c:v>32604</c:v>
                </c:pt>
                <c:pt idx="51">
                  <c:v>135910</c:v>
                </c:pt>
                <c:pt idx="52">
                  <c:v>38095</c:v>
                </c:pt>
                <c:pt idx="53">
                  <c:v>119046</c:v>
                </c:pt>
                <c:pt idx="54">
                  <c:v>38720</c:v>
                </c:pt>
                <c:pt idx="55">
                  <c:v>14609</c:v>
                </c:pt>
                <c:pt idx="56">
                  <c:v>121501</c:v>
                </c:pt>
                <c:pt idx="57">
                  <c:v>94081</c:v>
                </c:pt>
                <c:pt idx="58">
                  <c:v>28803</c:v>
                </c:pt>
              </c:numCache>
            </c:numRef>
          </c:xVal>
          <c:yVal>
            <c:numRef>
              <c:f>Гипербола!$B$2:$B$60</c:f>
              <c:numCache>
                <c:formatCode>_-* #\ ##0\ _₽_-;\-* #\ ##0\ _₽_-;_-* "-"??\ _₽_-;_-@_-</c:formatCode>
                <c:ptCount val="59"/>
                <c:pt idx="0">
                  <c:v>14333</c:v>
                </c:pt>
                <c:pt idx="1">
                  <c:v>12721</c:v>
                </c:pt>
                <c:pt idx="2">
                  <c:v>40995</c:v>
                </c:pt>
                <c:pt idx="3">
                  <c:v>42508</c:v>
                </c:pt>
                <c:pt idx="4">
                  <c:v>19001</c:v>
                </c:pt>
                <c:pt idx="5">
                  <c:v>42237</c:v>
                </c:pt>
                <c:pt idx="6">
                  <c:v>17072</c:v>
                </c:pt>
                <c:pt idx="7">
                  <c:v>10323</c:v>
                </c:pt>
                <c:pt idx="8">
                  <c:v>20044</c:v>
                </c:pt>
                <c:pt idx="9">
                  <c:v>398281</c:v>
                </c:pt>
                <c:pt idx="10">
                  <c:v>10837</c:v>
                </c:pt>
                <c:pt idx="11">
                  <c:v>26436</c:v>
                </c:pt>
                <c:pt idx="12">
                  <c:v>11158</c:v>
                </c:pt>
                <c:pt idx="13">
                  <c:v>8620</c:v>
                </c:pt>
                <c:pt idx="14">
                  <c:v>52744</c:v>
                </c:pt>
                <c:pt idx="15">
                  <c:v>28361</c:v>
                </c:pt>
                <c:pt idx="16">
                  <c:v>75260</c:v>
                </c:pt>
                <c:pt idx="17">
                  <c:v>857353</c:v>
                </c:pt>
                <c:pt idx="18">
                  <c:v>24522</c:v>
                </c:pt>
                <c:pt idx="19">
                  <c:v>19759</c:v>
                </c:pt>
                <c:pt idx="20">
                  <c:v>23761</c:v>
                </c:pt>
                <c:pt idx="21">
                  <c:v>376</c:v>
                </c:pt>
                <c:pt idx="22">
                  <c:v>23385</c:v>
                </c:pt>
                <c:pt idx="23">
                  <c:v>63544</c:v>
                </c:pt>
                <c:pt idx="24">
                  <c:v>48300</c:v>
                </c:pt>
                <c:pt idx="25">
                  <c:v>84247</c:v>
                </c:pt>
                <c:pt idx="26">
                  <c:v>30212</c:v>
                </c:pt>
                <c:pt idx="27">
                  <c:v>15865</c:v>
                </c:pt>
                <c:pt idx="28">
                  <c:v>28946</c:v>
                </c:pt>
                <c:pt idx="29">
                  <c:v>274930</c:v>
                </c:pt>
                <c:pt idx="30">
                  <c:v>8367</c:v>
                </c:pt>
                <c:pt idx="31">
                  <c:v>1468</c:v>
                </c:pt>
                <c:pt idx="32">
                  <c:v>87902</c:v>
                </c:pt>
                <c:pt idx="33">
                  <c:v>436894</c:v>
                </c:pt>
                <c:pt idx="34">
                  <c:v>14571</c:v>
                </c:pt>
                <c:pt idx="35">
                  <c:v>29374</c:v>
                </c:pt>
                <c:pt idx="36">
                  <c:v>34223</c:v>
                </c:pt>
                <c:pt idx="37">
                  <c:v>3799</c:v>
                </c:pt>
                <c:pt idx="38">
                  <c:v>5416</c:v>
                </c:pt>
                <c:pt idx="39">
                  <c:v>1389</c:v>
                </c:pt>
                <c:pt idx="40">
                  <c:v>9109</c:v>
                </c:pt>
                <c:pt idx="41">
                  <c:v>17653</c:v>
                </c:pt>
                <c:pt idx="42">
                  <c:v>9211</c:v>
                </c:pt>
                <c:pt idx="43">
                  <c:v>4444</c:v>
                </c:pt>
                <c:pt idx="44">
                  <c:v>68552</c:v>
                </c:pt>
                <c:pt idx="45">
                  <c:v>97347</c:v>
                </c:pt>
                <c:pt idx="46">
                  <c:v>14090</c:v>
                </c:pt>
                <c:pt idx="47">
                  <c:v>6958</c:v>
                </c:pt>
                <c:pt idx="48">
                  <c:v>161112</c:v>
                </c:pt>
                <c:pt idx="49">
                  <c:v>29171</c:v>
                </c:pt>
                <c:pt idx="50">
                  <c:v>18737</c:v>
                </c:pt>
                <c:pt idx="51">
                  <c:v>48196</c:v>
                </c:pt>
                <c:pt idx="52">
                  <c:v>26428</c:v>
                </c:pt>
                <c:pt idx="53">
                  <c:v>79021</c:v>
                </c:pt>
                <c:pt idx="54">
                  <c:v>22379</c:v>
                </c:pt>
                <c:pt idx="55">
                  <c:v>13174</c:v>
                </c:pt>
                <c:pt idx="56">
                  <c:v>61911</c:v>
                </c:pt>
                <c:pt idx="57">
                  <c:v>25780</c:v>
                </c:pt>
                <c:pt idx="58">
                  <c:v>22799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54-41E2-9A1B-07A174D06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0542"/>
        <c:axId val="82123805"/>
      </c:scatterChart>
      <c:valAx>
        <c:axId val="82519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9069310373018671"/>
              <c:y val="0.92541358891634695"/>
            </c:manualLayout>
          </c:layout>
          <c:overlay val="0"/>
        </c:title>
        <c:numFmt formatCode="_-* #\ ##0\ _₽_-;\-* #\ ##0\ _₽_-;_-* &quot;-&quot;??\ _₽_-;_-@_-" sourceLinked="1"/>
        <c:majorTickMark val="out"/>
        <c:minorTickMark val="none"/>
        <c:tickLblPos val="nextTo"/>
        <c:spPr>
          <a:prstGeom prst="rect">
            <a:avLst/>
          </a:prstGeom>
          <a:ln w="0">
            <a:solidFill>
              <a:srgbClr val="80808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62590614"/>
        <c:crossesAt val="0"/>
        <c:crossBetween val="midCat"/>
      </c:valAx>
      <c:valAx>
        <c:axId val="20510542"/>
        <c:scaling>
          <c:orientation val="minMax"/>
        </c:scaling>
        <c:delete val="1"/>
        <c:axPos val="b"/>
        <c:numFmt formatCode="_-* #\ ##0\ _₽_-;\-* #\ ##0\ _₽_-;_-* &quot;-&quot;??\ _₽_-;_-@_-" sourceLinked="1"/>
        <c:majorTickMark val="out"/>
        <c:minorTickMark val="none"/>
        <c:tickLblPos val="nextTo"/>
        <c:crossAx val="82123805"/>
        <c:crosses val="autoZero"/>
        <c:crossBetween val="midCat"/>
      </c:valAx>
      <c:valAx>
        <c:axId val="62590614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0">
              <a:solidFill>
                <a:srgbClr val="80808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5769855928098546E-2"/>
              <c:y val="0.41019673491900732"/>
            </c:manualLayout>
          </c:layout>
          <c:overlay val="0"/>
        </c:title>
        <c:numFmt formatCode="_-* #\ ##0\ _₽_-;\-* #\ ##0\ _₽_-;_-* &quot;-&quot;??\ _₽_-;_-@_-" sourceLinked="1"/>
        <c:majorTickMark val="out"/>
        <c:minorTickMark val="none"/>
        <c:tickLblPos val="nextTo"/>
        <c:spPr>
          <a:prstGeom prst="rect">
            <a:avLst/>
          </a:prstGeom>
          <a:ln w="0">
            <a:solidFill>
              <a:srgbClr val="80808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82519607"/>
        <c:crossesAt val="0"/>
        <c:crossBetween val="midCat"/>
      </c:valAx>
      <c:valAx>
        <c:axId val="82123805"/>
        <c:scaling>
          <c:orientation val="minMax"/>
        </c:scaling>
        <c:delete val="1"/>
        <c:axPos val="l"/>
        <c:majorGridlines>
          <c:spPr>
            <a:prstGeom prst="rect">
              <a:avLst/>
            </a:prstGeom>
            <a:ln w="0">
              <a:solidFill>
                <a:srgbClr val="808080"/>
              </a:solidFill>
            </a:ln>
          </c:spPr>
        </c:majorGridlines>
        <c:numFmt formatCode="_-* #\ ##0\ _₽_-;\-* #\ ##0\ _₽_-;_-* &quot;-&quot;??\ _₽_-;_-@_-" sourceLinked="1"/>
        <c:majorTickMark val="out"/>
        <c:minorTickMark val="none"/>
        <c:tickLblPos val="nextTo"/>
        <c:crossAx val="20510542"/>
        <c:crosses val="autoZero"/>
        <c:crossBetween val="midCat"/>
      </c:valAx>
      <c:spPr>
        <a:prstGeom prst="rect">
          <a:avLst/>
        </a:prstGeom>
        <a:solidFill>
          <a:srgbClr val="FFFFFF"/>
        </a:solidFill>
        <a:ln w="0">
          <a:noFill/>
        </a:ln>
      </c:spPr>
    </c:plotArea>
    <c:plotVisOnly val="1"/>
    <c:dispBlanksAs val="gap"/>
    <c:showDLblsOverMax val="0"/>
  </c:chart>
  <c:spPr>
    <a:xfrm>
      <a:off x="6100920" y="7324560"/>
      <a:ext cx="4830840" cy="2743200"/>
    </a:xfrm>
    <a:prstGeom prst="rect">
      <a:avLst/>
    </a:prstGeom>
    <a:solidFill>
      <a:srgbClr val="FFFFFF"/>
    </a:solidFill>
    <a:ln w="0">
      <a:solidFill>
        <a:srgbClr val="808080"/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Сравнение</a:t>
            </a:r>
            <a:r>
              <a:rPr lang="ru-RU" baseline="0"/>
              <a:t> исходных и степенной </a:t>
            </a:r>
            <a:endParaRPr lang="ru-RU"/>
          </a:p>
        </c:rich>
      </c:tx>
      <c:layout>
        <c:manualLayout>
          <c:xMode val="edge"/>
          <c:yMode val="edge"/>
          <c:x val="0.2674258474576271"/>
          <c:y val="2.742230347349177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639513919389131"/>
          <c:y val="0.14708910929095473"/>
          <c:w val="0.50987367403859041"/>
          <c:h val="0.75942482738103811"/>
        </c:manualLayout>
      </c:layout>
      <c:scatterChart>
        <c:scatterStyle val="lineMarker"/>
        <c:varyColors val="0"/>
        <c:ser>
          <c:idx val="0"/>
          <c:order val="0"/>
          <c:spPr>
            <a:prstGeom prst="rect">
              <a:avLst/>
            </a:prstGeom>
            <a:ln w="25200">
              <a:solidFill>
                <a:srgbClr val="666699"/>
              </a:solidFill>
              <a:round/>
            </a:ln>
          </c:spPr>
          <c:marker>
            <c:symbol val="diamond"/>
            <c:size val="7"/>
            <c:spPr>
              <a:prstGeom prst="rect">
                <a:avLst/>
              </a:prstGeom>
              <a:solidFill>
                <a:srgbClr val="666699"/>
              </a:solidFill>
            </c:spPr>
          </c:marker>
          <c:trendline>
            <c:spPr>
              <a:prstGeom prst="rect">
                <a:avLst/>
              </a:prstGeom>
              <a:ln w="0">
                <a:solidFill>
                  <a:srgbClr val="000000"/>
                </a:solidFill>
              </a:ln>
            </c:spPr>
            <c:trendlineType val="power"/>
            <c:dispRSqr val="0"/>
            <c:dispEq val="0"/>
          </c:trendline>
          <c:xVal>
            <c:numRef>
              <c:f>Степенная!$B$2:$B$60</c:f>
              <c:numCache>
                <c:formatCode>_-* #\ ##0\ _₽_-;\-* #\ ##0\ _₽_-;_-* "-"??\ _₽_-;_-@_-</c:formatCode>
                <c:ptCount val="59"/>
                <c:pt idx="0">
                  <c:v>27553</c:v>
                </c:pt>
                <c:pt idx="1">
                  <c:v>20195</c:v>
                </c:pt>
                <c:pt idx="2">
                  <c:v>265626</c:v>
                </c:pt>
                <c:pt idx="3">
                  <c:v>81828</c:v>
                </c:pt>
                <c:pt idx="4">
                  <c:v>23843</c:v>
                </c:pt>
                <c:pt idx="5">
                  <c:v>62264</c:v>
                </c:pt>
                <c:pt idx="6">
                  <c:v>19301</c:v>
                </c:pt>
                <c:pt idx="7">
                  <c:v>25064</c:v>
                </c:pt>
                <c:pt idx="8">
                  <c:v>26908</c:v>
                </c:pt>
                <c:pt idx="9">
                  <c:v>673985</c:v>
                </c:pt>
                <c:pt idx="10">
                  <c:v>31714</c:v>
                </c:pt>
                <c:pt idx="11">
                  <c:v>54851</c:v>
                </c:pt>
                <c:pt idx="12">
                  <c:v>17022</c:v>
                </c:pt>
                <c:pt idx="13">
                  <c:v>13395</c:v>
                </c:pt>
                <c:pt idx="14">
                  <c:v>129519</c:v>
                </c:pt>
                <c:pt idx="15">
                  <c:v>45637</c:v>
                </c:pt>
                <c:pt idx="16">
                  <c:v>114986</c:v>
                </c:pt>
                <c:pt idx="17">
                  <c:v>1338665</c:v>
                </c:pt>
                <c:pt idx="18">
                  <c:v>26099</c:v>
                </c:pt>
                <c:pt idx="19">
                  <c:v>27720</c:v>
                </c:pt>
                <c:pt idx="20">
                  <c:v>45105</c:v>
                </c:pt>
                <c:pt idx="21">
                  <c:v>714</c:v>
                </c:pt>
                <c:pt idx="22">
                  <c:v>44391</c:v>
                </c:pt>
                <c:pt idx="23">
                  <c:v>108601</c:v>
                </c:pt>
                <c:pt idx="24">
                  <c:v>53044</c:v>
                </c:pt>
                <c:pt idx="25">
                  <c:v>698385</c:v>
                </c:pt>
                <c:pt idx="26">
                  <c:v>38711</c:v>
                </c:pt>
                <c:pt idx="27">
                  <c:v>28119</c:v>
                </c:pt>
                <c:pt idx="28">
                  <c:v>62418</c:v>
                </c:pt>
                <c:pt idx="29">
                  <c:v>569559</c:v>
                </c:pt>
                <c:pt idx="30">
                  <c:v>19230</c:v>
                </c:pt>
                <c:pt idx="31">
                  <c:v>1632</c:v>
                </c:pt>
                <c:pt idx="32">
                  <c:v>117609</c:v>
                </c:pt>
                <c:pt idx="33">
                  <c:v>646352</c:v>
                </c:pt>
                <c:pt idx="34">
                  <c:v>16383</c:v>
                </c:pt>
                <c:pt idx="35">
                  <c:v>34144</c:v>
                </c:pt>
                <c:pt idx="36">
                  <c:v>82250</c:v>
                </c:pt>
                <c:pt idx="37">
                  <c:v>13241</c:v>
                </c:pt>
                <c:pt idx="38">
                  <c:v>22640</c:v>
                </c:pt>
                <c:pt idx="39">
                  <c:v>13918</c:v>
                </c:pt>
                <c:pt idx="40">
                  <c:v>13420</c:v>
                </c:pt>
                <c:pt idx="41">
                  <c:v>157026</c:v>
                </c:pt>
                <c:pt idx="42">
                  <c:v>14489</c:v>
                </c:pt>
                <c:pt idx="43">
                  <c:v>6473</c:v>
                </c:pt>
                <c:pt idx="44">
                  <c:v>121085</c:v>
                </c:pt>
                <c:pt idx="45">
                  <c:v>114294</c:v>
                </c:pt>
                <c:pt idx="46">
                  <c:v>15987</c:v>
                </c:pt>
                <c:pt idx="47">
                  <c:v>12893</c:v>
                </c:pt>
                <c:pt idx="48">
                  <c:v>207263</c:v>
                </c:pt>
                <c:pt idx="49">
                  <c:v>47547</c:v>
                </c:pt>
                <c:pt idx="50">
                  <c:v>32604</c:v>
                </c:pt>
                <c:pt idx="51">
                  <c:v>135910</c:v>
                </c:pt>
                <c:pt idx="52">
                  <c:v>38095</c:v>
                </c:pt>
                <c:pt idx="53">
                  <c:v>119046</c:v>
                </c:pt>
                <c:pt idx="54">
                  <c:v>38720</c:v>
                </c:pt>
                <c:pt idx="55">
                  <c:v>14609</c:v>
                </c:pt>
                <c:pt idx="56">
                  <c:v>121501</c:v>
                </c:pt>
                <c:pt idx="57">
                  <c:v>94081</c:v>
                </c:pt>
                <c:pt idx="58">
                  <c:v>28803</c:v>
                </c:pt>
              </c:numCache>
            </c:numRef>
          </c:xVal>
          <c:yVal>
            <c:numRef>
              <c:f>Степенная!$J$2:$J$60</c:f>
              <c:numCache>
                <c:formatCode>General</c:formatCode>
                <c:ptCount val="59"/>
                <c:pt idx="0">
                  <c:v>15384.430924568311</c:v>
                </c:pt>
                <c:pt idx="1">
                  <c:v>11583.008268516354</c:v>
                </c:pt>
                <c:pt idx="2">
                  <c:v>121927.72244610856</c:v>
                </c:pt>
                <c:pt idx="3">
                  <c:v>41585.724442018502</c:v>
                </c:pt>
                <c:pt idx="4">
                  <c:v>13480.422923486805</c:v>
                </c:pt>
                <c:pt idx="5">
                  <c:v>32399.517786591208</c:v>
                </c:pt>
                <c:pt idx="6">
                  <c:v>11113.666948375991</c:v>
                </c:pt>
                <c:pt idx="7">
                  <c:v>14109.701727131745</c:v>
                </c:pt>
                <c:pt idx="8">
                  <c:v>15055.090415602863</c:v>
                </c:pt>
                <c:pt idx="9">
                  <c:v>285444.3194688111</c:v>
                </c:pt>
                <c:pt idx="10">
                  <c:v>17493.74133891326</c:v>
                </c:pt>
                <c:pt idx="11">
                  <c:v>28856.63248928645</c:v>
                </c:pt>
                <c:pt idx="12">
                  <c:v>9908.4550623667983</c:v>
                </c:pt>
                <c:pt idx="13">
                  <c:v>7960.4071221277882</c:v>
                </c:pt>
                <c:pt idx="14">
                  <c:v>63260.691118435039</c:v>
                </c:pt>
                <c:pt idx="15">
                  <c:v>24394.006793447614</c:v>
                </c:pt>
                <c:pt idx="16">
                  <c:v>56743.243233260211</c:v>
                </c:pt>
                <c:pt idx="17">
                  <c:v>534290.6469900636</c:v>
                </c:pt>
                <c:pt idx="18">
                  <c:v>14641.042460797928</c:v>
                </c:pt>
                <c:pt idx="19">
                  <c:v>15469.592822797862</c:v>
                </c:pt>
                <c:pt idx="20">
                  <c:v>24134.094227744528</c:v>
                </c:pt>
                <c:pt idx="21">
                  <c:v>546.72549380456496</c:v>
                </c:pt>
                <c:pt idx="22">
                  <c:v>23784.846817761536</c:v>
                </c:pt>
                <c:pt idx="23">
                  <c:v>53857.73235318387</c:v>
                </c:pt>
                <c:pt idx="24">
                  <c:v>27986.922116187223</c:v>
                </c:pt>
                <c:pt idx="25">
                  <c:v>294870.14613304054</c:v>
                </c:pt>
                <c:pt idx="26">
                  <c:v>20988.455974513232</c:v>
                </c:pt>
                <c:pt idx="27">
                  <c:v>15672.884460122195</c:v>
                </c:pt>
                <c:pt idx="28">
                  <c:v>32472.716884116591</c:v>
                </c:pt>
                <c:pt idx="29">
                  <c:v>244754.54181379042</c:v>
                </c:pt>
                <c:pt idx="30">
                  <c:v>11076.313136006595</c:v>
                </c:pt>
                <c:pt idx="31">
                  <c:v>1163.4613754925999</c:v>
                </c:pt>
                <c:pt idx="32">
                  <c:v>57924.576372715026</c:v>
                </c:pt>
                <c:pt idx="33">
                  <c:v>274733.8190758712</c:v>
                </c:pt>
                <c:pt idx="34">
                  <c:v>9568.0938799821142</c:v>
                </c:pt>
                <c:pt idx="35">
                  <c:v>18714.319191183797</c:v>
                </c:pt>
                <c:pt idx="36">
                  <c:v>41781.603500820143</c:v>
                </c:pt>
                <c:pt idx="37">
                  <c:v>7876.7582982409358</c:v>
                </c:pt>
                <c:pt idx="38">
                  <c:v>12857.689690965284</c:v>
                </c:pt>
                <c:pt idx="39">
                  <c:v>8243.8729276033682</c:v>
                </c:pt>
                <c:pt idx="40">
                  <c:v>7973.9786088223427</c:v>
                </c:pt>
                <c:pt idx="41">
                  <c:v>75429.473053448193</c:v>
                </c:pt>
                <c:pt idx="42">
                  <c:v>8552.3058825749213</c:v>
                </c:pt>
                <c:pt idx="43">
                  <c:v>4096.414693826533</c:v>
                </c:pt>
                <c:pt idx="44">
                  <c:v>59486.581978691487</c:v>
                </c:pt>
                <c:pt idx="45">
                  <c:v>56431.197414810311</c:v>
                </c:pt>
                <c:pt idx="46">
                  <c:v>9356.5918124548662</c:v>
                </c:pt>
                <c:pt idx="47">
                  <c:v>7687.4220662819389</c:v>
                </c:pt>
                <c:pt idx="48">
                  <c:v>97200.634202336543</c:v>
                </c:pt>
                <c:pt idx="49">
                  <c:v>25325.017224671799</c:v>
                </c:pt>
                <c:pt idx="50">
                  <c:v>17941.69147601135</c:v>
                </c:pt>
                <c:pt idx="51">
                  <c:v>66106.383570301128</c:v>
                </c:pt>
                <c:pt idx="52">
                  <c:v>20683.134708662543</c:v>
                </c:pt>
                <c:pt idx="53">
                  <c:v>58570.796549076724</c:v>
                </c:pt>
                <c:pt idx="54">
                  <c:v>20992.913708169195</c:v>
                </c:pt>
                <c:pt idx="55">
                  <c:v>8616.9904803438149</c:v>
                </c:pt>
                <c:pt idx="56">
                  <c:v>59673.25753238007</c:v>
                </c:pt>
                <c:pt idx="57">
                  <c:v>47239.476750505033</c:v>
                </c:pt>
                <c:pt idx="58">
                  <c:v>16020.806627898673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D0-4920-A696-FD0EBD9AF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96024"/>
        <c:axId val="30757563"/>
      </c:scatterChart>
      <c:scatterChart>
        <c:scatterStyle val="lineMarker"/>
        <c:varyColors val="0"/>
        <c:ser>
          <c:idx val="1"/>
          <c:order val="1"/>
          <c:spPr>
            <a:prstGeom prst="rect">
              <a:avLst/>
            </a:prstGeom>
            <a:ln w="0">
              <a:noFill/>
            </a:ln>
          </c:spPr>
          <c:marker>
            <c:symbol val="square"/>
            <c:size val="7"/>
            <c:spPr>
              <a:prstGeom prst="rect">
                <a:avLst/>
              </a:prstGeom>
              <a:solidFill>
                <a:srgbClr val="993366"/>
              </a:solidFill>
            </c:spPr>
          </c:marker>
          <c:trendline>
            <c:spPr>
              <a:prstGeom prst="rect">
                <a:avLst/>
              </a:prstGeom>
              <a:ln w="0">
                <a:solidFill>
                  <a:srgbClr val="000000"/>
                </a:solidFill>
              </a:ln>
            </c:spPr>
            <c:trendlineType val="power"/>
            <c:dispRSqr val="0"/>
            <c:dispEq val="0"/>
          </c:trendline>
          <c:xVal>
            <c:numRef>
              <c:f>Степенная!$B$2:$B$60</c:f>
              <c:numCache>
                <c:formatCode>_-* #\ ##0\ _₽_-;\-* #\ ##0\ _₽_-;_-* "-"??\ _₽_-;_-@_-</c:formatCode>
                <c:ptCount val="59"/>
                <c:pt idx="0">
                  <c:v>27553</c:v>
                </c:pt>
                <c:pt idx="1">
                  <c:v>20195</c:v>
                </c:pt>
                <c:pt idx="2">
                  <c:v>265626</c:v>
                </c:pt>
                <c:pt idx="3">
                  <c:v>81828</c:v>
                </c:pt>
                <c:pt idx="4">
                  <c:v>23843</c:v>
                </c:pt>
                <c:pt idx="5">
                  <c:v>62264</c:v>
                </c:pt>
                <c:pt idx="6">
                  <c:v>19301</c:v>
                </c:pt>
                <c:pt idx="7">
                  <c:v>25064</c:v>
                </c:pt>
                <c:pt idx="8">
                  <c:v>26908</c:v>
                </c:pt>
                <c:pt idx="9">
                  <c:v>673985</c:v>
                </c:pt>
                <c:pt idx="10">
                  <c:v>31714</c:v>
                </c:pt>
                <c:pt idx="11">
                  <c:v>54851</c:v>
                </c:pt>
                <c:pt idx="12">
                  <c:v>17022</c:v>
                </c:pt>
                <c:pt idx="13">
                  <c:v>13395</c:v>
                </c:pt>
                <c:pt idx="14">
                  <c:v>129519</c:v>
                </c:pt>
                <c:pt idx="15">
                  <c:v>45637</c:v>
                </c:pt>
                <c:pt idx="16">
                  <c:v>114986</c:v>
                </c:pt>
                <c:pt idx="17">
                  <c:v>1338665</c:v>
                </c:pt>
                <c:pt idx="18">
                  <c:v>26099</c:v>
                </c:pt>
                <c:pt idx="19">
                  <c:v>27720</c:v>
                </c:pt>
                <c:pt idx="20">
                  <c:v>45105</c:v>
                </c:pt>
                <c:pt idx="21">
                  <c:v>714</c:v>
                </c:pt>
                <c:pt idx="22">
                  <c:v>44391</c:v>
                </c:pt>
                <c:pt idx="23">
                  <c:v>108601</c:v>
                </c:pt>
                <c:pt idx="24">
                  <c:v>53044</c:v>
                </c:pt>
                <c:pt idx="25">
                  <c:v>698385</c:v>
                </c:pt>
                <c:pt idx="26">
                  <c:v>38711</c:v>
                </c:pt>
                <c:pt idx="27">
                  <c:v>28119</c:v>
                </c:pt>
                <c:pt idx="28">
                  <c:v>62418</c:v>
                </c:pt>
                <c:pt idx="29">
                  <c:v>569559</c:v>
                </c:pt>
                <c:pt idx="30">
                  <c:v>19230</c:v>
                </c:pt>
                <c:pt idx="31">
                  <c:v>1632</c:v>
                </c:pt>
                <c:pt idx="32">
                  <c:v>117609</c:v>
                </c:pt>
                <c:pt idx="33">
                  <c:v>646352</c:v>
                </c:pt>
                <c:pt idx="34">
                  <c:v>16383</c:v>
                </c:pt>
                <c:pt idx="35">
                  <c:v>34144</c:v>
                </c:pt>
                <c:pt idx="36">
                  <c:v>82250</c:v>
                </c:pt>
                <c:pt idx="37">
                  <c:v>13241</c:v>
                </c:pt>
                <c:pt idx="38">
                  <c:v>22640</c:v>
                </c:pt>
                <c:pt idx="39">
                  <c:v>13918</c:v>
                </c:pt>
                <c:pt idx="40">
                  <c:v>13420</c:v>
                </c:pt>
                <c:pt idx="41">
                  <c:v>157026</c:v>
                </c:pt>
                <c:pt idx="42">
                  <c:v>14489</c:v>
                </c:pt>
                <c:pt idx="43">
                  <c:v>6473</c:v>
                </c:pt>
                <c:pt idx="44">
                  <c:v>121085</c:v>
                </c:pt>
                <c:pt idx="45">
                  <c:v>114294</c:v>
                </c:pt>
                <c:pt idx="46">
                  <c:v>15987</c:v>
                </c:pt>
                <c:pt idx="47">
                  <c:v>12893</c:v>
                </c:pt>
                <c:pt idx="48">
                  <c:v>207263</c:v>
                </c:pt>
                <c:pt idx="49">
                  <c:v>47547</c:v>
                </c:pt>
                <c:pt idx="50">
                  <c:v>32604</c:v>
                </c:pt>
                <c:pt idx="51">
                  <c:v>135910</c:v>
                </c:pt>
                <c:pt idx="52">
                  <c:v>38095</c:v>
                </c:pt>
                <c:pt idx="53">
                  <c:v>119046</c:v>
                </c:pt>
                <c:pt idx="54">
                  <c:v>38720</c:v>
                </c:pt>
                <c:pt idx="55">
                  <c:v>14609</c:v>
                </c:pt>
                <c:pt idx="56">
                  <c:v>121501</c:v>
                </c:pt>
                <c:pt idx="57">
                  <c:v>94081</c:v>
                </c:pt>
                <c:pt idx="58">
                  <c:v>28803</c:v>
                </c:pt>
              </c:numCache>
            </c:numRef>
          </c:xVal>
          <c:yVal>
            <c:numRef>
              <c:f>Степенная!$C$2:$C$60</c:f>
              <c:numCache>
                <c:formatCode>_-* #\ ##0\ _₽_-;\-* #\ ##0\ _₽_-;_-* "-"??\ _₽_-;_-@_-</c:formatCode>
                <c:ptCount val="59"/>
                <c:pt idx="0">
                  <c:v>14333</c:v>
                </c:pt>
                <c:pt idx="1">
                  <c:v>12721</c:v>
                </c:pt>
                <c:pt idx="2">
                  <c:v>40995</c:v>
                </c:pt>
                <c:pt idx="3">
                  <c:v>42508</c:v>
                </c:pt>
                <c:pt idx="4">
                  <c:v>19001</c:v>
                </c:pt>
                <c:pt idx="5">
                  <c:v>42237</c:v>
                </c:pt>
                <c:pt idx="6">
                  <c:v>17072</c:v>
                </c:pt>
                <c:pt idx="7">
                  <c:v>10323</c:v>
                </c:pt>
                <c:pt idx="8">
                  <c:v>20044</c:v>
                </c:pt>
                <c:pt idx="9">
                  <c:v>398281</c:v>
                </c:pt>
                <c:pt idx="10">
                  <c:v>10837</c:v>
                </c:pt>
                <c:pt idx="11">
                  <c:v>26436</c:v>
                </c:pt>
                <c:pt idx="12">
                  <c:v>11158</c:v>
                </c:pt>
                <c:pt idx="13">
                  <c:v>8620</c:v>
                </c:pt>
                <c:pt idx="14">
                  <c:v>52744</c:v>
                </c:pt>
                <c:pt idx="15">
                  <c:v>28361</c:v>
                </c:pt>
                <c:pt idx="16">
                  <c:v>75260</c:v>
                </c:pt>
                <c:pt idx="17">
                  <c:v>857353</c:v>
                </c:pt>
                <c:pt idx="18">
                  <c:v>24522</c:v>
                </c:pt>
                <c:pt idx="19">
                  <c:v>19759</c:v>
                </c:pt>
                <c:pt idx="20">
                  <c:v>23761</c:v>
                </c:pt>
                <c:pt idx="21">
                  <c:v>376</c:v>
                </c:pt>
                <c:pt idx="22">
                  <c:v>23385</c:v>
                </c:pt>
                <c:pt idx="23">
                  <c:v>63544</c:v>
                </c:pt>
                <c:pt idx="24">
                  <c:v>48300</c:v>
                </c:pt>
                <c:pt idx="25">
                  <c:v>84247</c:v>
                </c:pt>
                <c:pt idx="26">
                  <c:v>30212</c:v>
                </c:pt>
                <c:pt idx="27">
                  <c:v>15865</c:v>
                </c:pt>
                <c:pt idx="28">
                  <c:v>28946</c:v>
                </c:pt>
                <c:pt idx="29">
                  <c:v>274930</c:v>
                </c:pt>
                <c:pt idx="30">
                  <c:v>8367</c:v>
                </c:pt>
                <c:pt idx="31">
                  <c:v>1468</c:v>
                </c:pt>
                <c:pt idx="32">
                  <c:v>87902</c:v>
                </c:pt>
                <c:pt idx="33">
                  <c:v>436894</c:v>
                </c:pt>
                <c:pt idx="34">
                  <c:v>14571</c:v>
                </c:pt>
                <c:pt idx="35">
                  <c:v>29374</c:v>
                </c:pt>
                <c:pt idx="36">
                  <c:v>34223</c:v>
                </c:pt>
                <c:pt idx="37">
                  <c:v>3799</c:v>
                </c:pt>
                <c:pt idx="38">
                  <c:v>5416</c:v>
                </c:pt>
                <c:pt idx="39">
                  <c:v>1389</c:v>
                </c:pt>
                <c:pt idx="40">
                  <c:v>9109</c:v>
                </c:pt>
                <c:pt idx="41">
                  <c:v>17653</c:v>
                </c:pt>
                <c:pt idx="42">
                  <c:v>9211</c:v>
                </c:pt>
                <c:pt idx="43">
                  <c:v>4444</c:v>
                </c:pt>
                <c:pt idx="44">
                  <c:v>68552</c:v>
                </c:pt>
                <c:pt idx="45">
                  <c:v>97347</c:v>
                </c:pt>
                <c:pt idx="46">
                  <c:v>14090</c:v>
                </c:pt>
                <c:pt idx="47">
                  <c:v>6958</c:v>
                </c:pt>
                <c:pt idx="48">
                  <c:v>161112</c:v>
                </c:pt>
                <c:pt idx="49">
                  <c:v>29171</c:v>
                </c:pt>
                <c:pt idx="50">
                  <c:v>18737</c:v>
                </c:pt>
                <c:pt idx="51">
                  <c:v>48196</c:v>
                </c:pt>
                <c:pt idx="52">
                  <c:v>26428</c:v>
                </c:pt>
                <c:pt idx="53">
                  <c:v>79021</c:v>
                </c:pt>
                <c:pt idx="54">
                  <c:v>22379</c:v>
                </c:pt>
                <c:pt idx="55">
                  <c:v>13174</c:v>
                </c:pt>
                <c:pt idx="56">
                  <c:v>61911</c:v>
                </c:pt>
                <c:pt idx="57">
                  <c:v>25780</c:v>
                </c:pt>
                <c:pt idx="58">
                  <c:v>22799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D0-4920-A696-FD0EBD9AF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4924"/>
        <c:axId val="42961516"/>
      </c:scatterChart>
      <c:valAx>
        <c:axId val="69796024"/>
        <c:scaling>
          <c:orientation val="minMax"/>
        </c:scaling>
        <c:delete val="0"/>
        <c:axPos val="b"/>
        <c:numFmt formatCode="_-* #\ ##0\ _₽_-;\-* #\ ##0\ _₽_-;_-* &quot;-&quot;??\ _₽_-;_-@_-" sourceLinked="1"/>
        <c:majorTickMark val="out"/>
        <c:minorTickMark val="none"/>
        <c:tickLblPos val="nextTo"/>
        <c:spPr>
          <a:prstGeom prst="rect">
            <a:avLst/>
          </a:prstGeom>
          <a:ln w="0">
            <a:solidFill>
              <a:srgbClr val="80808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30757563"/>
        <c:crossesAt val="0"/>
        <c:crossBetween val="midCat"/>
      </c:valAx>
      <c:valAx>
        <c:axId val="849492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Исходные</a:t>
                </a:r>
                <a:r>
                  <a:rPr lang="ru-RU" baseline="0"/>
                  <a:t> </a:t>
                </a:r>
                <a:r>
                  <a:rPr lang="en-US" baseline="0"/>
                  <a:t>X</a:t>
                </a:r>
                <a:endParaRPr lang="ru-RU"/>
              </a:p>
            </c:rich>
          </c:tx>
          <c:overlay val="0"/>
        </c:title>
        <c:numFmt formatCode="_-* #\ ##0\ _₽_-;\-* #\ ##0\ _₽_-;_-* &quot;-&quot;??\ _₽_-;_-@_-" sourceLinked="1"/>
        <c:majorTickMark val="out"/>
        <c:minorTickMark val="none"/>
        <c:tickLblPos val="nextTo"/>
        <c:crossAx val="42961516"/>
        <c:crosses val="autoZero"/>
        <c:crossBetween val="midCat"/>
      </c:valAx>
      <c:valAx>
        <c:axId val="30757563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0">
              <a:solidFill>
                <a:srgbClr val="80808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Исходные</a:t>
                </a:r>
                <a:r>
                  <a:rPr lang="ru-RU" baseline="0"/>
                  <a:t> и просчитанные </a:t>
                </a:r>
                <a:r>
                  <a:rPr lang="en-US" baseline="0"/>
                  <a:t>Y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prstGeom prst="rect">
            <a:avLst/>
          </a:prstGeom>
          <a:ln w="0">
            <a:solidFill>
              <a:srgbClr val="80808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69796024"/>
        <c:crossesAt val="0"/>
        <c:crossBetween val="midCat"/>
      </c:valAx>
      <c:valAx>
        <c:axId val="42961516"/>
        <c:scaling>
          <c:orientation val="minMax"/>
        </c:scaling>
        <c:delete val="1"/>
        <c:axPos val="l"/>
        <c:majorGridlines>
          <c:spPr>
            <a:prstGeom prst="rect">
              <a:avLst/>
            </a:prstGeom>
            <a:ln w="0">
              <a:solidFill>
                <a:srgbClr val="808080"/>
              </a:solidFill>
            </a:ln>
          </c:spPr>
        </c:majorGridlines>
        <c:numFmt formatCode="_-* #\ ##0\ _₽_-;\-* #\ ##0\ _₽_-;_-* &quot;-&quot;??\ _₽_-;_-@_-" sourceLinked="1"/>
        <c:majorTickMark val="out"/>
        <c:minorTickMark val="none"/>
        <c:tickLblPos val="nextTo"/>
        <c:crossAx val="8494924"/>
        <c:crosses val="autoZero"/>
        <c:crossBetween val="midCat"/>
      </c:valAx>
      <c:spPr>
        <a:prstGeom prst="rect">
          <a:avLst/>
        </a:prstGeom>
        <a:solidFill>
          <a:srgbClr val="FFFFFF"/>
        </a:solidFill>
        <a:ln w="0">
          <a:noFill/>
        </a:ln>
      </c:spPr>
    </c:plotArea>
    <c:legend>
      <c:legendPos val="r"/>
      <c:layout>
        <c:manualLayout>
          <c:xMode val="edge"/>
          <c:yMode val="edge"/>
          <c:x val="0.69100616634080303"/>
          <c:y val="0.293531032672878"/>
          <c:w val="0.27319897728981801"/>
          <c:h val="0.41188820364781498"/>
        </c:manualLayout>
      </c:layout>
      <c:overlay val="0"/>
      <c:spPr>
        <a:prstGeom prst="rect">
          <a:avLst/>
        </a:prstGeom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ru-RU"/>
        </a:p>
      </c:txPr>
    </c:legend>
    <c:plotVisOnly val="1"/>
    <c:dispBlanksAs val="gap"/>
    <c:showDLblsOverMax val="0"/>
  </c:chart>
  <c:spPr>
    <a:xfrm>
      <a:off x="8064499" y="675197"/>
      <a:ext cx="4542429" cy="2689029"/>
    </a:xfrm>
    <a:prstGeom prst="rect">
      <a:avLst/>
    </a:prstGeom>
    <a:solidFill>
      <a:srgbClr val="FFFFFF"/>
    </a:solidFill>
    <a:ln w="0">
      <a:solidFill>
        <a:srgbClr val="808080"/>
      </a:solidFill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Графики экспоненты и исходного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888767704712586"/>
          <c:y val="0.18082373054098927"/>
          <c:w val="0.59333767822941041"/>
          <c:h val="0.6763382265108302"/>
        </c:manualLayout>
      </c:layout>
      <c:scatterChart>
        <c:scatterStyle val="lineMarker"/>
        <c:varyColors val="0"/>
        <c:ser>
          <c:idx val="0"/>
          <c:order val="0"/>
          <c:spPr>
            <a:prstGeom prst="rect">
              <a:avLst/>
            </a:prstGeom>
            <a:ln w="25200">
              <a:solidFill>
                <a:srgbClr val="666699"/>
              </a:solidFill>
              <a:round/>
            </a:ln>
          </c:spPr>
          <c:marker>
            <c:symbol val="diamond"/>
            <c:size val="7"/>
            <c:spPr>
              <a:prstGeom prst="rect">
                <a:avLst/>
              </a:prstGeom>
              <a:solidFill>
                <a:srgbClr val="666699"/>
              </a:solidFill>
            </c:spPr>
          </c:marker>
          <c:trendline>
            <c:spPr>
              <a:prstGeom prst="rect">
                <a:avLst/>
              </a:prstGeom>
              <a:ln w="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Экспонета!$B$2:$B$60</c:f>
              <c:numCache>
                <c:formatCode>_-* #\ ##0\ _₽_-;\-* #\ ##0\ _₽_-;_-* "-"??\ _₽_-;_-@_-</c:formatCode>
                <c:ptCount val="59"/>
                <c:pt idx="0">
                  <c:v>27553</c:v>
                </c:pt>
                <c:pt idx="1">
                  <c:v>20195</c:v>
                </c:pt>
                <c:pt idx="2">
                  <c:v>265626</c:v>
                </c:pt>
                <c:pt idx="3">
                  <c:v>81828</c:v>
                </c:pt>
                <c:pt idx="4">
                  <c:v>23843</c:v>
                </c:pt>
                <c:pt idx="5">
                  <c:v>62264</c:v>
                </c:pt>
                <c:pt idx="6">
                  <c:v>19301</c:v>
                </c:pt>
                <c:pt idx="7">
                  <c:v>25064</c:v>
                </c:pt>
                <c:pt idx="8">
                  <c:v>26908</c:v>
                </c:pt>
                <c:pt idx="9">
                  <c:v>673985</c:v>
                </c:pt>
                <c:pt idx="10">
                  <c:v>31714</c:v>
                </c:pt>
                <c:pt idx="11">
                  <c:v>54851</c:v>
                </c:pt>
                <c:pt idx="12">
                  <c:v>17022</c:v>
                </c:pt>
                <c:pt idx="13">
                  <c:v>13395</c:v>
                </c:pt>
                <c:pt idx="14">
                  <c:v>129519</c:v>
                </c:pt>
                <c:pt idx="15">
                  <c:v>45637</c:v>
                </c:pt>
                <c:pt idx="16">
                  <c:v>114986</c:v>
                </c:pt>
                <c:pt idx="17">
                  <c:v>1338665</c:v>
                </c:pt>
                <c:pt idx="18">
                  <c:v>26099</c:v>
                </c:pt>
                <c:pt idx="19">
                  <c:v>27720</c:v>
                </c:pt>
                <c:pt idx="20">
                  <c:v>45105</c:v>
                </c:pt>
                <c:pt idx="21">
                  <c:v>714</c:v>
                </c:pt>
                <c:pt idx="22">
                  <c:v>44391</c:v>
                </c:pt>
                <c:pt idx="23">
                  <c:v>108601</c:v>
                </c:pt>
                <c:pt idx="24">
                  <c:v>53044</c:v>
                </c:pt>
                <c:pt idx="25">
                  <c:v>698385</c:v>
                </c:pt>
                <c:pt idx="26">
                  <c:v>38711</c:v>
                </c:pt>
                <c:pt idx="27">
                  <c:v>28119</c:v>
                </c:pt>
                <c:pt idx="28">
                  <c:v>62418</c:v>
                </c:pt>
                <c:pt idx="29">
                  <c:v>569559</c:v>
                </c:pt>
                <c:pt idx="30">
                  <c:v>19230</c:v>
                </c:pt>
                <c:pt idx="31">
                  <c:v>1632</c:v>
                </c:pt>
                <c:pt idx="32">
                  <c:v>117609</c:v>
                </c:pt>
                <c:pt idx="33">
                  <c:v>646352</c:v>
                </c:pt>
                <c:pt idx="34">
                  <c:v>16383</c:v>
                </c:pt>
                <c:pt idx="35">
                  <c:v>34144</c:v>
                </c:pt>
                <c:pt idx="36">
                  <c:v>82250</c:v>
                </c:pt>
                <c:pt idx="37">
                  <c:v>13241</c:v>
                </c:pt>
                <c:pt idx="38">
                  <c:v>22640</c:v>
                </c:pt>
                <c:pt idx="39">
                  <c:v>13918</c:v>
                </c:pt>
                <c:pt idx="40">
                  <c:v>13420</c:v>
                </c:pt>
                <c:pt idx="41">
                  <c:v>157026</c:v>
                </c:pt>
                <c:pt idx="42">
                  <c:v>14489</c:v>
                </c:pt>
                <c:pt idx="43">
                  <c:v>6473</c:v>
                </c:pt>
                <c:pt idx="44">
                  <c:v>121085</c:v>
                </c:pt>
                <c:pt idx="45">
                  <c:v>114294</c:v>
                </c:pt>
                <c:pt idx="46">
                  <c:v>15987</c:v>
                </c:pt>
                <c:pt idx="47">
                  <c:v>12893</c:v>
                </c:pt>
                <c:pt idx="48">
                  <c:v>207263</c:v>
                </c:pt>
                <c:pt idx="49">
                  <c:v>47547</c:v>
                </c:pt>
                <c:pt idx="50">
                  <c:v>32604</c:v>
                </c:pt>
                <c:pt idx="51">
                  <c:v>135910</c:v>
                </c:pt>
                <c:pt idx="52">
                  <c:v>38095</c:v>
                </c:pt>
                <c:pt idx="53">
                  <c:v>119046</c:v>
                </c:pt>
                <c:pt idx="54">
                  <c:v>38720</c:v>
                </c:pt>
                <c:pt idx="55">
                  <c:v>14609</c:v>
                </c:pt>
                <c:pt idx="56">
                  <c:v>121501</c:v>
                </c:pt>
                <c:pt idx="57">
                  <c:v>94081</c:v>
                </c:pt>
                <c:pt idx="58">
                  <c:v>28803</c:v>
                </c:pt>
              </c:numCache>
            </c:numRef>
          </c:xVal>
          <c:yVal>
            <c:numRef>
              <c:f>Экспонета!$I$2:$I$60</c:f>
              <c:numCache>
                <c:formatCode>General</c:formatCode>
                <c:ptCount val="59"/>
                <c:pt idx="0">
                  <c:v>16869.793141653616</c:v>
                </c:pt>
                <c:pt idx="1">
                  <c:v>16370.562382050695</c:v>
                </c:pt>
                <c:pt idx="2">
                  <c:v>44588.915654669028</c:v>
                </c:pt>
                <c:pt idx="3">
                  <c:v>21054.380201370706</c:v>
                </c:pt>
                <c:pt idx="4">
                  <c:v>16616.200094860822</c:v>
                </c:pt>
                <c:pt idx="5">
                  <c:v>19438.124585547321</c:v>
                </c:pt>
                <c:pt idx="6">
                  <c:v>16310.921048244451</c:v>
                </c:pt>
                <c:pt idx="7">
                  <c:v>16699.236554433159</c:v>
                </c:pt>
                <c:pt idx="8">
                  <c:v>16825.428566038609</c:v>
                </c:pt>
                <c:pt idx="9">
                  <c:v>236195.14126086904</c:v>
                </c:pt>
                <c:pt idx="10">
                  <c:v>17158.82125418356</c:v>
                </c:pt>
                <c:pt idx="11">
                  <c:v>18858.653670337771</c:v>
                </c:pt>
                <c:pt idx="12">
                  <c:v>16159.863468105517</c:v>
                </c:pt>
                <c:pt idx="13">
                  <c:v>15922.336833420424</c:v>
                </c:pt>
                <c:pt idx="14">
                  <c:v>25580.047908963686</c:v>
                </c:pt>
                <c:pt idx="15">
                  <c:v>18162.420729045378</c:v>
                </c:pt>
                <c:pt idx="16">
                  <c:v>24106.463729986855</c:v>
                </c:pt>
                <c:pt idx="17">
                  <c:v>3562762.871864784</c:v>
                </c:pt>
                <c:pt idx="18">
                  <c:v>16769.948598605999</c:v>
                </c:pt>
                <c:pt idx="19">
                  <c:v>16881.2988359921</c:v>
                </c:pt>
                <c:pt idx="20">
                  <c:v>18123.015635638334</c:v>
                </c:pt>
                <c:pt idx="21">
                  <c:v>15118.985935532955</c:v>
                </c:pt>
                <c:pt idx="22">
                  <c:v>18070.264186547789</c:v>
                </c:pt>
                <c:pt idx="23">
                  <c:v>23486.188036286807</c:v>
                </c:pt>
                <c:pt idx="24">
                  <c:v>18720.039889355732</c:v>
                </c:pt>
                <c:pt idx="25">
                  <c:v>260935.7389896024</c:v>
                </c:pt>
                <c:pt idx="26">
                  <c:v>17656.049369788914</c:v>
                </c:pt>
                <c:pt idx="27">
                  <c:v>16908.820270802535</c:v>
                </c:pt>
                <c:pt idx="28">
                  <c:v>19450.349621920232</c:v>
                </c:pt>
                <c:pt idx="29">
                  <c:v>154211.81245968136</c:v>
                </c:pt>
                <c:pt idx="30">
                  <c:v>16306.193756153356</c:v>
                </c:pt>
                <c:pt idx="31">
                  <c:v>15175.755815641736</c:v>
                </c:pt>
                <c:pt idx="32">
                  <c:v>24365.999835032278</c:v>
                </c:pt>
                <c:pt idx="33">
                  <c:v>210996.89169895148</c:v>
                </c:pt>
                <c:pt idx="34">
                  <c:v>16117.760693051705</c:v>
                </c:pt>
                <c:pt idx="35">
                  <c:v>17329.896949957143</c:v>
                </c:pt>
                <c:pt idx="36">
                  <c:v>21090.685300440495</c:v>
                </c:pt>
                <c:pt idx="37">
                  <c:v>15912.329242260677</c:v>
                </c:pt>
                <c:pt idx="38">
                  <c:v>16534.791580697878</c:v>
                </c:pt>
                <c:pt idx="39">
                  <c:v>15956.370659736314</c:v>
                </c:pt>
                <c:pt idx="40">
                  <c:v>15923.962036079909</c:v>
                </c:pt>
                <c:pt idx="41">
                  <c:v>28620.212255901242</c:v>
                </c:pt>
                <c:pt idx="42">
                  <c:v>15993.611123092178</c:v>
                </c:pt>
                <c:pt idx="43">
                  <c:v>15478.672163575067</c:v>
                </c:pt>
                <c:pt idx="44">
                  <c:v>24714.247143341723</c:v>
                </c:pt>
                <c:pt idx="45">
                  <c:v>24038.454976816352</c:v>
                </c:pt>
                <c:pt idx="46">
                  <c:v>16091.723904488834</c:v>
                </c:pt>
                <c:pt idx="47">
                  <c:v>15889.73784618135</c:v>
                </c:pt>
                <c:pt idx="48">
                  <c:v>35135.484565067978</c:v>
                </c:pt>
                <c:pt idx="49">
                  <c:v>18304.60122165993</c:v>
                </c:pt>
                <c:pt idx="50">
                  <c:v>17221.281724711796</c:v>
                </c:pt>
                <c:pt idx="51">
                  <c:v>26256.266087011038</c:v>
                </c:pt>
                <c:pt idx="52">
                  <c:v>17611.702108512989</c:v>
                </c:pt>
                <c:pt idx="53">
                  <c:v>24509.368458348163</c:v>
                </c:pt>
                <c:pt idx="54">
                  <c:v>17656.698127552358</c:v>
                </c:pt>
                <c:pt idx="55">
                  <c:v>16001.448535699534</c:v>
                </c:pt>
                <c:pt idx="56">
                  <c:v>24756.256701065424</c:v>
                </c:pt>
                <c:pt idx="57">
                  <c:v>22134.399111390718</c:v>
                </c:pt>
                <c:pt idx="58">
                  <c:v>16956.104300522511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C9-4EE1-AE8C-DB5857B3E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5529"/>
        <c:axId val="80975471"/>
      </c:scatterChart>
      <c:scatterChart>
        <c:scatterStyle val="lineMarker"/>
        <c:varyColors val="0"/>
        <c:ser>
          <c:idx val="1"/>
          <c:order val="1"/>
          <c:spPr>
            <a:prstGeom prst="rect">
              <a:avLst/>
            </a:prstGeom>
            <a:ln w="0">
              <a:noFill/>
            </a:ln>
          </c:spPr>
          <c:marker>
            <c:symbol val="square"/>
            <c:size val="7"/>
            <c:spPr>
              <a:prstGeom prst="rect">
                <a:avLst/>
              </a:prstGeom>
              <a:solidFill>
                <a:srgbClr val="993366"/>
              </a:solidFill>
            </c:spPr>
          </c:marker>
          <c:trendline>
            <c:spPr>
              <a:prstGeom prst="rect">
                <a:avLst/>
              </a:prstGeom>
              <a:ln w="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Экспонета!$B$2:$B$60</c:f>
              <c:numCache>
                <c:formatCode>_-* #\ ##0\ _₽_-;\-* #\ ##0\ _₽_-;_-* "-"??\ _₽_-;_-@_-</c:formatCode>
                <c:ptCount val="59"/>
                <c:pt idx="0">
                  <c:v>27553</c:v>
                </c:pt>
                <c:pt idx="1">
                  <c:v>20195</c:v>
                </c:pt>
                <c:pt idx="2">
                  <c:v>265626</c:v>
                </c:pt>
                <c:pt idx="3">
                  <c:v>81828</c:v>
                </c:pt>
                <c:pt idx="4">
                  <c:v>23843</c:v>
                </c:pt>
                <c:pt idx="5">
                  <c:v>62264</c:v>
                </c:pt>
                <c:pt idx="6">
                  <c:v>19301</c:v>
                </c:pt>
                <c:pt idx="7">
                  <c:v>25064</c:v>
                </c:pt>
                <c:pt idx="8">
                  <c:v>26908</c:v>
                </c:pt>
                <c:pt idx="9">
                  <c:v>673985</c:v>
                </c:pt>
                <c:pt idx="10">
                  <c:v>31714</c:v>
                </c:pt>
                <c:pt idx="11">
                  <c:v>54851</c:v>
                </c:pt>
                <c:pt idx="12">
                  <c:v>17022</c:v>
                </c:pt>
                <c:pt idx="13">
                  <c:v>13395</c:v>
                </c:pt>
                <c:pt idx="14">
                  <c:v>129519</c:v>
                </c:pt>
                <c:pt idx="15">
                  <c:v>45637</c:v>
                </c:pt>
                <c:pt idx="16">
                  <c:v>114986</c:v>
                </c:pt>
                <c:pt idx="17">
                  <c:v>1338665</c:v>
                </c:pt>
                <c:pt idx="18">
                  <c:v>26099</c:v>
                </c:pt>
                <c:pt idx="19">
                  <c:v>27720</c:v>
                </c:pt>
                <c:pt idx="20">
                  <c:v>45105</c:v>
                </c:pt>
                <c:pt idx="21">
                  <c:v>714</c:v>
                </c:pt>
                <c:pt idx="22">
                  <c:v>44391</c:v>
                </c:pt>
                <c:pt idx="23">
                  <c:v>108601</c:v>
                </c:pt>
                <c:pt idx="24">
                  <c:v>53044</c:v>
                </c:pt>
                <c:pt idx="25">
                  <c:v>698385</c:v>
                </c:pt>
                <c:pt idx="26">
                  <c:v>38711</c:v>
                </c:pt>
                <c:pt idx="27">
                  <c:v>28119</c:v>
                </c:pt>
                <c:pt idx="28">
                  <c:v>62418</c:v>
                </c:pt>
                <c:pt idx="29">
                  <c:v>569559</c:v>
                </c:pt>
                <c:pt idx="30">
                  <c:v>19230</c:v>
                </c:pt>
                <c:pt idx="31">
                  <c:v>1632</c:v>
                </c:pt>
                <c:pt idx="32">
                  <c:v>117609</c:v>
                </c:pt>
                <c:pt idx="33">
                  <c:v>646352</c:v>
                </c:pt>
                <c:pt idx="34">
                  <c:v>16383</c:v>
                </c:pt>
                <c:pt idx="35">
                  <c:v>34144</c:v>
                </c:pt>
                <c:pt idx="36">
                  <c:v>82250</c:v>
                </c:pt>
                <c:pt idx="37">
                  <c:v>13241</c:v>
                </c:pt>
                <c:pt idx="38">
                  <c:v>22640</c:v>
                </c:pt>
                <c:pt idx="39">
                  <c:v>13918</c:v>
                </c:pt>
                <c:pt idx="40">
                  <c:v>13420</c:v>
                </c:pt>
                <c:pt idx="41">
                  <c:v>157026</c:v>
                </c:pt>
                <c:pt idx="42">
                  <c:v>14489</c:v>
                </c:pt>
                <c:pt idx="43">
                  <c:v>6473</c:v>
                </c:pt>
                <c:pt idx="44">
                  <c:v>121085</c:v>
                </c:pt>
                <c:pt idx="45">
                  <c:v>114294</c:v>
                </c:pt>
                <c:pt idx="46">
                  <c:v>15987</c:v>
                </c:pt>
                <c:pt idx="47">
                  <c:v>12893</c:v>
                </c:pt>
                <c:pt idx="48">
                  <c:v>207263</c:v>
                </c:pt>
                <c:pt idx="49">
                  <c:v>47547</c:v>
                </c:pt>
                <c:pt idx="50">
                  <c:v>32604</c:v>
                </c:pt>
                <c:pt idx="51">
                  <c:v>135910</c:v>
                </c:pt>
                <c:pt idx="52">
                  <c:v>38095</c:v>
                </c:pt>
                <c:pt idx="53">
                  <c:v>119046</c:v>
                </c:pt>
                <c:pt idx="54">
                  <c:v>38720</c:v>
                </c:pt>
                <c:pt idx="55">
                  <c:v>14609</c:v>
                </c:pt>
                <c:pt idx="56">
                  <c:v>121501</c:v>
                </c:pt>
                <c:pt idx="57">
                  <c:v>94081</c:v>
                </c:pt>
                <c:pt idx="58">
                  <c:v>28803</c:v>
                </c:pt>
              </c:numCache>
            </c:numRef>
          </c:xVal>
          <c:yVal>
            <c:numRef>
              <c:f>Экспонета!$C$2:$C$60</c:f>
              <c:numCache>
                <c:formatCode>_-* #\ ##0\ _₽_-;\-* #\ ##0\ _₽_-;_-* "-"??\ _₽_-;_-@_-</c:formatCode>
                <c:ptCount val="59"/>
                <c:pt idx="0">
                  <c:v>14333</c:v>
                </c:pt>
                <c:pt idx="1">
                  <c:v>12721</c:v>
                </c:pt>
                <c:pt idx="2">
                  <c:v>40995</c:v>
                </c:pt>
                <c:pt idx="3">
                  <c:v>42508</c:v>
                </c:pt>
                <c:pt idx="4">
                  <c:v>19001</c:v>
                </c:pt>
                <c:pt idx="5">
                  <c:v>42237</c:v>
                </c:pt>
                <c:pt idx="6">
                  <c:v>17072</c:v>
                </c:pt>
                <c:pt idx="7">
                  <c:v>10323</c:v>
                </c:pt>
                <c:pt idx="8">
                  <c:v>20044</c:v>
                </c:pt>
                <c:pt idx="9">
                  <c:v>398281</c:v>
                </c:pt>
                <c:pt idx="10">
                  <c:v>10837</c:v>
                </c:pt>
                <c:pt idx="11">
                  <c:v>26436</c:v>
                </c:pt>
                <c:pt idx="12">
                  <c:v>11158</c:v>
                </c:pt>
                <c:pt idx="13">
                  <c:v>8620</c:v>
                </c:pt>
                <c:pt idx="14">
                  <c:v>52744</c:v>
                </c:pt>
                <c:pt idx="15">
                  <c:v>28361</c:v>
                </c:pt>
                <c:pt idx="16">
                  <c:v>75260</c:v>
                </c:pt>
                <c:pt idx="17">
                  <c:v>857353</c:v>
                </c:pt>
                <c:pt idx="18">
                  <c:v>24522</c:v>
                </c:pt>
                <c:pt idx="19">
                  <c:v>19759</c:v>
                </c:pt>
                <c:pt idx="20">
                  <c:v>23761</c:v>
                </c:pt>
                <c:pt idx="21">
                  <c:v>376</c:v>
                </c:pt>
                <c:pt idx="22">
                  <c:v>23385</c:v>
                </c:pt>
                <c:pt idx="23">
                  <c:v>63544</c:v>
                </c:pt>
                <c:pt idx="24">
                  <c:v>48300</c:v>
                </c:pt>
                <c:pt idx="25">
                  <c:v>84247</c:v>
                </c:pt>
                <c:pt idx="26">
                  <c:v>30212</c:v>
                </c:pt>
                <c:pt idx="27">
                  <c:v>15865</c:v>
                </c:pt>
                <c:pt idx="28">
                  <c:v>28946</c:v>
                </c:pt>
                <c:pt idx="29">
                  <c:v>274930</c:v>
                </c:pt>
                <c:pt idx="30">
                  <c:v>8367</c:v>
                </c:pt>
                <c:pt idx="31">
                  <c:v>1468</c:v>
                </c:pt>
                <c:pt idx="32">
                  <c:v>87902</c:v>
                </c:pt>
                <c:pt idx="33">
                  <c:v>436894</c:v>
                </c:pt>
                <c:pt idx="34">
                  <c:v>14571</c:v>
                </c:pt>
                <c:pt idx="35">
                  <c:v>29374</c:v>
                </c:pt>
                <c:pt idx="36">
                  <c:v>34223</c:v>
                </c:pt>
                <c:pt idx="37">
                  <c:v>3799</c:v>
                </c:pt>
                <c:pt idx="38">
                  <c:v>5416</c:v>
                </c:pt>
                <c:pt idx="39">
                  <c:v>1389</c:v>
                </c:pt>
                <c:pt idx="40">
                  <c:v>9109</c:v>
                </c:pt>
                <c:pt idx="41">
                  <c:v>17653</c:v>
                </c:pt>
                <c:pt idx="42">
                  <c:v>9211</c:v>
                </c:pt>
                <c:pt idx="43">
                  <c:v>4444</c:v>
                </c:pt>
                <c:pt idx="44">
                  <c:v>68552</c:v>
                </c:pt>
                <c:pt idx="45">
                  <c:v>97347</c:v>
                </c:pt>
                <c:pt idx="46">
                  <c:v>14090</c:v>
                </c:pt>
                <c:pt idx="47">
                  <c:v>6958</c:v>
                </c:pt>
                <c:pt idx="48">
                  <c:v>161112</c:v>
                </c:pt>
                <c:pt idx="49">
                  <c:v>29171</c:v>
                </c:pt>
                <c:pt idx="50">
                  <c:v>18737</c:v>
                </c:pt>
                <c:pt idx="51">
                  <c:v>48196</c:v>
                </c:pt>
                <c:pt idx="52">
                  <c:v>26428</c:v>
                </c:pt>
                <c:pt idx="53">
                  <c:v>79021</c:v>
                </c:pt>
                <c:pt idx="54">
                  <c:v>22379</c:v>
                </c:pt>
                <c:pt idx="55">
                  <c:v>13174</c:v>
                </c:pt>
                <c:pt idx="56">
                  <c:v>61911</c:v>
                </c:pt>
                <c:pt idx="57">
                  <c:v>25780</c:v>
                </c:pt>
                <c:pt idx="58">
                  <c:v>22799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C9-4EE1-AE8C-DB5857B3E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19033"/>
        <c:axId val="83539792"/>
      </c:scatterChart>
      <c:valAx>
        <c:axId val="365955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Исходные</a:t>
                </a:r>
                <a:r>
                  <a:rPr lang="en-US"/>
                  <a:t> X</a:t>
                </a:r>
                <a:r>
                  <a:rPr lang="ru-RU"/>
                  <a:t> </a:t>
                </a:r>
              </a:p>
            </c:rich>
          </c:tx>
          <c:layout>
            <c:manualLayout>
              <c:xMode val="edge"/>
              <c:yMode val="edge"/>
              <c:x val="0.41296552457969776"/>
              <c:y val="0.9234516353514266"/>
            </c:manualLayout>
          </c:layout>
          <c:overlay val="0"/>
        </c:title>
        <c:numFmt formatCode="_-* #\ ##0\ _₽_-;\-* #\ ##0\ _₽_-;_-* &quot;-&quot;??\ _₽_-;_-@_-" sourceLinked="1"/>
        <c:majorTickMark val="out"/>
        <c:minorTickMark val="none"/>
        <c:tickLblPos val="nextTo"/>
        <c:spPr>
          <a:prstGeom prst="rect">
            <a:avLst/>
          </a:prstGeom>
          <a:ln w="0">
            <a:solidFill>
              <a:srgbClr val="80808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80975471"/>
        <c:crossesAt val="0"/>
        <c:crossBetween val="midCat"/>
      </c:valAx>
      <c:valAx>
        <c:axId val="53919033"/>
        <c:scaling>
          <c:orientation val="minMax"/>
        </c:scaling>
        <c:delete val="1"/>
        <c:axPos val="b"/>
        <c:numFmt formatCode="_-* #\ ##0\ _₽_-;\-* #\ ##0\ _₽_-;_-* &quot;-&quot;??\ _₽_-;_-@_-" sourceLinked="1"/>
        <c:majorTickMark val="out"/>
        <c:minorTickMark val="none"/>
        <c:tickLblPos val="nextTo"/>
        <c:crossAx val="83539792"/>
        <c:crosses val="autoZero"/>
        <c:crossBetween val="midCat"/>
      </c:valAx>
      <c:valAx>
        <c:axId val="80975471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0">
              <a:solidFill>
                <a:srgbClr val="80808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Просчитанные</a:t>
                </a:r>
                <a:r>
                  <a:rPr lang="ru-RU" baseline="0"/>
                  <a:t> и исходные </a:t>
                </a:r>
                <a:r>
                  <a:rPr lang="en-US" baseline="0"/>
                  <a:t>Y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prstGeom prst="rect">
            <a:avLst/>
          </a:prstGeom>
          <a:ln w="0">
            <a:solidFill>
              <a:srgbClr val="80808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36595529"/>
        <c:crossesAt val="0"/>
        <c:crossBetween val="midCat"/>
      </c:valAx>
      <c:valAx>
        <c:axId val="83539792"/>
        <c:scaling>
          <c:orientation val="minMax"/>
        </c:scaling>
        <c:delete val="1"/>
        <c:axPos val="l"/>
        <c:majorGridlines>
          <c:spPr>
            <a:prstGeom prst="rect">
              <a:avLst/>
            </a:prstGeom>
            <a:ln w="0">
              <a:solidFill>
                <a:srgbClr val="808080"/>
              </a:solidFill>
            </a:ln>
          </c:spPr>
        </c:majorGridlines>
        <c:numFmt formatCode="_-* #\ ##0\ _₽_-;\-* #\ ##0\ _₽_-;_-* &quot;-&quot;??\ _₽_-;_-@_-" sourceLinked="1"/>
        <c:majorTickMark val="out"/>
        <c:minorTickMark val="none"/>
        <c:tickLblPos val="nextTo"/>
        <c:crossAx val="53919033"/>
        <c:crosses val="autoZero"/>
        <c:crossBetween val="midCat"/>
      </c:valAx>
      <c:spPr>
        <a:prstGeom prst="rect">
          <a:avLst/>
        </a:prstGeom>
        <a:solidFill>
          <a:srgbClr val="FFFFFF"/>
        </a:solidFill>
        <a:ln w="0">
          <a:noFill/>
        </a:ln>
      </c:spPr>
    </c:plotArea>
    <c:legend>
      <c:legendPos val="r"/>
      <c:layout>
        <c:manualLayout>
          <c:xMode val="edge"/>
          <c:yMode val="edge"/>
          <c:x val="0.70621261024804327"/>
          <c:y val="0.19860163617334889"/>
          <c:w val="0.29177319897728998"/>
          <c:h val="0.55106327119979004"/>
        </c:manualLayout>
      </c:layout>
      <c:overlay val="0"/>
      <c:spPr>
        <a:prstGeom prst="rect">
          <a:avLst/>
        </a:prstGeom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ru-RU"/>
        </a:p>
      </c:txPr>
    </c:legend>
    <c:plotVisOnly val="1"/>
    <c:dispBlanksAs val="gap"/>
    <c:showDLblsOverMax val="0"/>
  </c:chart>
  <c:spPr>
    <a:xfrm>
      <a:off x="7516080" y="543960"/>
      <a:ext cx="4786920" cy="2742120"/>
    </a:xfrm>
    <a:prstGeom prst="rect">
      <a:avLst/>
    </a:prstGeom>
    <a:solidFill>
      <a:srgbClr val="FFFFFF"/>
    </a:solidFill>
    <a:ln w="0">
      <a:solidFill>
        <a:srgbClr val="808080"/>
      </a:solidFill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'Линейное уравнение(итоги1)'!$C$25:$C$83</c:f>
              <c:numCache>
                <c:formatCode>General</c:formatCode>
                <c:ptCount val="59"/>
                <c:pt idx="0">
                  <c:v>1565.411160876587</c:v>
                </c:pt>
                <c:pt idx="1">
                  <c:v>3985.6748327453151</c:v>
                </c:pt>
                <c:pt idx="2">
                  <c:v>-102239.17067560123</c:v>
                </c:pt>
                <c:pt idx="3">
                  <c:v>-2.8765247275441652</c:v>
                </c:pt>
                <c:pt idx="4">
                  <c:v>8266.5313324766121</c:v>
                </c:pt>
                <c:pt idx="5">
                  <c:v>10447.407312788055</c:v>
                </c:pt>
                <c:pt idx="6">
                  <c:v>8826.5965129098495</c:v>
                </c:pt>
                <c:pt idx="7">
                  <c:v>-1080.5898884192447</c:v>
                </c:pt>
                <c:pt idx="8">
                  <c:v>7629.8781448879126</c:v>
                </c:pt>
                <c:pt idx="9">
                  <c:v>31261.675643963623</c:v>
                </c:pt>
                <c:pt idx="10">
                  <c:v>-4210.8618941174027</c:v>
                </c:pt>
                <c:pt idx="11">
                  <c:v>-1291.1884198073676</c:v>
                </c:pt>
                <c:pt idx="12">
                  <c:v>4161.513189749865</c:v>
                </c:pt>
                <c:pt idx="13">
                  <c:v>3611.1484626321535</c:v>
                </c:pt>
                <c:pt idx="14">
                  <c:v>-15902.060919276541</c:v>
                </c:pt>
                <c:pt idx="15">
                  <c:v>5683.1833486892974</c:v>
                </c:pt>
                <c:pt idx="16">
                  <c:v>14578.180442950725</c:v>
                </c:pt>
                <c:pt idx="17">
                  <c:v>126081.83853908372</c:v>
                </c:pt>
                <c:pt idx="18">
                  <c:v>12551.218904678861</c:v>
                </c:pt>
                <c:pt idx="19">
                  <c:v>6899.8933526131896</c:v>
                </c:pt>
                <c:pt idx="20">
                  <c:v>1374.7251091451508</c:v>
                </c:pt>
                <c:pt idx="21">
                  <c:v>2316.4737715431802</c:v>
                </c:pt>
                <c:pt idx="22">
                  <c:v>1390.004840283269</c:v>
                </c:pt>
                <c:pt idx="23">
                  <c:v>6361.2295792488803</c:v>
                </c:pt>
                <c:pt idx="24">
                  <c:v>21563.067146252266</c:v>
                </c:pt>
                <c:pt idx="25">
                  <c:v>-296143.78855739499</c:v>
                </c:pt>
                <c:pt idx="26">
                  <c:v>11329.706342894628</c:v>
                </c:pt>
                <c:pt idx="27">
                  <c:v>2787.2370322713014</c:v>
                </c:pt>
                <c:pt idx="28">
                  <c:v>-2927.9863547123241</c:v>
                </c:pt>
                <c:pt idx="29">
                  <c:v>-34862.745639188914</c:v>
                </c:pt>
                <c:pt idx="30">
                  <c:v>160.50528169249264</c:v>
                </c:pt>
                <c:pt idx="31">
                  <c:v>2905.3998315084573</c:v>
                </c:pt>
                <c:pt idx="32">
                  <c:v>25782.748041304672</c:v>
                </c:pt>
                <c:pt idx="33">
                  <c:v>85017.858852002304</c:v>
                </c:pt>
                <c:pt idx="34">
                  <c:v>7924.6921087936425</c:v>
                </c:pt>
                <c:pt idx="35">
                  <c:v>12994.471794025976</c:v>
                </c:pt>
                <c:pt idx="36">
                  <c:v>-8519.1370941116984</c:v>
                </c:pt>
                <c:pt idx="37">
                  <c:v>-1125.4578698674686</c:v>
                </c:pt>
                <c:pt idx="38">
                  <c:v>-4659.2116415301716</c:v>
                </c:pt>
                <c:pt idx="39">
                  <c:v>-3906.4612003723787</c:v>
                </c:pt>
                <c:pt idx="40">
                  <c:v>4086.4481919340396</c:v>
                </c:pt>
                <c:pt idx="41">
                  <c:v>-66067.194762996718</c:v>
                </c:pt>
                <c:pt idx="42">
                  <c:v>3602.624616882712</c:v>
                </c:pt>
                <c:pt idx="43">
                  <c:v>3228.4794135257839</c:v>
                </c:pt>
                <c:pt idx="44">
                  <c:v>4527.8624034389941</c:v>
                </c:pt>
                <c:pt idx="45">
                  <c:v>37044.403935874507</c:v>
                </c:pt>
                <c:pt idx="46">
                  <c:v>7660.7043966517576</c:v>
                </c:pt>
                <c:pt idx="47">
                  <c:v>2224.2498982502693</c:v>
                </c:pt>
                <c:pt idx="48">
                  <c:v>49861.385274558415</c:v>
                </c:pt>
                <c:pt idx="49">
                  <c:v>5446.4826673534371</c:v>
                </c:pt>
                <c:pt idx="50">
                  <c:v>3201.4084690297605</c:v>
                </c:pt>
                <c:pt idx="51">
                  <c:v>-23952.398120542246</c:v>
                </c:pt>
                <c:pt idx="52">
                  <c:v>7883.2810128961391</c:v>
                </c:pt>
                <c:pt idx="53">
                  <c:v>16114.256481577111</c:v>
                </c:pt>
                <c:pt idx="54">
                  <c:v>3491.7742454433064</c:v>
                </c:pt>
                <c:pt idx="55">
                  <c:v>7499.8633175317673</c:v>
                </c:pt>
                <c:pt idx="56">
                  <c:v>-2341.1101009776175</c:v>
                </c:pt>
                <c:pt idx="57">
                  <c:v>-23445.653199286869</c:v>
                </c:pt>
                <c:pt idx="58">
                  <c:v>9346.3976259709198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4D-4706-B793-F76861408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520208"/>
        <c:axId val="1183506896"/>
      </c:scatterChart>
      <c:valAx>
        <c:axId val="118352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_-* #\ ##0\ _₽_-;\-* #\ ##0\ _₽_-;_-* &quot;-&quot;??\ _₽_-;_-@_-" sourceLinked="1"/>
        <c:majorTickMark val="out"/>
        <c:minorTickMark val="none"/>
        <c:tickLblPos val="nextTo"/>
        <c:crossAx val="1183506896"/>
        <c:crosses val="autoZero"/>
        <c:crossBetween val="midCat"/>
      </c:valAx>
      <c:valAx>
        <c:axId val="1183506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35202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'Линейное уравнение(итоги2)'!$C$25:$C$83</c:f>
              <c:numCache>
                <c:formatCode>General</c:formatCode>
                <c:ptCount val="59"/>
                <c:pt idx="0">
                  <c:v>857.86226631428872</c:v>
                </c:pt>
                <c:pt idx="1">
                  <c:v>2184.1929649307467</c:v>
                </c:pt>
                <c:pt idx="2">
                  <c:v>-56028.172568254071</c:v>
                </c:pt>
                <c:pt idx="3">
                  <c:v>-1.5763666974889929</c:v>
                </c:pt>
                <c:pt idx="4">
                  <c:v>4530.1486795746187</c:v>
                </c:pt>
                <c:pt idx="5">
                  <c:v>5725.2923311458253</c:v>
                </c:pt>
                <c:pt idx="6">
                  <c:v>4837.0704627955411</c:v>
                </c:pt>
                <c:pt idx="7">
                  <c:v>-592.17495939950913</c:v>
                </c:pt>
                <c:pt idx="8">
                  <c:v>4181.2558391433413</c:v>
                </c:pt>
                <c:pt idx="9">
                  <c:v>17131.736751956749</c:v>
                </c:pt>
                <c:pt idx="10">
                  <c:v>-2307.5979128711479</c:v>
                </c:pt>
                <c:pt idx="11">
                  <c:v>-707.58523494520705</c:v>
                </c:pt>
                <c:pt idx="12">
                  <c:v>2280.554288533699</c:v>
                </c:pt>
                <c:pt idx="13">
                  <c:v>1978.9484587654606</c:v>
                </c:pt>
                <c:pt idx="14">
                  <c:v>-8714.5015700791337</c:v>
                </c:pt>
                <c:pt idx="15">
                  <c:v>3114.446012162156</c:v>
                </c:pt>
                <c:pt idx="16">
                  <c:v>7989.0007341746823</c:v>
                </c:pt>
                <c:pt idx="17">
                  <c:v>69094.212724050682</c:v>
                </c:pt>
                <c:pt idx="18">
                  <c:v>6878.2038634151377</c:v>
                </c:pt>
                <c:pt idx="19">
                  <c:v>3781.2162687565524</c:v>
                </c:pt>
                <c:pt idx="20">
                  <c:v>753.36424523128153</c:v>
                </c:pt>
                <c:pt idx="21">
                  <c:v>1269.452709408853</c:v>
                </c:pt>
                <c:pt idx="22">
                  <c:v>761.73770334274741</c:v>
                </c:pt>
                <c:pt idx="23">
                  <c:v>3486.0226883422147</c:v>
                </c:pt>
                <c:pt idx="24">
                  <c:v>11816.794279410042</c:v>
                </c:pt>
                <c:pt idx="25">
                  <c:v>-162290.00275204648</c:v>
                </c:pt>
                <c:pt idx="26">
                  <c:v>6208.8017531115402</c:v>
                </c:pt>
                <c:pt idx="27">
                  <c:v>1527.4360736769231</c:v>
                </c:pt>
                <c:pt idx="28">
                  <c:v>-1604.5682263976414</c:v>
                </c:pt>
                <c:pt idx="29">
                  <c:v>-19105.162101454393</c:v>
                </c:pt>
                <c:pt idx="30">
                  <c:v>87.958632306566869</c:v>
                </c:pt>
                <c:pt idx="31">
                  <c:v>1592.1905671167588</c:v>
                </c:pt>
                <c:pt idx="32">
                  <c:v>14129.225100285046</c:v>
                </c:pt>
                <c:pt idx="33">
                  <c:v>46590.70721785698</c:v>
                </c:pt>
                <c:pt idx="34">
                  <c:v>4342.817083587036</c:v>
                </c:pt>
                <c:pt idx="35">
                  <c:v>7121.1112462861965</c:v>
                </c:pt>
                <c:pt idx="36">
                  <c:v>-4668.5793721467671</c:v>
                </c:pt>
                <c:pt idx="37">
                  <c:v>-616.76309906025108</c:v>
                </c:pt>
                <c:pt idx="38">
                  <c:v>-2553.2984291505772</c:v>
                </c:pt>
                <c:pt idx="39">
                  <c:v>-2140.783036671136</c:v>
                </c:pt>
                <c:pt idx="40">
                  <c:v>2239.4178569324959</c:v>
                </c:pt>
                <c:pt idx="41">
                  <c:v>-36205.538100721329</c:v>
                </c:pt>
                <c:pt idx="42">
                  <c:v>1974.2772989992091</c:v>
                </c:pt>
                <c:pt idx="43">
                  <c:v>1769.2416763435858</c:v>
                </c:pt>
                <c:pt idx="44">
                  <c:v>2481.3176244369679</c:v>
                </c:pt>
                <c:pt idx="45">
                  <c:v>20300.734470869473</c:v>
                </c:pt>
                <c:pt idx="46">
                  <c:v>4198.1489588942577</c:v>
                </c:pt>
                <c:pt idx="47">
                  <c:v>1218.9130282511978</c:v>
                </c:pt>
                <c:pt idx="48">
                  <c:v>27324.579025774961</c:v>
                </c:pt>
                <c:pt idx="49">
                  <c:v>2984.7314758129869</c:v>
                </c:pt>
                <c:pt idx="50">
                  <c:v>1754.4065056376185</c:v>
                </c:pt>
                <c:pt idx="51">
                  <c:v>-13126.173524816437</c:v>
                </c:pt>
                <c:pt idx="52">
                  <c:v>4320.1233546389794</c:v>
                </c:pt>
                <c:pt idx="53">
                  <c:v>8830.7870358573637</c:v>
                </c:pt>
                <c:pt idx="54">
                  <c:v>1913.530095170956</c:v>
                </c:pt>
                <c:pt idx="55">
                  <c:v>4110.0063059614358</c:v>
                </c:pt>
                <c:pt idx="56">
                  <c:v>-1282.9536846992414</c:v>
                </c:pt>
                <c:pt idx="57">
                  <c:v>-12848.471820972718</c:v>
                </c:pt>
                <c:pt idx="58">
                  <c:v>5121.9271011202327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0E-4363-8F35-9E563B5D5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510224"/>
        <c:axId val="1183497328"/>
      </c:scatterChart>
      <c:valAx>
        <c:axId val="118351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_-* #\ ##0\ _₽_-;\-* #\ ##0\ _₽_-;_-* &quot;-&quot;??\ _₽_-;_-@_-" sourceLinked="1"/>
        <c:majorTickMark val="out"/>
        <c:minorTickMark val="none"/>
        <c:tickLblPos val="nextTo"/>
        <c:crossAx val="1183497328"/>
        <c:crosses val="autoZero"/>
        <c:crossBetween val="midCat"/>
      </c:valAx>
      <c:valAx>
        <c:axId val="1183497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35102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1569720</xdr:colOff>
      <xdr:row>15</xdr:row>
      <xdr:rowOff>99060</xdr:rowOff>
    </xdr:from>
    <xdr:to>
      <xdr:col>22</xdr:col>
      <xdr:colOff>205740</xdr:colOff>
      <xdr:row>30</xdr:row>
      <xdr:rowOff>99060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5E25302-8B92-4354-89EC-2051346B1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1592580</xdr:colOff>
      <xdr:row>31</xdr:row>
      <xdr:rowOff>7620</xdr:rowOff>
    </xdr:from>
    <xdr:to>
      <xdr:col>22</xdr:col>
      <xdr:colOff>228600</xdr:colOff>
      <xdr:row>46</xdr:row>
      <xdr:rowOff>7620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EDCE6FF-E12A-4B1A-9E2C-157957F2E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6</xdr:col>
      <xdr:colOff>304800</xdr:colOff>
      <xdr:row>1</xdr:row>
      <xdr:rowOff>470263</xdr:rowOff>
    </xdr:to>
    <xdr:sp macro="" textlink="">
      <xdr:nvSpPr>
        <xdr:cNvPr id="2" name="img-kyCqS1" descr="Теоретическое значение у">
          <a:extLst>
            <a:ext uri="{FF2B5EF4-FFF2-40B4-BE49-F238E27FC236}">
              <a16:creationId xmlns:a16="http://schemas.microsoft.com/office/drawing/2014/main" id="{18D8DD53-3656-47C9-B291-F50E858E0470}"/>
            </a:ext>
          </a:extLst>
        </xdr:cNvPr>
        <xdr:cNvSpPr>
          <a:spLocks noChangeAspect="1" noChangeArrowheads="1"/>
        </xdr:cNvSpPr>
      </xdr:nvSpPr>
      <xdr:spPr bwMode="auto">
        <a:xfrm>
          <a:off x="5524500" y="1927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182880</xdr:colOff>
      <xdr:row>24</xdr:row>
      <xdr:rowOff>378823</xdr:rowOff>
    </xdr:to>
    <xdr:pic>
      <xdr:nvPicPr>
        <xdr:cNvPr id="5" name="img-UhUt8U" descr="Дисперсия">
          <a:extLst>
            <a:ext uri="{FF2B5EF4-FFF2-40B4-BE49-F238E27FC236}">
              <a16:creationId xmlns:a16="http://schemas.microsoft.com/office/drawing/2014/main" id="{796BD746-DBDE-4D31-B61B-7D5666005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22180"/>
          <a:ext cx="18288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106680</xdr:colOff>
      <xdr:row>25</xdr:row>
      <xdr:rowOff>378823</xdr:rowOff>
    </xdr:to>
    <xdr:pic>
      <xdr:nvPicPr>
        <xdr:cNvPr id="6" name="img-x4VHf3" descr="Среднее квадратическое значение">
          <a:extLst>
            <a:ext uri="{FF2B5EF4-FFF2-40B4-BE49-F238E27FC236}">
              <a16:creationId xmlns:a16="http://schemas.microsoft.com/office/drawing/2014/main" id="{190657D0-BF45-4868-8D94-769D11E71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72700"/>
          <a:ext cx="10668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2</xdr:row>
      <xdr:rowOff>0</xdr:rowOff>
    </xdr:from>
    <xdr:ext cx="304800" cy="304800"/>
    <xdr:sp macro="" textlink="">
      <xdr:nvSpPr>
        <xdr:cNvPr id="7" name="img-kyCqS1" descr="Теоретическое значение у">
          <a:extLst>
            <a:ext uri="{FF2B5EF4-FFF2-40B4-BE49-F238E27FC236}">
              <a16:creationId xmlns:a16="http://schemas.microsoft.com/office/drawing/2014/main" id="{D341ADDB-9A46-4F5B-B9CC-0A01C1E2CA09}"/>
            </a:ext>
          </a:extLst>
        </xdr:cNvPr>
        <xdr:cNvSpPr>
          <a:spLocks noChangeAspect="1" noChangeArrowheads="1"/>
        </xdr:cNvSpPr>
      </xdr:nvSpPr>
      <xdr:spPr bwMode="auto">
        <a:xfrm>
          <a:off x="5524500" y="2278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4800"/>
    <xdr:sp macro="" textlink="">
      <xdr:nvSpPr>
        <xdr:cNvPr id="8" name="img-kyCqS1" descr="Теоретическое значение у">
          <a:extLst>
            <a:ext uri="{FF2B5EF4-FFF2-40B4-BE49-F238E27FC236}">
              <a16:creationId xmlns:a16="http://schemas.microsoft.com/office/drawing/2014/main" id="{048D967D-AB71-447C-ABB3-35C5D84D376F}"/>
            </a:ext>
          </a:extLst>
        </xdr:cNvPr>
        <xdr:cNvSpPr>
          <a:spLocks noChangeAspect="1" noChangeArrowheads="1"/>
        </xdr:cNvSpPr>
      </xdr:nvSpPr>
      <xdr:spPr bwMode="auto">
        <a:xfrm>
          <a:off x="5524500" y="262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304800"/>
    <xdr:sp macro="" textlink="">
      <xdr:nvSpPr>
        <xdr:cNvPr id="9" name="img-kyCqS1" descr="Теоретическое значение у">
          <a:extLst>
            <a:ext uri="{FF2B5EF4-FFF2-40B4-BE49-F238E27FC236}">
              <a16:creationId xmlns:a16="http://schemas.microsoft.com/office/drawing/2014/main" id="{389C71B7-B76E-4DD1-BE5A-98D78AA4AB2B}"/>
            </a:ext>
          </a:extLst>
        </xdr:cNvPr>
        <xdr:cNvSpPr>
          <a:spLocks noChangeAspect="1" noChangeArrowheads="1"/>
        </xdr:cNvSpPr>
      </xdr:nvSpPr>
      <xdr:spPr bwMode="auto">
        <a:xfrm>
          <a:off x="5524500" y="2979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304800"/>
    <xdr:sp macro="" textlink="">
      <xdr:nvSpPr>
        <xdr:cNvPr id="10" name="img-kyCqS1" descr="Теоретическое значение у">
          <a:extLst>
            <a:ext uri="{FF2B5EF4-FFF2-40B4-BE49-F238E27FC236}">
              <a16:creationId xmlns:a16="http://schemas.microsoft.com/office/drawing/2014/main" id="{59A10A44-AD33-4C1C-B2C0-840680817E76}"/>
            </a:ext>
          </a:extLst>
        </xdr:cNvPr>
        <xdr:cNvSpPr>
          <a:spLocks noChangeAspect="1" noChangeArrowheads="1"/>
        </xdr:cNvSpPr>
      </xdr:nvSpPr>
      <xdr:spPr bwMode="auto">
        <a:xfrm>
          <a:off x="5524500" y="3329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6</xdr:row>
      <xdr:rowOff>0</xdr:rowOff>
    </xdr:from>
    <xdr:ext cx="304800" cy="304800"/>
    <xdr:sp macro="" textlink="">
      <xdr:nvSpPr>
        <xdr:cNvPr id="11" name="img-kyCqS1" descr="Теоретическое значение у">
          <a:extLst>
            <a:ext uri="{FF2B5EF4-FFF2-40B4-BE49-F238E27FC236}">
              <a16:creationId xmlns:a16="http://schemas.microsoft.com/office/drawing/2014/main" id="{2678DF7E-620C-4F21-B374-09DC4F3555DF}"/>
            </a:ext>
          </a:extLst>
        </xdr:cNvPr>
        <xdr:cNvSpPr>
          <a:spLocks noChangeAspect="1" noChangeArrowheads="1"/>
        </xdr:cNvSpPr>
      </xdr:nvSpPr>
      <xdr:spPr bwMode="auto">
        <a:xfrm>
          <a:off x="5524500" y="3680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7</xdr:row>
      <xdr:rowOff>0</xdr:rowOff>
    </xdr:from>
    <xdr:ext cx="304800" cy="304800"/>
    <xdr:sp macro="" textlink="">
      <xdr:nvSpPr>
        <xdr:cNvPr id="12" name="img-kyCqS1" descr="Теоретическое значение у">
          <a:extLst>
            <a:ext uri="{FF2B5EF4-FFF2-40B4-BE49-F238E27FC236}">
              <a16:creationId xmlns:a16="http://schemas.microsoft.com/office/drawing/2014/main" id="{DF3A69AF-BF0C-4F16-B2A7-4AEB8456BC55}"/>
            </a:ext>
          </a:extLst>
        </xdr:cNvPr>
        <xdr:cNvSpPr>
          <a:spLocks noChangeAspect="1" noChangeArrowheads="1"/>
        </xdr:cNvSpPr>
      </xdr:nvSpPr>
      <xdr:spPr bwMode="auto">
        <a:xfrm>
          <a:off x="5524500" y="403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8</xdr:row>
      <xdr:rowOff>0</xdr:rowOff>
    </xdr:from>
    <xdr:ext cx="304800" cy="304800"/>
    <xdr:sp macro="" textlink="">
      <xdr:nvSpPr>
        <xdr:cNvPr id="13" name="img-kyCqS1" descr="Теоретическое значение у">
          <a:extLst>
            <a:ext uri="{FF2B5EF4-FFF2-40B4-BE49-F238E27FC236}">
              <a16:creationId xmlns:a16="http://schemas.microsoft.com/office/drawing/2014/main" id="{744DB7B5-75A8-4602-A704-66BC00E30436}"/>
            </a:ext>
          </a:extLst>
        </xdr:cNvPr>
        <xdr:cNvSpPr>
          <a:spLocks noChangeAspect="1" noChangeArrowheads="1"/>
        </xdr:cNvSpPr>
      </xdr:nvSpPr>
      <xdr:spPr bwMode="auto">
        <a:xfrm>
          <a:off x="55245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9</xdr:row>
      <xdr:rowOff>0</xdr:rowOff>
    </xdr:from>
    <xdr:ext cx="304800" cy="304800"/>
    <xdr:sp macro="" textlink="">
      <xdr:nvSpPr>
        <xdr:cNvPr id="14" name="img-kyCqS1" descr="Теоретическое значение у">
          <a:extLst>
            <a:ext uri="{FF2B5EF4-FFF2-40B4-BE49-F238E27FC236}">
              <a16:creationId xmlns:a16="http://schemas.microsoft.com/office/drawing/2014/main" id="{0442AEF0-ABEA-4EDF-82DA-BEA1153B37A0}"/>
            </a:ext>
          </a:extLst>
        </xdr:cNvPr>
        <xdr:cNvSpPr>
          <a:spLocks noChangeAspect="1" noChangeArrowheads="1"/>
        </xdr:cNvSpPr>
      </xdr:nvSpPr>
      <xdr:spPr bwMode="auto">
        <a:xfrm>
          <a:off x="5524500" y="4732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</xdr:row>
      <xdr:rowOff>0</xdr:rowOff>
    </xdr:from>
    <xdr:ext cx="304800" cy="304800"/>
    <xdr:sp macro="" textlink="">
      <xdr:nvSpPr>
        <xdr:cNvPr id="15" name="img-kyCqS1" descr="Теоретическое значение у">
          <a:extLst>
            <a:ext uri="{FF2B5EF4-FFF2-40B4-BE49-F238E27FC236}">
              <a16:creationId xmlns:a16="http://schemas.microsoft.com/office/drawing/2014/main" id="{DEFA3599-9096-4C27-9100-A9ED3B5A7CF3}"/>
            </a:ext>
          </a:extLst>
        </xdr:cNvPr>
        <xdr:cNvSpPr>
          <a:spLocks noChangeAspect="1" noChangeArrowheads="1"/>
        </xdr:cNvSpPr>
      </xdr:nvSpPr>
      <xdr:spPr bwMode="auto">
        <a:xfrm>
          <a:off x="5524500" y="508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4800"/>
    <xdr:sp macro="" textlink="">
      <xdr:nvSpPr>
        <xdr:cNvPr id="16" name="img-kyCqS1" descr="Теоретическое значение у">
          <a:extLst>
            <a:ext uri="{FF2B5EF4-FFF2-40B4-BE49-F238E27FC236}">
              <a16:creationId xmlns:a16="http://schemas.microsoft.com/office/drawing/2014/main" id="{2B63752B-2039-4343-9DFA-BA585EC7B2E5}"/>
            </a:ext>
          </a:extLst>
        </xdr:cNvPr>
        <xdr:cNvSpPr>
          <a:spLocks noChangeAspect="1" noChangeArrowheads="1"/>
        </xdr:cNvSpPr>
      </xdr:nvSpPr>
      <xdr:spPr bwMode="auto">
        <a:xfrm>
          <a:off x="5524500" y="5433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</xdr:row>
      <xdr:rowOff>0</xdr:rowOff>
    </xdr:from>
    <xdr:ext cx="304800" cy="304800"/>
    <xdr:sp macro="" textlink="">
      <xdr:nvSpPr>
        <xdr:cNvPr id="17" name="img-kyCqS1" descr="Теоретическое значение у">
          <a:extLst>
            <a:ext uri="{FF2B5EF4-FFF2-40B4-BE49-F238E27FC236}">
              <a16:creationId xmlns:a16="http://schemas.microsoft.com/office/drawing/2014/main" id="{07A3B392-E8C2-454C-BF1A-45EA2110E4FE}"/>
            </a:ext>
          </a:extLst>
        </xdr:cNvPr>
        <xdr:cNvSpPr>
          <a:spLocks noChangeAspect="1" noChangeArrowheads="1"/>
        </xdr:cNvSpPr>
      </xdr:nvSpPr>
      <xdr:spPr bwMode="auto">
        <a:xfrm>
          <a:off x="5524500" y="5783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</xdr:row>
      <xdr:rowOff>0</xdr:rowOff>
    </xdr:from>
    <xdr:ext cx="304800" cy="304800"/>
    <xdr:sp macro="" textlink="">
      <xdr:nvSpPr>
        <xdr:cNvPr id="18" name="img-kyCqS1" descr="Теоретическое значение у">
          <a:extLst>
            <a:ext uri="{FF2B5EF4-FFF2-40B4-BE49-F238E27FC236}">
              <a16:creationId xmlns:a16="http://schemas.microsoft.com/office/drawing/2014/main" id="{64152F15-14D6-457B-AA53-C95D886F4687}"/>
            </a:ext>
          </a:extLst>
        </xdr:cNvPr>
        <xdr:cNvSpPr>
          <a:spLocks noChangeAspect="1" noChangeArrowheads="1"/>
        </xdr:cNvSpPr>
      </xdr:nvSpPr>
      <xdr:spPr bwMode="auto">
        <a:xfrm>
          <a:off x="5524500" y="613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</xdr:row>
      <xdr:rowOff>0</xdr:rowOff>
    </xdr:from>
    <xdr:ext cx="304800" cy="304800"/>
    <xdr:sp macro="" textlink="">
      <xdr:nvSpPr>
        <xdr:cNvPr id="19" name="img-kyCqS1" descr="Теоретическое значение у">
          <a:extLst>
            <a:ext uri="{FF2B5EF4-FFF2-40B4-BE49-F238E27FC236}">
              <a16:creationId xmlns:a16="http://schemas.microsoft.com/office/drawing/2014/main" id="{DFF96351-3AA2-403A-8449-EF09DB685C70}"/>
            </a:ext>
          </a:extLst>
        </xdr:cNvPr>
        <xdr:cNvSpPr>
          <a:spLocks noChangeAspect="1" noChangeArrowheads="1"/>
        </xdr:cNvSpPr>
      </xdr:nvSpPr>
      <xdr:spPr bwMode="auto">
        <a:xfrm>
          <a:off x="5524500" y="648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15</xdr:row>
      <xdr:rowOff>0</xdr:rowOff>
    </xdr:from>
    <xdr:ext cx="304800" cy="304800"/>
    <xdr:sp macro="" textlink="">
      <xdr:nvSpPr>
        <xdr:cNvPr id="20" name="img-kyCqS1" descr="Теоретическое значение у">
          <a:extLst>
            <a:ext uri="{FF2B5EF4-FFF2-40B4-BE49-F238E27FC236}">
              <a16:creationId xmlns:a16="http://schemas.microsoft.com/office/drawing/2014/main" id="{8BE1BBBE-0D3C-45C4-8C69-AC26D3465365}"/>
            </a:ext>
          </a:extLst>
        </xdr:cNvPr>
        <xdr:cNvSpPr>
          <a:spLocks noChangeAspect="1" noChangeArrowheads="1"/>
        </xdr:cNvSpPr>
      </xdr:nvSpPr>
      <xdr:spPr bwMode="auto">
        <a:xfrm>
          <a:off x="5524500" y="6835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16</xdr:row>
      <xdr:rowOff>0</xdr:rowOff>
    </xdr:from>
    <xdr:ext cx="304800" cy="304800"/>
    <xdr:sp macro="" textlink="">
      <xdr:nvSpPr>
        <xdr:cNvPr id="21" name="img-kyCqS1" descr="Теоретическое значение у">
          <a:extLst>
            <a:ext uri="{FF2B5EF4-FFF2-40B4-BE49-F238E27FC236}">
              <a16:creationId xmlns:a16="http://schemas.microsoft.com/office/drawing/2014/main" id="{BDF8077F-8AB2-45E4-81A6-25FA2A1D80D1}"/>
            </a:ext>
          </a:extLst>
        </xdr:cNvPr>
        <xdr:cNvSpPr>
          <a:spLocks noChangeAspect="1" noChangeArrowheads="1"/>
        </xdr:cNvSpPr>
      </xdr:nvSpPr>
      <xdr:spPr bwMode="auto">
        <a:xfrm>
          <a:off x="5524500" y="718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17</xdr:row>
      <xdr:rowOff>0</xdr:rowOff>
    </xdr:from>
    <xdr:ext cx="304800" cy="304800"/>
    <xdr:sp macro="" textlink="">
      <xdr:nvSpPr>
        <xdr:cNvPr id="22" name="img-kyCqS1" descr="Теоретическое значение у">
          <a:extLst>
            <a:ext uri="{FF2B5EF4-FFF2-40B4-BE49-F238E27FC236}">
              <a16:creationId xmlns:a16="http://schemas.microsoft.com/office/drawing/2014/main" id="{62940726-113E-46E2-AD24-B5FE4B0D8744}"/>
            </a:ext>
          </a:extLst>
        </xdr:cNvPr>
        <xdr:cNvSpPr>
          <a:spLocks noChangeAspect="1" noChangeArrowheads="1"/>
        </xdr:cNvSpPr>
      </xdr:nvSpPr>
      <xdr:spPr bwMode="auto">
        <a:xfrm>
          <a:off x="5524500" y="7536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18</xdr:row>
      <xdr:rowOff>0</xdr:rowOff>
    </xdr:from>
    <xdr:ext cx="304800" cy="304800"/>
    <xdr:sp macro="" textlink="">
      <xdr:nvSpPr>
        <xdr:cNvPr id="23" name="img-kyCqS1" descr="Теоретическое значение у">
          <a:extLst>
            <a:ext uri="{FF2B5EF4-FFF2-40B4-BE49-F238E27FC236}">
              <a16:creationId xmlns:a16="http://schemas.microsoft.com/office/drawing/2014/main" id="{E25B2727-0D3E-4C01-AD0D-968A284C90AB}"/>
            </a:ext>
          </a:extLst>
        </xdr:cNvPr>
        <xdr:cNvSpPr>
          <a:spLocks noChangeAspect="1" noChangeArrowheads="1"/>
        </xdr:cNvSpPr>
      </xdr:nvSpPr>
      <xdr:spPr bwMode="auto">
        <a:xfrm>
          <a:off x="5524500" y="788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19</xdr:row>
      <xdr:rowOff>0</xdr:rowOff>
    </xdr:from>
    <xdr:ext cx="304800" cy="304800"/>
    <xdr:sp macro="" textlink="">
      <xdr:nvSpPr>
        <xdr:cNvPr id="24" name="img-kyCqS1" descr="Теоретическое значение у">
          <a:extLst>
            <a:ext uri="{FF2B5EF4-FFF2-40B4-BE49-F238E27FC236}">
              <a16:creationId xmlns:a16="http://schemas.microsoft.com/office/drawing/2014/main" id="{6AED54F4-0E3A-4458-8D06-1E38805D8957}"/>
            </a:ext>
          </a:extLst>
        </xdr:cNvPr>
        <xdr:cNvSpPr>
          <a:spLocks noChangeAspect="1" noChangeArrowheads="1"/>
        </xdr:cNvSpPr>
      </xdr:nvSpPr>
      <xdr:spPr bwMode="auto">
        <a:xfrm>
          <a:off x="5524500" y="8069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20</xdr:row>
      <xdr:rowOff>0</xdr:rowOff>
    </xdr:from>
    <xdr:ext cx="304800" cy="304800"/>
    <xdr:sp macro="" textlink="">
      <xdr:nvSpPr>
        <xdr:cNvPr id="25" name="img-kyCqS1" descr="Теоретическое значение у">
          <a:extLst>
            <a:ext uri="{FF2B5EF4-FFF2-40B4-BE49-F238E27FC236}">
              <a16:creationId xmlns:a16="http://schemas.microsoft.com/office/drawing/2014/main" id="{64B73311-DD75-401D-B643-5FA7FE365424}"/>
            </a:ext>
          </a:extLst>
        </xdr:cNvPr>
        <xdr:cNvSpPr>
          <a:spLocks noChangeAspect="1" noChangeArrowheads="1"/>
        </xdr:cNvSpPr>
      </xdr:nvSpPr>
      <xdr:spPr bwMode="auto">
        <a:xfrm>
          <a:off x="5524500" y="842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21</xdr:row>
      <xdr:rowOff>0</xdr:rowOff>
    </xdr:from>
    <xdr:ext cx="304800" cy="304800"/>
    <xdr:sp macro="" textlink="">
      <xdr:nvSpPr>
        <xdr:cNvPr id="26" name="img-kyCqS1" descr="Теоретическое значение у">
          <a:extLst>
            <a:ext uri="{FF2B5EF4-FFF2-40B4-BE49-F238E27FC236}">
              <a16:creationId xmlns:a16="http://schemas.microsoft.com/office/drawing/2014/main" id="{6D8DCCE2-0E9B-4893-99F6-2EB4F36707CD}"/>
            </a:ext>
          </a:extLst>
        </xdr:cNvPr>
        <xdr:cNvSpPr>
          <a:spLocks noChangeAspect="1" noChangeArrowheads="1"/>
        </xdr:cNvSpPr>
      </xdr:nvSpPr>
      <xdr:spPr bwMode="auto">
        <a:xfrm>
          <a:off x="5524500" y="8770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4800"/>
    <xdr:sp macro="" textlink="">
      <xdr:nvSpPr>
        <xdr:cNvPr id="27" name="img-kyCqS1" descr="Теоретическое значение у">
          <a:extLst>
            <a:ext uri="{FF2B5EF4-FFF2-40B4-BE49-F238E27FC236}">
              <a16:creationId xmlns:a16="http://schemas.microsoft.com/office/drawing/2014/main" id="{A71590FB-463D-47C3-AD5B-D1747B9B6BE4}"/>
            </a:ext>
          </a:extLst>
        </xdr:cNvPr>
        <xdr:cNvSpPr>
          <a:spLocks noChangeAspect="1" noChangeArrowheads="1"/>
        </xdr:cNvSpPr>
      </xdr:nvSpPr>
      <xdr:spPr bwMode="auto">
        <a:xfrm>
          <a:off x="5524500" y="9121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23</xdr:row>
      <xdr:rowOff>0</xdr:rowOff>
    </xdr:from>
    <xdr:ext cx="304800" cy="304800"/>
    <xdr:sp macro="" textlink="">
      <xdr:nvSpPr>
        <xdr:cNvPr id="28" name="img-kyCqS1" descr="Теоретическое значение у">
          <a:extLst>
            <a:ext uri="{FF2B5EF4-FFF2-40B4-BE49-F238E27FC236}">
              <a16:creationId xmlns:a16="http://schemas.microsoft.com/office/drawing/2014/main" id="{865D0681-914D-479D-83DA-9057013B76ED}"/>
            </a:ext>
          </a:extLst>
        </xdr:cNvPr>
        <xdr:cNvSpPr>
          <a:spLocks noChangeAspect="1" noChangeArrowheads="1"/>
        </xdr:cNvSpPr>
      </xdr:nvSpPr>
      <xdr:spPr bwMode="auto">
        <a:xfrm>
          <a:off x="5524500" y="947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24</xdr:row>
      <xdr:rowOff>0</xdr:rowOff>
    </xdr:from>
    <xdr:ext cx="304800" cy="304800"/>
    <xdr:sp macro="" textlink="">
      <xdr:nvSpPr>
        <xdr:cNvPr id="29" name="img-kyCqS1" descr="Теоретическое значение у">
          <a:extLst>
            <a:ext uri="{FF2B5EF4-FFF2-40B4-BE49-F238E27FC236}">
              <a16:creationId xmlns:a16="http://schemas.microsoft.com/office/drawing/2014/main" id="{87D37219-53FE-4DB3-BC8A-B0B48A3204DE}"/>
            </a:ext>
          </a:extLst>
        </xdr:cNvPr>
        <xdr:cNvSpPr>
          <a:spLocks noChangeAspect="1" noChangeArrowheads="1"/>
        </xdr:cNvSpPr>
      </xdr:nvSpPr>
      <xdr:spPr bwMode="auto">
        <a:xfrm>
          <a:off x="5524500" y="9822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25</xdr:row>
      <xdr:rowOff>0</xdr:rowOff>
    </xdr:from>
    <xdr:ext cx="304800" cy="304800"/>
    <xdr:sp macro="" textlink="">
      <xdr:nvSpPr>
        <xdr:cNvPr id="30" name="img-kyCqS1" descr="Теоретическое значение у">
          <a:extLst>
            <a:ext uri="{FF2B5EF4-FFF2-40B4-BE49-F238E27FC236}">
              <a16:creationId xmlns:a16="http://schemas.microsoft.com/office/drawing/2014/main" id="{DBDF1A85-D434-412D-AD31-425C44EB5595}"/>
            </a:ext>
          </a:extLst>
        </xdr:cNvPr>
        <xdr:cNvSpPr>
          <a:spLocks noChangeAspect="1" noChangeArrowheads="1"/>
        </xdr:cNvSpPr>
      </xdr:nvSpPr>
      <xdr:spPr bwMode="auto">
        <a:xfrm>
          <a:off x="5524500" y="1017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26</xdr:row>
      <xdr:rowOff>0</xdr:rowOff>
    </xdr:from>
    <xdr:ext cx="304800" cy="304800"/>
    <xdr:sp macro="" textlink="">
      <xdr:nvSpPr>
        <xdr:cNvPr id="31" name="img-kyCqS1" descr="Теоретическое значение у">
          <a:extLst>
            <a:ext uri="{FF2B5EF4-FFF2-40B4-BE49-F238E27FC236}">
              <a16:creationId xmlns:a16="http://schemas.microsoft.com/office/drawing/2014/main" id="{17B3AA1C-8DDE-400D-A559-D23B16A70FDE}"/>
            </a:ext>
          </a:extLst>
        </xdr:cNvPr>
        <xdr:cNvSpPr>
          <a:spLocks noChangeAspect="1" noChangeArrowheads="1"/>
        </xdr:cNvSpPr>
      </xdr:nvSpPr>
      <xdr:spPr bwMode="auto">
        <a:xfrm>
          <a:off x="5524500" y="10523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27</xdr:row>
      <xdr:rowOff>0</xdr:rowOff>
    </xdr:from>
    <xdr:ext cx="304800" cy="304800"/>
    <xdr:sp macro="" textlink="">
      <xdr:nvSpPr>
        <xdr:cNvPr id="32" name="img-kyCqS1" descr="Теоретическое значение у">
          <a:extLst>
            <a:ext uri="{FF2B5EF4-FFF2-40B4-BE49-F238E27FC236}">
              <a16:creationId xmlns:a16="http://schemas.microsoft.com/office/drawing/2014/main" id="{ECFEAA61-6B55-47EA-A43E-7C9206B7D068}"/>
            </a:ext>
          </a:extLst>
        </xdr:cNvPr>
        <xdr:cNvSpPr>
          <a:spLocks noChangeAspect="1" noChangeArrowheads="1"/>
        </xdr:cNvSpPr>
      </xdr:nvSpPr>
      <xdr:spPr bwMode="auto">
        <a:xfrm>
          <a:off x="5524500" y="10873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</xdr:row>
      <xdr:rowOff>0</xdr:rowOff>
    </xdr:from>
    <xdr:ext cx="304800" cy="304800"/>
    <xdr:sp macro="" textlink="">
      <xdr:nvSpPr>
        <xdr:cNvPr id="33" name="img-kyCqS1" descr="Теоретическое значение у">
          <a:extLst>
            <a:ext uri="{FF2B5EF4-FFF2-40B4-BE49-F238E27FC236}">
              <a16:creationId xmlns:a16="http://schemas.microsoft.com/office/drawing/2014/main" id="{3DCA1DFE-519F-428D-B926-DD902E0E765F}"/>
            </a:ext>
          </a:extLst>
        </xdr:cNvPr>
        <xdr:cNvSpPr>
          <a:spLocks noChangeAspect="1" noChangeArrowheads="1"/>
        </xdr:cNvSpPr>
      </xdr:nvSpPr>
      <xdr:spPr bwMode="auto">
        <a:xfrm>
          <a:off x="5524500" y="11224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29</xdr:row>
      <xdr:rowOff>0</xdr:rowOff>
    </xdr:from>
    <xdr:ext cx="304800" cy="304800"/>
    <xdr:sp macro="" textlink="">
      <xdr:nvSpPr>
        <xdr:cNvPr id="34" name="img-kyCqS1" descr="Теоретическое значение у">
          <a:extLst>
            <a:ext uri="{FF2B5EF4-FFF2-40B4-BE49-F238E27FC236}">
              <a16:creationId xmlns:a16="http://schemas.microsoft.com/office/drawing/2014/main" id="{923CA357-0089-4981-AA0F-C6C6B4AB8D17}"/>
            </a:ext>
          </a:extLst>
        </xdr:cNvPr>
        <xdr:cNvSpPr>
          <a:spLocks noChangeAspect="1" noChangeArrowheads="1"/>
        </xdr:cNvSpPr>
      </xdr:nvSpPr>
      <xdr:spPr bwMode="auto">
        <a:xfrm>
          <a:off x="5524500" y="1157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30</xdr:row>
      <xdr:rowOff>0</xdr:rowOff>
    </xdr:from>
    <xdr:ext cx="304800" cy="304800"/>
    <xdr:sp macro="" textlink="">
      <xdr:nvSpPr>
        <xdr:cNvPr id="35" name="img-kyCqS1" descr="Теоретическое значение у">
          <a:extLst>
            <a:ext uri="{FF2B5EF4-FFF2-40B4-BE49-F238E27FC236}">
              <a16:creationId xmlns:a16="http://schemas.microsoft.com/office/drawing/2014/main" id="{0FA5B770-8360-4779-A73A-6D2AE505764F}"/>
            </a:ext>
          </a:extLst>
        </xdr:cNvPr>
        <xdr:cNvSpPr>
          <a:spLocks noChangeAspect="1" noChangeArrowheads="1"/>
        </xdr:cNvSpPr>
      </xdr:nvSpPr>
      <xdr:spPr bwMode="auto">
        <a:xfrm>
          <a:off x="5524500" y="1192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31</xdr:row>
      <xdr:rowOff>0</xdr:rowOff>
    </xdr:from>
    <xdr:ext cx="304800" cy="304800"/>
    <xdr:sp macro="" textlink="">
      <xdr:nvSpPr>
        <xdr:cNvPr id="36" name="img-kyCqS1" descr="Теоретическое значение у">
          <a:extLst>
            <a:ext uri="{FF2B5EF4-FFF2-40B4-BE49-F238E27FC236}">
              <a16:creationId xmlns:a16="http://schemas.microsoft.com/office/drawing/2014/main" id="{CACCF1D0-8C90-4B81-90F6-F6C60670D84B}"/>
            </a:ext>
          </a:extLst>
        </xdr:cNvPr>
        <xdr:cNvSpPr>
          <a:spLocks noChangeAspect="1" noChangeArrowheads="1"/>
        </xdr:cNvSpPr>
      </xdr:nvSpPr>
      <xdr:spPr bwMode="auto">
        <a:xfrm>
          <a:off x="5524500" y="12275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32</xdr:row>
      <xdr:rowOff>0</xdr:rowOff>
    </xdr:from>
    <xdr:ext cx="304800" cy="304800"/>
    <xdr:sp macro="" textlink="">
      <xdr:nvSpPr>
        <xdr:cNvPr id="37" name="img-kyCqS1" descr="Теоретическое значение у">
          <a:extLst>
            <a:ext uri="{FF2B5EF4-FFF2-40B4-BE49-F238E27FC236}">
              <a16:creationId xmlns:a16="http://schemas.microsoft.com/office/drawing/2014/main" id="{FB173E2A-2916-429D-8035-827D73D02221}"/>
            </a:ext>
          </a:extLst>
        </xdr:cNvPr>
        <xdr:cNvSpPr>
          <a:spLocks noChangeAspect="1" noChangeArrowheads="1"/>
        </xdr:cNvSpPr>
      </xdr:nvSpPr>
      <xdr:spPr bwMode="auto">
        <a:xfrm>
          <a:off x="5524500" y="12626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304800"/>
    <xdr:sp macro="" textlink="">
      <xdr:nvSpPr>
        <xdr:cNvPr id="38" name="img-kyCqS1" descr="Теоретическое значение у">
          <a:extLst>
            <a:ext uri="{FF2B5EF4-FFF2-40B4-BE49-F238E27FC236}">
              <a16:creationId xmlns:a16="http://schemas.microsoft.com/office/drawing/2014/main" id="{C551CA50-C703-42B7-BEAE-50C46580ED82}"/>
            </a:ext>
          </a:extLst>
        </xdr:cNvPr>
        <xdr:cNvSpPr>
          <a:spLocks noChangeAspect="1" noChangeArrowheads="1"/>
        </xdr:cNvSpPr>
      </xdr:nvSpPr>
      <xdr:spPr bwMode="auto">
        <a:xfrm>
          <a:off x="5524500" y="12976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304800"/>
    <xdr:sp macro="" textlink="">
      <xdr:nvSpPr>
        <xdr:cNvPr id="39" name="img-kyCqS1" descr="Теоретическое значение у">
          <a:extLst>
            <a:ext uri="{FF2B5EF4-FFF2-40B4-BE49-F238E27FC236}">
              <a16:creationId xmlns:a16="http://schemas.microsoft.com/office/drawing/2014/main" id="{A475E08A-35FD-4418-963D-C56986BDBB3B}"/>
            </a:ext>
          </a:extLst>
        </xdr:cNvPr>
        <xdr:cNvSpPr>
          <a:spLocks noChangeAspect="1" noChangeArrowheads="1"/>
        </xdr:cNvSpPr>
      </xdr:nvSpPr>
      <xdr:spPr bwMode="auto">
        <a:xfrm>
          <a:off x="5524500" y="13327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35</xdr:row>
      <xdr:rowOff>0</xdr:rowOff>
    </xdr:from>
    <xdr:ext cx="304800" cy="304800"/>
    <xdr:sp macro="" textlink="">
      <xdr:nvSpPr>
        <xdr:cNvPr id="40" name="img-kyCqS1" descr="Теоретическое значение у">
          <a:extLst>
            <a:ext uri="{FF2B5EF4-FFF2-40B4-BE49-F238E27FC236}">
              <a16:creationId xmlns:a16="http://schemas.microsoft.com/office/drawing/2014/main" id="{DDF693BC-2A17-484C-90BC-6EE615D17185}"/>
            </a:ext>
          </a:extLst>
        </xdr:cNvPr>
        <xdr:cNvSpPr>
          <a:spLocks noChangeAspect="1" noChangeArrowheads="1"/>
        </xdr:cNvSpPr>
      </xdr:nvSpPr>
      <xdr:spPr bwMode="auto">
        <a:xfrm>
          <a:off x="5524500" y="1367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36</xdr:row>
      <xdr:rowOff>0</xdr:rowOff>
    </xdr:from>
    <xdr:ext cx="304800" cy="304800"/>
    <xdr:sp macro="" textlink="">
      <xdr:nvSpPr>
        <xdr:cNvPr id="41" name="img-kyCqS1" descr="Теоретическое значение у">
          <a:extLst>
            <a:ext uri="{FF2B5EF4-FFF2-40B4-BE49-F238E27FC236}">
              <a16:creationId xmlns:a16="http://schemas.microsoft.com/office/drawing/2014/main" id="{190CB0A8-9C35-41DF-BA38-B9F6A943B76C}"/>
            </a:ext>
          </a:extLst>
        </xdr:cNvPr>
        <xdr:cNvSpPr>
          <a:spLocks noChangeAspect="1" noChangeArrowheads="1"/>
        </xdr:cNvSpPr>
      </xdr:nvSpPr>
      <xdr:spPr bwMode="auto">
        <a:xfrm>
          <a:off x="5524500" y="1420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37</xdr:row>
      <xdr:rowOff>0</xdr:rowOff>
    </xdr:from>
    <xdr:ext cx="304800" cy="304800"/>
    <xdr:sp macro="" textlink="">
      <xdr:nvSpPr>
        <xdr:cNvPr id="42" name="img-kyCqS1" descr="Теоретическое значение у">
          <a:extLst>
            <a:ext uri="{FF2B5EF4-FFF2-40B4-BE49-F238E27FC236}">
              <a16:creationId xmlns:a16="http://schemas.microsoft.com/office/drawing/2014/main" id="{FB0BA7F1-8D2D-4F4D-9A98-5CC6A0103D22}"/>
            </a:ext>
          </a:extLst>
        </xdr:cNvPr>
        <xdr:cNvSpPr>
          <a:spLocks noChangeAspect="1" noChangeArrowheads="1"/>
        </xdr:cNvSpPr>
      </xdr:nvSpPr>
      <xdr:spPr bwMode="auto">
        <a:xfrm>
          <a:off x="5524500" y="14729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304800" cy="304800"/>
    <xdr:sp macro="" textlink="">
      <xdr:nvSpPr>
        <xdr:cNvPr id="43" name="img-kyCqS1" descr="Теоретическое значение у">
          <a:extLst>
            <a:ext uri="{FF2B5EF4-FFF2-40B4-BE49-F238E27FC236}">
              <a16:creationId xmlns:a16="http://schemas.microsoft.com/office/drawing/2014/main" id="{259962C6-FF4D-4010-ACEA-FB981734249B}"/>
            </a:ext>
          </a:extLst>
        </xdr:cNvPr>
        <xdr:cNvSpPr>
          <a:spLocks noChangeAspect="1" noChangeArrowheads="1"/>
        </xdr:cNvSpPr>
      </xdr:nvSpPr>
      <xdr:spPr bwMode="auto">
        <a:xfrm>
          <a:off x="5524500" y="15255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39</xdr:row>
      <xdr:rowOff>0</xdr:rowOff>
    </xdr:from>
    <xdr:ext cx="304800" cy="304800"/>
    <xdr:sp macro="" textlink="">
      <xdr:nvSpPr>
        <xdr:cNvPr id="44" name="img-kyCqS1" descr="Теоретическое значение у">
          <a:extLst>
            <a:ext uri="{FF2B5EF4-FFF2-40B4-BE49-F238E27FC236}">
              <a16:creationId xmlns:a16="http://schemas.microsoft.com/office/drawing/2014/main" id="{0160B88E-93D6-4EA9-9983-120D490B8466}"/>
            </a:ext>
          </a:extLst>
        </xdr:cNvPr>
        <xdr:cNvSpPr>
          <a:spLocks noChangeAspect="1" noChangeArrowheads="1"/>
        </xdr:cNvSpPr>
      </xdr:nvSpPr>
      <xdr:spPr bwMode="auto">
        <a:xfrm>
          <a:off x="5524500" y="15781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40</xdr:row>
      <xdr:rowOff>0</xdr:rowOff>
    </xdr:from>
    <xdr:ext cx="304800" cy="304800"/>
    <xdr:sp macro="" textlink="">
      <xdr:nvSpPr>
        <xdr:cNvPr id="45" name="img-kyCqS1" descr="Теоретическое значение у">
          <a:extLst>
            <a:ext uri="{FF2B5EF4-FFF2-40B4-BE49-F238E27FC236}">
              <a16:creationId xmlns:a16="http://schemas.microsoft.com/office/drawing/2014/main" id="{CAC91C29-08B0-437D-AA00-44AF99EEC6B3}"/>
            </a:ext>
          </a:extLst>
        </xdr:cNvPr>
        <xdr:cNvSpPr>
          <a:spLocks noChangeAspect="1" noChangeArrowheads="1"/>
        </xdr:cNvSpPr>
      </xdr:nvSpPr>
      <xdr:spPr bwMode="auto">
        <a:xfrm>
          <a:off x="5524500" y="1613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41</xdr:row>
      <xdr:rowOff>0</xdr:rowOff>
    </xdr:from>
    <xdr:ext cx="304800" cy="304800"/>
    <xdr:sp macro="" textlink="">
      <xdr:nvSpPr>
        <xdr:cNvPr id="46" name="img-kyCqS1" descr="Теоретическое значение у">
          <a:extLst>
            <a:ext uri="{FF2B5EF4-FFF2-40B4-BE49-F238E27FC236}">
              <a16:creationId xmlns:a16="http://schemas.microsoft.com/office/drawing/2014/main" id="{D1B2B497-0C13-45E0-BACB-351EA1A84E3B}"/>
            </a:ext>
          </a:extLst>
        </xdr:cNvPr>
        <xdr:cNvSpPr>
          <a:spLocks noChangeAspect="1" noChangeArrowheads="1"/>
        </xdr:cNvSpPr>
      </xdr:nvSpPr>
      <xdr:spPr bwMode="auto">
        <a:xfrm>
          <a:off x="5524500" y="16482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42</xdr:row>
      <xdr:rowOff>0</xdr:rowOff>
    </xdr:from>
    <xdr:ext cx="304800" cy="304800"/>
    <xdr:sp macro="" textlink="">
      <xdr:nvSpPr>
        <xdr:cNvPr id="47" name="img-kyCqS1" descr="Теоретическое значение у">
          <a:extLst>
            <a:ext uri="{FF2B5EF4-FFF2-40B4-BE49-F238E27FC236}">
              <a16:creationId xmlns:a16="http://schemas.microsoft.com/office/drawing/2014/main" id="{295A90FE-0158-43E3-B7A9-7D6E35D40041}"/>
            </a:ext>
          </a:extLst>
        </xdr:cNvPr>
        <xdr:cNvSpPr>
          <a:spLocks noChangeAspect="1" noChangeArrowheads="1"/>
        </xdr:cNvSpPr>
      </xdr:nvSpPr>
      <xdr:spPr bwMode="auto">
        <a:xfrm>
          <a:off x="5524500" y="16832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43</xdr:row>
      <xdr:rowOff>0</xdr:rowOff>
    </xdr:from>
    <xdr:ext cx="304800" cy="304800"/>
    <xdr:sp macro="" textlink="">
      <xdr:nvSpPr>
        <xdr:cNvPr id="48" name="img-kyCqS1" descr="Теоретическое значение у">
          <a:extLst>
            <a:ext uri="{FF2B5EF4-FFF2-40B4-BE49-F238E27FC236}">
              <a16:creationId xmlns:a16="http://schemas.microsoft.com/office/drawing/2014/main" id="{7B60997F-3D79-4E16-8BF2-DD7A582A3D9C}"/>
            </a:ext>
          </a:extLst>
        </xdr:cNvPr>
        <xdr:cNvSpPr>
          <a:spLocks noChangeAspect="1" noChangeArrowheads="1"/>
        </xdr:cNvSpPr>
      </xdr:nvSpPr>
      <xdr:spPr bwMode="auto">
        <a:xfrm>
          <a:off x="5524500" y="171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528917</xdr:colOff>
      <xdr:row>56</xdr:row>
      <xdr:rowOff>143436</xdr:rowOff>
    </xdr:from>
    <xdr:ext cx="2680447" cy="304800"/>
    <xdr:sp macro="" textlink="">
      <xdr:nvSpPr>
        <xdr:cNvPr id="49" name="img-kyCqS1" descr="Теоретическое значение у">
          <a:extLst>
            <a:ext uri="{FF2B5EF4-FFF2-40B4-BE49-F238E27FC236}">
              <a16:creationId xmlns:a16="http://schemas.microsoft.com/office/drawing/2014/main" id="{A92A47B9-6423-4827-9C4B-DD1A04065D11}"/>
            </a:ext>
          </a:extLst>
        </xdr:cNvPr>
        <xdr:cNvSpPr>
          <a:spLocks noChangeAspect="1" noChangeArrowheads="1"/>
        </xdr:cNvSpPr>
      </xdr:nvSpPr>
      <xdr:spPr bwMode="auto">
        <a:xfrm flipH="1">
          <a:off x="9307157" y="20039256"/>
          <a:ext cx="2680447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46</xdr:row>
      <xdr:rowOff>53788</xdr:rowOff>
    </xdr:from>
    <xdr:ext cx="304800" cy="304800"/>
    <xdr:sp macro="" textlink="">
      <xdr:nvSpPr>
        <xdr:cNvPr id="50" name="img-kyCqS1" descr="Теоретическое значение у">
          <a:extLst>
            <a:ext uri="{FF2B5EF4-FFF2-40B4-BE49-F238E27FC236}">
              <a16:creationId xmlns:a16="http://schemas.microsoft.com/office/drawing/2014/main" id="{EEB725F0-EC95-412A-B2BA-A1E3705D3101}"/>
            </a:ext>
          </a:extLst>
        </xdr:cNvPr>
        <xdr:cNvSpPr>
          <a:spLocks noChangeAspect="1" noChangeArrowheads="1"/>
        </xdr:cNvSpPr>
      </xdr:nvSpPr>
      <xdr:spPr bwMode="auto">
        <a:xfrm>
          <a:off x="5524500" y="1812080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46</xdr:row>
      <xdr:rowOff>0</xdr:rowOff>
    </xdr:from>
    <xdr:ext cx="304800" cy="304800"/>
    <xdr:sp macro="" textlink="">
      <xdr:nvSpPr>
        <xdr:cNvPr id="51" name="img-kyCqS1" descr="Теоретическое значение у">
          <a:extLst>
            <a:ext uri="{FF2B5EF4-FFF2-40B4-BE49-F238E27FC236}">
              <a16:creationId xmlns:a16="http://schemas.microsoft.com/office/drawing/2014/main" id="{45910FD2-3498-4BFE-A142-B32A4598F12D}"/>
            </a:ext>
          </a:extLst>
        </xdr:cNvPr>
        <xdr:cNvSpPr>
          <a:spLocks noChangeAspect="1" noChangeArrowheads="1"/>
        </xdr:cNvSpPr>
      </xdr:nvSpPr>
      <xdr:spPr bwMode="auto">
        <a:xfrm>
          <a:off x="5524500" y="18067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47</xdr:row>
      <xdr:rowOff>0</xdr:rowOff>
    </xdr:from>
    <xdr:ext cx="304800" cy="304800"/>
    <xdr:sp macro="" textlink="">
      <xdr:nvSpPr>
        <xdr:cNvPr id="52" name="img-kyCqS1" descr="Теоретическое значение у">
          <a:extLst>
            <a:ext uri="{FF2B5EF4-FFF2-40B4-BE49-F238E27FC236}">
              <a16:creationId xmlns:a16="http://schemas.microsoft.com/office/drawing/2014/main" id="{CD2C42AB-2D06-472F-931A-D4EDE32FEAB4}"/>
            </a:ext>
          </a:extLst>
        </xdr:cNvPr>
        <xdr:cNvSpPr>
          <a:spLocks noChangeAspect="1" noChangeArrowheads="1"/>
        </xdr:cNvSpPr>
      </xdr:nvSpPr>
      <xdr:spPr bwMode="auto">
        <a:xfrm>
          <a:off x="5524500" y="1824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48</xdr:row>
      <xdr:rowOff>0</xdr:rowOff>
    </xdr:from>
    <xdr:ext cx="304800" cy="304800"/>
    <xdr:sp macro="" textlink="">
      <xdr:nvSpPr>
        <xdr:cNvPr id="53" name="img-kyCqS1" descr="Теоретическое значение у">
          <a:extLst>
            <a:ext uri="{FF2B5EF4-FFF2-40B4-BE49-F238E27FC236}">
              <a16:creationId xmlns:a16="http://schemas.microsoft.com/office/drawing/2014/main" id="{BD405B39-548C-4ED6-9B7F-28EDD8FDF3F4}"/>
            </a:ext>
          </a:extLst>
        </xdr:cNvPr>
        <xdr:cNvSpPr>
          <a:spLocks noChangeAspect="1" noChangeArrowheads="1"/>
        </xdr:cNvSpPr>
      </xdr:nvSpPr>
      <xdr:spPr bwMode="auto">
        <a:xfrm>
          <a:off x="5524500" y="18432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49</xdr:row>
      <xdr:rowOff>0</xdr:rowOff>
    </xdr:from>
    <xdr:ext cx="304800" cy="304800"/>
    <xdr:sp macro="" textlink="">
      <xdr:nvSpPr>
        <xdr:cNvPr id="54" name="img-kyCqS1" descr="Теоретическое значение у">
          <a:extLst>
            <a:ext uri="{FF2B5EF4-FFF2-40B4-BE49-F238E27FC236}">
              <a16:creationId xmlns:a16="http://schemas.microsoft.com/office/drawing/2014/main" id="{28153E97-4E4E-46D4-A8A3-94C029983E2C}"/>
            </a:ext>
          </a:extLst>
        </xdr:cNvPr>
        <xdr:cNvSpPr>
          <a:spLocks noChangeAspect="1" noChangeArrowheads="1"/>
        </xdr:cNvSpPr>
      </xdr:nvSpPr>
      <xdr:spPr bwMode="auto">
        <a:xfrm>
          <a:off x="5524500" y="1861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50</xdr:row>
      <xdr:rowOff>0</xdr:rowOff>
    </xdr:from>
    <xdr:ext cx="304800" cy="304800"/>
    <xdr:sp macro="" textlink="">
      <xdr:nvSpPr>
        <xdr:cNvPr id="55" name="img-kyCqS1" descr="Теоретическое значение у">
          <a:extLst>
            <a:ext uri="{FF2B5EF4-FFF2-40B4-BE49-F238E27FC236}">
              <a16:creationId xmlns:a16="http://schemas.microsoft.com/office/drawing/2014/main" id="{D078989F-EB19-4340-A6EE-674AE4C619FB}"/>
            </a:ext>
          </a:extLst>
        </xdr:cNvPr>
        <xdr:cNvSpPr>
          <a:spLocks noChangeAspect="1" noChangeArrowheads="1"/>
        </xdr:cNvSpPr>
      </xdr:nvSpPr>
      <xdr:spPr bwMode="auto">
        <a:xfrm>
          <a:off x="5524500" y="18798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51</xdr:row>
      <xdr:rowOff>0</xdr:rowOff>
    </xdr:from>
    <xdr:ext cx="304800" cy="304800"/>
    <xdr:sp macro="" textlink="">
      <xdr:nvSpPr>
        <xdr:cNvPr id="56" name="img-kyCqS1" descr="Теоретическое значение у">
          <a:extLst>
            <a:ext uri="{FF2B5EF4-FFF2-40B4-BE49-F238E27FC236}">
              <a16:creationId xmlns:a16="http://schemas.microsoft.com/office/drawing/2014/main" id="{ADB50E37-EBF8-4063-A064-8D121768C963}"/>
            </a:ext>
          </a:extLst>
        </xdr:cNvPr>
        <xdr:cNvSpPr>
          <a:spLocks noChangeAspect="1" noChangeArrowheads="1"/>
        </xdr:cNvSpPr>
      </xdr:nvSpPr>
      <xdr:spPr bwMode="auto">
        <a:xfrm>
          <a:off x="5524500" y="18981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52</xdr:row>
      <xdr:rowOff>0</xdr:rowOff>
    </xdr:from>
    <xdr:ext cx="304800" cy="304800"/>
    <xdr:sp macro="" textlink="">
      <xdr:nvSpPr>
        <xdr:cNvPr id="57" name="img-kyCqS1" descr="Теоретическое значение у">
          <a:extLst>
            <a:ext uri="{FF2B5EF4-FFF2-40B4-BE49-F238E27FC236}">
              <a16:creationId xmlns:a16="http://schemas.microsoft.com/office/drawing/2014/main" id="{D1978E35-FB61-4F7B-AAE6-0656471E9587}"/>
            </a:ext>
          </a:extLst>
        </xdr:cNvPr>
        <xdr:cNvSpPr>
          <a:spLocks noChangeAspect="1" noChangeArrowheads="1"/>
        </xdr:cNvSpPr>
      </xdr:nvSpPr>
      <xdr:spPr bwMode="auto">
        <a:xfrm>
          <a:off x="5524500" y="1916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53</xdr:row>
      <xdr:rowOff>0</xdr:rowOff>
    </xdr:from>
    <xdr:ext cx="304800" cy="304800"/>
    <xdr:sp macro="" textlink="">
      <xdr:nvSpPr>
        <xdr:cNvPr id="58" name="img-kyCqS1" descr="Теоретическое значение у">
          <a:extLst>
            <a:ext uri="{FF2B5EF4-FFF2-40B4-BE49-F238E27FC236}">
              <a16:creationId xmlns:a16="http://schemas.microsoft.com/office/drawing/2014/main" id="{EBA1462A-39CE-468F-A9E1-3CACC5F19D2F}"/>
            </a:ext>
          </a:extLst>
        </xdr:cNvPr>
        <xdr:cNvSpPr>
          <a:spLocks noChangeAspect="1" noChangeArrowheads="1"/>
        </xdr:cNvSpPr>
      </xdr:nvSpPr>
      <xdr:spPr bwMode="auto">
        <a:xfrm>
          <a:off x="5524500" y="19347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54</xdr:row>
      <xdr:rowOff>0</xdr:rowOff>
    </xdr:from>
    <xdr:ext cx="304800" cy="304800"/>
    <xdr:sp macro="" textlink="">
      <xdr:nvSpPr>
        <xdr:cNvPr id="59" name="img-kyCqS1" descr="Теоретическое значение у">
          <a:extLst>
            <a:ext uri="{FF2B5EF4-FFF2-40B4-BE49-F238E27FC236}">
              <a16:creationId xmlns:a16="http://schemas.microsoft.com/office/drawing/2014/main" id="{17F6FC35-03F4-44C6-90C1-B89B5FB096B5}"/>
            </a:ext>
          </a:extLst>
        </xdr:cNvPr>
        <xdr:cNvSpPr>
          <a:spLocks noChangeAspect="1" noChangeArrowheads="1"/>
        </xdr:cNvSpPr>
      </xdr:nvSpPr>
      <xdr:spPr bwMode="auto">
        <a:xfrm>
          <a:off x="5524500" y="19530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55</xdr:row>
      <xdr:rowOff>0</xdr:rowOff>
    </xdr:from>
    <xdr:ext cx="304800" cy="304800"/>
    <xdr:sp macro="" textlink="">
      <xdr:nvSpPr>
        <xdr:cNvPr id="60" name="img-kyCqS1" descr="Теоретическое значение у">
          <a:extLst>
            <a:ext uri="{FF2B5EF4-FFF2-40B4-BE49-F238E27FC236}">
              <a16:creationId xmlns:a16="http://schemas.microsoft.com/office/drawing/2014/main" id="{27F55842-CF16-44CC-AEC3-D67694596038}"/>
            </a:ext>
          </a:extLst>
        </xdr:cNvPr>
        <xdr:cNvSpPr>
          <a:spLocks noChangeAspect="1" noChangeArrowheads="1"/>
        </xdr:cNvSpPr>
      </xdr:nvSpPr>
      <xdr:spPr bwMode="auto">
        <a:xfrm>
          <a:off x="5524500" y="19712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56</xdr:row>
      <xdr:rowOff>0</xdr:rowOff>
    </xdr:from>
    <xdr:ext cx="304800" cy="304800"/>
    <xdr:sp macro="" textlink="">
      <xdr:nvSpPr>
        <xdr:cNvPr id="61" name="img-kyCqS1" descr="Теоретическое значение у">
          <a:extLst>
            <a:ext uri="{FF2B5EF4-FFF2-40B4-BE49-F238E27FC236}">
              <a16:creationId xmlns:a16="http://schemas.microsoft.com/office/drawing/2014/main" id="{27FDA044-2CAF-4922-B1A5-C1D5AC0BC126}"/>
            </a:ext>
          </a:extLst>
        </xdr:cNvPr>
        <xdr:cNvSpPr>
          <a:spLocks noChangeAspect="1" noChangeArrowheads="1"/>
        </xdr:cNvSpPr>
      </xdr:nvSpPr>
      <xdr:spPr bwMode="auto">
        <a:xfrm>
          <a:off x="5524500" y="19895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57</xdr:row>
      <xdr:rowOff>0</xdr:rowOff>
    </xdr:from>
    <xdr:ext cx="304800" cy="304800"/>
    <xdr:sp macro="" textlink="">
      <xdr:nvSpPr>
        <xdr:cNvPr id="62" name="img-kyCqS1" descr="Теоретическое значение у">
          <a:extLst>
            <a:ext uri="{FF2B5EF4-FFF2-40B4-BE49-F238E27FC236}">
              <a16:creationId xmlns:a16="http://schemas.microsoft.com/office/drawing/2014/main" id="{4607E78F-86AE-4587-8FE3-C863ED1F7AC7}"/>
            </a:ext>
          </a:extLst>
        </xdr:cNvPr>
        <xdr:cNvSpPr>
          <a:spLocks noChangeAspect="1" noChangeArrowheads="1"/>
        </xdr:cNvSpPr>
      </xdr:nvSpPr>
      <xdr:spPr bwMode="auto">
        <a:xfrm>
          <a:off x="5524500" y="2007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58</xdr:row>
      <xdr:rowOff>0</xdr:rowOff>
    </xdr:from>
    <xdr:ext cx="304800" cy="304800"/>
    <xdr:sp macro="" textlink="">
      <xdr:nvSpPr>
        <xdr:cNvPr id="63" name="img-kyCqS1" descr="Теоретическое значение у">
          <a:extLst>
            <a:ext uri="{FF2B5EF4-FFF2-40B4-BE49-F238E27FC236}">
              <a16:creationId xmlns:a16="http://schemas.microsoft.com/office/drawing/2014/main" id="{B5B9BE1E-26A6-490F-AE8D-2497C4D257B8}"/>
            </a:ext>
          </a:extLst>
        </xdr:cNvPr>
        <xdr:cNvSpPr>
          <a:spLocks noChangeAspect="1" noChangeArrowheads="1"/>
        </xdr:cNvSpPr>
      </xdr:nvSpPr>
      <xdr:spPr bwMode="auto">
        <a:xfrm>
          <a:off x="5524500" y="20261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59</xdr:row>
      <xdr:rowOff>0</xdr:rowOff>
    </xdr:from>
    <xdr:ext cx="304800" cy="304800"/>
    <xdr:sp macro="" textlink="">
      <xdr:nvSpPr>
        <xdr:cNvPr id="64" name="img-kyCqS1" descr="Теоретическое значение у">
          <a:extLst>
            <a:ext uri="{FF2B5EF4-FFF2-40B4-BE49-F238E27FC236}">
              <a16:creationId xmlns:a16="http://schemas.microsoft.com/office/drawing/2014/main" id="{D8B85494-1603-4237-B2E1-8651B25680B4}"/>
            </a:ext>
          </a:extLst>
        </xdr:cNvPr>
        <xdr:cNvSpPr>
          <a:spLocks noChangeAspect="1" noChangeArrowheads="1"/>
        </xdr:cNvSpPr>
      </xdr:nvSpPr>
      <xdr:spPr bwMode="auto">
        <a:xfrm>
          <a:off x="5524500" y="2044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470263"/>
    <xdr:sp macro="" textlink="">
      <xdr:nvSpPr>
        <xdr:cNvPr id="65" name="img-kyCqS1" descr="Теоретическое значение у">
          <a:extLst>
            <a:ext uri="{FF2B5EF4-FFF2-40B4-BE49-F238E27FC236}">
              <a16:creationId xmlns:a16="http://schemas.microsoft.com/office/drawing/2014/main" id="{E5D39D15-8383-401A-899D-D34A09DCF83D}"/>
            </a:ext>
          </a:extLst>
        </xdr:cNvPr>
        <xdr:cNvSpPr>
          <a:spLocks noChangeAspect="1" noChangeArrowheads="1"/>
        </xdr:cNvSpPr>
      </xdr:nvSpPr>
      <xdr:spPr bwMode="auto">
        <a:xfrm>
          <a:off x="5747657" y="1034143"/>
          <a:ext cx="304800" cy="470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470263"/>
    <xdr:sp macro="" textlink="">
      <xdr:nvSpPr>
        <xdr:cNvPr id="66" name="img-kyCqS1" descr="Теоретическое значение у">
          <a:extLst>
            <a:ext uri="{FF2B5EF4-FFF2-40B4-BE49-F238E27FC236}">
              <a16:creationId xmlns:a16="http://schemas.microsoft.com/office/drawing/2014/main" id="{3EC1AC07-D936-4CD0-B02F-BD26B7E822F0}"/>
            </a:ext>
          </a:extLst>
        </xdr:cNvPr>
        <xdr:cNvSpPr>
          <a:spLocks noChangeAspect="1" noChangeArrowheads="1"/>
        </xdr:cNvSpPr>
      </xdr:nvSpPr>
      <xdr:spPr bwMode="auto">
        <a:xfrm>
          <a:off x="5747657" y="1034143"/>
          <a:ext cx="304800" cy="470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470263"/>
    <xdr:sp macro="" textlink="">
      <xdr:nvSpPr>
        <xdr:cNvPr id="67" name="img-kyCqS1" descr="Теоретическое значение у">
          <a:extLst>
            <a:ext uri="{FF2B5EF4-FFF2-40B4-BE49-F238E27FC236}">
              <a16:creationId xmlns:a16="http://schemas.microsoft.com/office/drawing/2014/main" id="{2E6B70F9-4E87-4300-9A89-72F00A9BD0BB}"/>
            </a:ext>
          </a:extLst>
        </xdr:cNvPr>
        <xdr:cNvSpPr>
          <a:spLocks noChangeAspect="1" noChangeArrowheads="1"/>
        </xdr:cNvSpPr>
      </xdr:nvSpPr>
      <xdr:spPr bwMode="auto">
        <a:xfrm>
          <a:off x="5747657" y="1034143"/>
          <a:ext cx="304800" cy="470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470263"/>
    <xdr:sp macro="" textlink="">
      <xdr:nvSpPr>
        <xdr:cNvPr id="68" name="img-kyCqS1" descr="Теоретическое значение у">
          <a:extLst>
            <a:ext uri="{FF2B5EF4-FFF2-40B4-BE49-F238E27FC236}">
              <a16:creationId xmlns:a16="http://schemas.microsoft.com/office/drawing/2014/main" id="{E3567F7C-C2AC-47BC-AC1C-AFB0B5F0FDE8}"/>
            </a:ext>
          </a:extLst>
        </xdr:cNvPr>
        <xdr:cNvSpPr>
          <a:spLocks noChangeAspect="1" noChangeArrowheads="1"/>
        </xdr:cNvSpPr>
      </xdr:nvSpPr>
      <xdr:spPr bwMode="auto">
        <a:xfrm>
          <a:off x="5747657" y="1034143"/>
          <a:ext cx="304800" cy="470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6</xdr:row>
      <xdr:rowOff>0</xdr:rowOff>
    </xdr:from>
    <xdr:ext cx="304800" cy="470263"/>
    <xdr:sp macro="" textlink="">
      <xdr:nvSpPr>
        <xdr:cNvPr id="69" name="img-kyCqS1" descr="Теоретическое значение у">
          <a:extLst>
            <a:ext uri="{FF2B5EF4-FFF2-40B4-BE49-F238E27FC236}">
              <a16:creationId xmlns:a16="http://schemas.microsoft.com/office/drawing/2014/main" id="{3DDACD43-1119-4AA2-8522-74E6508E570C}"/>
            </a:ext>
          </a:extLst>
        </xdr:cNvPr>
        <xdr:cNvSpPr>
          <a:spLocks noChangeAspect="1" noChangeArrowheads="1"/>
        </xdr:cNvSpPr>
      </xdr:nvSpPr>
      <xdr:spPr bwMode="auto">
        <a:xfrm>
          <a:off x="5747657" y="1034143"/>
          <a:ext cx="304800" cy="470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7</xdr:row>
      <xdr:rowOff>0</xdr:rowOff>
    </xdr:from>
    <xdr:ext cx="304800" cy="470263"/>
    <xdr:sp macro="" textlink="">
      <xdr:nvSpPr>
        <xdr:cNvPr id="70" name="img-kyCqS1" descr="Теоретическое значение у">
          <a:extLst>
            <a:ext uri="{FF2B5EF4-FFF2-40B4-BE49-F238E27FC236}">
              <a16:creationId xmlns:a16="http://schemas.microsoft.com/office/drawing/2014/main" id="{5CF9511B-6B5A-4226-9671-D844DD44E490}"/>
            </a:ext>
          </a:extLst>
        </xdr:cNvPr>
        <xdr:cNvSpPr>
          <a:spLocks noChangeAspect="1" noChangeArrowheads="1"/>
        </xdr:cNvSpPr>
      </xdr:nvSpPr>
      <xdr:spPr bwMode="auto">
        <a:xfrm>
          <a:off x="5747657" y="1034143"/>
          <a:ext cx="304800" cy="470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8</xdr:row>
      <xdr:rowOff>0</xdr:rowOff>
    </xdr:from>
    <xdr:ext cx="304800" cy="470263"/>
    <xdr:sp macro="" textlink="">
      <xdr:nvSpPr>
        <xdr:cNvPr id="71" name="img-kyCqS1" descr="Теоретическое значение у">
          <a:extLst>
            <a:ext uri="{FF2B5EF4-FFF2-40B4-BE49-F238E27FC236}">
              <a16:creationId xmlns:a16="http://schemas.microsoft.com/office/drawing/2014/main" id="{9B0D308A-CC5C-4811-A932-24CA7D51C711}"/>
            </a:ext>
          </a:extLst>
        </xdr:cNvPr>
        <xdr:cNvSpPr>
          <a:spLocks noChangeAspect="1" noChangeArrowheads="1"/>
        </xdr:cNvSpPr>
      </xdr:nvSpPr>
      <xdr:spPr bwMode="auto">
        <a:xfrm>
          <a:off x="5747657" y="1034143"/>
          <a:ext cx="304800" cy="470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9</xdr:row>
      <xdr:rowOff>0</xdr:rowOff>
    </xdr:from>
    <xdr:ext cx="304800" cy="470263"/>
    <xdr:sp macro="" textlink="">
      <xdr:nvSpPr>
        <xdr:cNvPr id="72" name="img-kyCqS1" descr="Теоретическое значение у">
          <a:extLst>
            <a:ext uri="{FF2B5EF4-FFF2-40B4-BE49-F238E27FC236}">
              <a16:creationId xmlns:a16="http://schemas.microsoft.com/office/drawing/2014/main" id="{EECF2C0E-5E96-403D-A29D-91245996FC59}"/>
            </a:ext>
          </a:extLst>
        </xdr:cNvPr>
        <xdr:cNvSpPr>
          <a:spLocks noChangeAspect="1" noChangeArrowheads="1"/>
        </xdr:cNvSpPr>
      </xdr:nvSpPr>
      <xdr:spPr bwMode="auto">
        <a:xfrm>
          <a:off x="5747657" y="1034143"/>
          <a:ext cx="304800" cy="470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</xdr:row>
      <xdr:rowOff>0</xdr:rowOff>
    </xdr:from>
    <xdr:ext cx="304800" cy="470263"/>
    <xdr:sp macro="" textlink="">
      <xdr:nvSpPr>
        <xdr:cNvPr id="73" name="img-kyCqS1" descr="Теоретическое значение у">
          <a:extLst>
            <a:ext uri="{FF2B5EF4-FFF2-40B4-BE49-F238E27FC236}">
              <a16:creationId xmlns:a16="http://schemas.microsoft.com/office/drawing/2014/main" id="{DE593875-7D98-44FA-8D5C-F782B857AC2D}"/>
            </a:ext>
          </a:extLst>
        </xdr:cNvPr>
        <xdr:cNvSpPr>
          <a:spLocks noChangeAspect="1" noChangeArrowheads="1"/>
        </xdr:cNvSpPr>
      </xdr:nvSpPr>
      <xdr:spPr bwMode="auto">
        <a:xfrm>
          <a:off x="5747657" y="1034143"/>
          <a:ext cx="304800" cy="470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470263"/>
    <xdr:sp macro="" textlink="">
      <xdr:nvSpPr>
        <xdr:cNvPr id="74" name="img-kyCqS1" descr="Теоретическое значение у">
          <a:extLst>
            <a:ext uri="{FF2B5EF4-FFF2-40B4-BE49-F238E27FC236}">
              <a16:creationId xmlns:a16="http://schemas.microsoft.com/office/drawing/2014/main" id="{7DD68BC8-AB53-42EA-AA60-BC107BEC6FDF}"/>
            </a:ext>
          </a:extLst>
        </xdr:cNvPr>
        <xdr:cNvSpPr>
          <a:spLocks noChangeAspect="1" noChangeArrowheads="1"/>
        </xdr:cNvSpPr>
      </xdr:nvSpPr>
      <xdr:spPr bwMode="auto">
        <a:xfrm>
          <a:off x="5747657" y="1034143"/>
          <a:ext cx="304800" cy="470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</xdr:row>
      <xdr:rowOff>0</xdr:rowOff>
    </xdr:from>
    <xdr:ext cx="304800" cy="470263"/>
    <xdr:sp macro="" textlink="">
      <xdr:nvSpPr>
        <xdr:cNvPr id="75" name="img-kyCqS1" descr="Теоретическое значение у">
          <a:extLst>
            <a:ext uri="{FF2B5EF4-FFF2-40B4-BE49-F238E27FC236}">
              <a16:creationId xmlns:a16="http://schemas.microsoft.com/office/drawing/2014/main" id="{1E506775-1F97-4D17-9D72-04BF36473B27}"/>
            </a:ext>
          </a:extLst>
        </xdr:cNvPr>
        <xdr:cNvSpPr>
          <a:spLocks noChangeAspect="1" noChangeArrowheads="1"/>
        </xdr:cNvSpPr>
      </xdr:nvSpPr>
      <xdr:spPr bwMode="auto">
        <a:xfrm>
          <a:off x="5747657" y="1034143"/>
          <a:ext cx="304800" cy="470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</xdr:row>
      <xdr:rowOff>0</xdr:rowOff>
    </xdr:from>
    <xdr:ext cx="304800" cy="470263"/>
    <xdr:sp macro="" textlink="">
      <xdr:nvSpPr>
        <xdr:cNvPr id="76" name="img-kyCqS1" descr="Теоретическое значение у">
          <a:extLst>
            <a:ext uri="{FF2B5EF4-FFF2-40B4-BE49-F238E27FC236}">
              <a16:creationId xmlns:a16="http://schemas.microsoft.com/office/drawing/2014/main" id="{C272ED60-7A62-41DB-AE41-2BEF4B99A786}"/>
            </a:ext>
          </a:extLst>
        </xdr:cNvPr>
        <xdr:cNvSpPr>
          <a:spLocks noChangeAspect="1" noChangeArrowheads="1"/>
        </xdr:cNvSpPr>
      </xdr:nvSpPr>
      <xdr:spPr bwMode="auto">
        <a:xfrm>
          <a:off x="5747657" y="1034143"/>
          <a:ext cx="304800" cy="470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</xdr:row>
      <xdr:rowOff>0</xdr:rowOff>
    </xdr:from>
    <xdr:ext cx="304800" cy="470263"/>
    <xdr:sp macro="" textlink="">
      <xdr:nvSpPr>
        <xdr:cNvPr id="77" name="img-kyCqS1" descr="Теоретическое значение у">
          <a:extLst>
            <a:ext uri="{FF2B5EF4-FFF2-40B4-BE49-F238E27FC236}">
              <a16:creationId xmlns:a16="http://schemas.microsoft.com/office/drawing/2014/main" id="{88C613B3-6B5D-4D0D-8100-F4CACD742C08}"/>
            </a:ext>
          </a:extLst>
        </xdr:cNvPr>
        <xdr:cNvSpPr>
          <a:spLocks noChangeAspect="1" noChangeArrowheads="1"/>
        </xdr:cNvSpPr>
      </xdr:nvSpPr>
      <xdr:spPr bwMode="auto">
        <a:xfrm>
          <a:off x="5747657" y="1034143"/>
          <a:ext cx="304800" cy="470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15</xdr:row>
      <xdr:rowOff>0</xdr:rowOff>
    </xdr:from>
    <xdr:ext cx="304800" cy="470263"/>
    <xdr:sp macro="" textlink="">
      <xdr:nvSpPr>
        <xdr:cNvPr id="78" name="img-kyCqS1" descr="Теоретическое значение у">
          <a:extLst>
            <a:ext uri="{FF2B5EF4-FFF2-40B4-BE49-F238E27FC236}">
              <a16:creationId xmlns:a16="http://schemas.microsoft.com/office/drawing/2014/main" id="{27F11390-7FCB-41DB-8F3B-C67CCCDF246E}"/>
            </a:ext>
          </a:extLst>
        </xdr:cNvPr>
        <xdr:cNvSpPr>
          <a:spLocks noChangeAspect="1" noChangeArrowheads="1"/>
        </xdr:cNvSpPr>
      </xdr:nvSpPr>
      <xdr:spPr bwMode="auto">
        <a:xfrm>
          <a:off x="5747657" y="1034143"/>
          <a:ext cx="304800" cy="470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16</xdr:row>
      <xdr:rowOff>0</xdr:rowOff>
    </xdr:from>
    <xdr:ext cx="304800" cy="470263"/>
    <xdr:sp macro="" textlink="">
      <xdr:nvSpPr>
        <xdr:cNvPr id="79" name="img-kyCqS1" descr="Теоретическое значение у">
          <a:extLst>
            <a:ext uri="{FF2B5EF4-FFF2-40B4-BE49-F238E27FC236}">
              <a16:creationId xmlns:a16="http://schemas.microsoft.com/office/drawing/2014/main" id="{B995C555-0079-4FC5-B165-A3366FA8D80B}"/>
            </a:ext>
          </a:extLst>
        </xdr:cNvPr>
        <xdr:cNvSpPr>
          <a:spLocks noChangeAspect="1" noChangeArrowheads="1"/>
        </xdr:cNvSpPr>
      </xdr:nvSpPr>
      <xdr:spPr bwMode="auto">
        <a:xfrm>
          <a:off x="5747657" y="1034143"/>
          <a:ext cx="304800" cy="470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17</xdr:row>
      <xdr:rowOff>0</xdr:rowOff>
    </xdr:from>
    <xdr:ext cx="304800" cy="470263"/>
    <xdr:sp macro="" textlink="">
      <xdr:nvSpPr>
        <xdr:cNvPr id="80" name="img-kyCqS1" descr="Теоретическое значение у">
          <a:extLst>
            <a:ext uri="{FF2B5EF4-FFF2-40B4-BE49-F238E27FC236}">
              <a16:creationId xmlns:a16="http://schemas.microsoft.com/office/drawing/2014/main" id="{BC0B4732-42E0-4EAC-B9B6-0B6128DA8A5B}"/>
            </a:ext>
          </a:extLst>
        </xdr:cNvPr>
        <xdr:cNvSpPr>
          <a:spLocks noChangeAspect="1" noChangeArrowheads="1"/>
        </xdr:cNvSpPr>
      </xdr:nvSpPr>
      <xdr:spPr bwMode="auto">
        <a:xfrm>
          <a:off x="5747657" y="1034143"/>
          <a:ext cx="304800" cy="470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18</xdr:row>
      <xdr:rowOff>0</xdr:rowOff>
    </xdr:from>
    <xdr:ext cx="304800" cy="470263"/>
    <xdr:sp macro="" textlink="">
      <xdr:nvSpPr>
        <xdr:cNvPr id="81" name="img-kyCqS1" descr="Теоретическое значение у">
          <a:extLst>
            <a:ext uri="{FF2B5EF4-FFF2-40B4-BE49-F238E27FC236}">
              <a16:creationId xmlns:a16="http://schemas.microsoft.com/office/drawing/2014/main" id="{61566EA1-A364-4F5F-92AC-BD9B62EC335D}"/>
            </a:ext>
          </a:extLst>
        </xdr:cNvPr>
        <xdr:cNvSpPr>
          <a:spLocks noChangeAspect="1" noChangeArrowheads="1"/>
        </xdr:cNvSpPr>
      </xdr:nvSpPr>
      <xdr:spPr bwMode="auto">
        <a:xfrm>
          <a:off x="5747657" y="1034143"/>
          <a:ext cx="304800" cy="470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19</xdr:row>
      <xdr:rowOff>0</xdr:rowOff>
    </xdr:from>
    <xdr:ext cx="304800" cy="470263"/>
    <xdr:sp macro="" textlink="">
      <xdr:nvSpPr>
        <xdr:cNvPr id="82" name="img-kyCqS1" descr="Теоретическое значение у">
          <a:extLst>
            <a:ext uri="{FF2B5EF4-FFF2-40B4-BE49-F238E27FC236}">
              <a16:creationId xmlns:a16="http://schemas.microsoft.com/office/drawing/2014/main" id="{75AB9C4E-ACC0-4918-A72F-AA9F9873F3D5}"/>
            </a:ext>
          </a:extLst>
        </xdr:cNvPr>
        <xdr:cNvSpPr>
          <a:spLocks noChangeAspect="1" noChangeArrowheads="1"/>
        </xdr:cNvSpPr>
      </xdr:nvSpPr>
      <xdr:spPr bwMode="auto">
        <a:xfrm>
          <a:off x="5747657" y="1034143"/>
          <a:ext cx="304800" cy="470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20</xdr:row>
      <xdr:rowOff>0</xdr:rowOff>
    </xdr:from>
    <xdr:ext cx="304800" cy="470263"/>
    <xdr:sp macro="" textlink="">
      <xdr:nvSpPr>
        <xdr:cNvPr id="83" name="img-kyCqS1" descr="Теоретическое значение у">
          <a:extLst>
            <a:ext uri="{FF2B5EF4-FFF2-40B4-BE49-F238E27FC236}">
              <a16:creationId xmlns:a16="http://schemas.microsoft.com/office/drawing/2014/main" id="{6664D8A2-DEE1-47B2-8F2D-EE32B9639780}"/>
            </a:ext>
          </a:extLst>
        </xdr:cNvPr>
        <xdr:cNvSpPr>
          <a:spLocks noChangeAspect="1" noChangeArrowheads="1"/>
        </xdr:cNvSpPr>
      </xdr:nvSpPr>
      <xdr:spPr bwMode="auto">
        <a:xfrm>
          <a:off x="5747657" y="1034143"/>
          <a:ext cx="304800" cy="470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21</xdr:row>
      <xdr:rowOff>0</xdr:rowOff>
    </xdr:from>
    <xdr:ext cx="304800" cy="470263"/>
    <xdr:sp macro="" textlink="">
      <xdr:nvSpPr>
        <xdr:cNvPr id="84" name="img-kyCqS1" descr="Теоретическое значение у">
          <a:extLst>
            <a:ext uri="{FF2B5EF4-FFF2-40B4-BE49-F238E27FC236}">
              <a16:creationId xmlns:a16="http://schemas.microsoft.com/office/drawing/2014/main" id="{970FADB1-0066-4C63-899E-9E6712F8B84C}"/>
            </a:ext>
          </a:extLst>
        </xdr:cNvPr>
        <xdr:cNvSpPr>
          <a:spLocks noChangeAspect="1" noChangeArrowheads="1"/>
        </xdr:cNvSpPr>
      </xdr:nvSpPr>
      <xdr:spPr bwMode="auto">
        <a:xfrm>
          <a:off x="5747657" y="1034143"/>
          <a:ext cx="304800" cy="470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470263"/>
    <xdr:sp macro="" textlink="">
      <xdr:nvSpPr>
        <xdr:cNvPr id="85" name="img-kyCqS1" descr="Теоретическое значение у">
          <a:extLst>
            <a:ext uri="{FF2B5EF4-FFF2-40B4-BE49-F238E27FC236}">
              <a16:creationId xmlns:a16="http://schemas.microsoft.com/office/drawing/2014/main" id="{A0B6EA75-1C37-4C7E-80B1-B1020B130667}"/>
            </a:ext>
          </a:extLst>
        </xdr:cNvPr>
        <xdr:cNvSpPr>
          <a:spLocks noChangeAspect="1" noChangeArrowheads="1"/>
        </xdr:cNvSpPr>
      </xdr:nvSpPr>
      <xdr:spPr bwMode="auto">
        <a:xfrm>
          <a:off x="5747657" y="1034143"/>
          <a:ext cx="304800" cy="470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23</xdr:row>
      <xdr:rowOff>0</xdr:rowOff>
    </xdr:from>
    <xdr:ext cx="304800" cy="470263"/>
    <xdr:sp macro="" textlink="">
      <xdr:nvSpPr>
        <xdr:cNvPr id="86" name="img-kyCqS1" descr="Теоретическое значение у">
          <a:extLst>
            <a:ext uri="{FF2B5EF4-FFF2-40B4-BE49-F238E27FC236}">
              <a16:creationId xmlns:a16="http://schemas.microsoft.com/office/drawing/2014/main" id="{8C307FA4-6E58-40F9-9F89-5F63EC7CA83B}"/>
            </a:ext>
          </a:extLst>
        </xdr:cNvPr>
        <xdr:cNvSpPr>
          <a:spLocks noChangeAspect="1" noChangeArrowheads="1"/>
        </xdr:cNvSpPr>
      </xdr:nvSpPr>
      <xdr:spPr bwMode="auto">
        <a:xfrm>
          <a:off x="5747657" y="1034143"/>
          <a:ext cx="304800" cy="470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24</xdr:row>
      <xdr:rowOff>0</xdr:rowOff>
    </xdr:from>
    <xdr:ext cx="304800" cy="470263"/>
    <xdr:sp macro="" textlink="">
      <xdr:nvSpPr>
        <xdr:cNvPr id="87" name="img-kyCqS1" descr="Теоретическое значение у">
          <a:extLst>
            <a:ext uri="{FF2B5EF4-FFF2-40B4-BE49-F238E27FC236}">
              <a16:creationId xmlns:a16="http://schemas.microsoft.com/office/drawing/2014/main" id="{0A31E291-2C40-4039-A74C-BD2A44C6614F}"/>
            </a:ext>
          </a:extLst>
        </xdr:cNvPr>
        <xdr:cNvSpPr>
          <a:spLocks noChangeAspect="1" noChangeArrowheads="1"/>
        </xdr:cNvSpPr>
      </xdr:nvSpPr>
      <xdr:spPr bwMode="auto">
        <a:xfrm>
          <a:off x="5747657" y="1034143"/>
          <a:ext cx="304800" cy="470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25</xdr:row>
      <xdr:rowOff>0</xdr:rowOff>
    </xdr:from>
    <xdr:ext cx="304800" cy="470263"/>
    <xdr:sp macro="" textlink="">
      <xdr:nvSpPr>
        <xdr:cNvPr id="88" name="img-kyCqS1" descr="Теоретическое значение у">
          <a:extLst>
            <a:ext uri="{FF2B5EF4-FFF2-40B4-BE49-F238E27FC236}">
              <a16:creationId xmlns:a16="http://schemas.microsoft.com/office/drawing/2014/main" id="{D0CC6F44-8390-4ECA-A68C-70C77B54C66F}"/>
            </a:ext>
          </a:extLst>
        </xdr:cNvPr>
        <xdr:cNvSpPr>
          <a:spLocks noChangeAspect="1" noChangeArrowheads="1"/>
        </xdr:cNvSpPr>
      </xdr:nvSpPr>
      <xdr:spPr bwMode="auto">
        <a:xfrm>
          <a:off x="5747657" y="1034143"/>
          <a:ext cx="304800" cy="470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26</xdr:row>
      <xdr:rowOff>0</xdr:rowOff>
    </xdr:from>
    <xdr:ext cx="304800" cy="470263"/>
    <xdr:sp macro="" textlink="">
      <xdr:nvSpPr>
        <xdr:cNvPr id="89" name="img-kyCqS1" descr="Теоретическое значение у">
          <a:extLst>
            <a:ext uri="{FF2B5EF4-FFF2-40B4-BE49-F238E27FC236}">
              <a16:creationId xmlns:a16="http://schemas.microsoft.com/office/drawing/2014/main" id="{5ED59477-E1C3-4C68-BE8B-390790A08D7C}"/>
            </a:ext>
          </a:extLst>
        </xdr:cNvPr>
        <xdr:cNvSpPr>
          <a:spLocks noChangeAspect="1" noChangeArrowheads="1"/>
        </xdr:cNvSpPr>
      </xdr:nvSpPr>
      <xdr:spPr bwMode="auto">
        <a:xfrm>
          <a:off x="5747657" y="1034143"/>
          <a:ext cx="304800" cy="470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27</xdr:row>
      <xdr:rowOff>0</xdr:rowOff>
    </xdr:from>
    <xdr:ext cx="304800" cy="470263"/>
    <xdr:sp macro="" textlink="">
      <xdr:nvSpPr>
        <xdr:cNvPr id="90" name="img-kyCqS1" descr="Теоретическое значение у">
          <a:extLst>
            <a:ext uri="{FF2B5EF4-FFF2-40B4-BE49-F238E27FC236}">
              <a16:creationId xmlns:a16="http://schemas.microsoft.com/office/drawing/2014/main" id="{B702E7DD-DDA7-46A0-B16D-E132ED096487}"/>
            </a:ext>
          </a:extLst>
        </xdr:cNvPr>
        <xdr:cNvSpPr>
          <a:spLocks noChangeAspect="1" noChangeArrowheads="1"/>
        </xdr:cNvSpPr>
      </xdr:nvSpPr>
      <xdr:spPr bwMode="auto">
        <a:xfrm>
          <a:off x="5747657" y="1034143"/>
          <a:ext cx="304800" cy="470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</xdr:row>
      <xdr:rowOff>0</xdr:rowOff>
    </xdr:from>
    <xdr:ext cx="304800" cy="470263"/>
    <xdr:sp macro="" textlink="">
      <xdr:nvSpPr>
        <xdr:cNvPr id="91" name="img-kyCqS1" descr="Теоретическое значение у">
          <a:extLst>
            <a:ext uri="{FF2B5EF4-FFF2-40B4-BE49-F238E27FC236}">
              <a16:creationId xmlns:a16="http://schemas.microsoft.com/office/drawing/2014/main" id="{E77A2606-25A8-47EE-B202-752963D0514E}"/>
            </a:ext>
          </a:extLst>
        </xdr:cNvPr>
        <xdr:cNvSpPr>
          <a:spLocks noChangeAspect="1" noChangeArrowheads="1"/>
        </xdr:cNvSpPr>
      </xdr:nvSpPr>
      <xdr:spPr bwMode="auto">
        <a:xfrm>
          <a:off x="5747657" y="1034143"/>
          <a:ext cx="304800" cy="470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29</xdr:row>
      <xdr:rowOff>0</xdr:rowOff>
    </xdr:from>
    <xdr:ext cx="304800" cy="470263"/>
    <xdr:sp macro="" textlink="">
      <xdr:nvSpPr>
        <xdr:cNvPr id="92" name="img-kyCqS1" descr="Теоретическое значение у">
          <a:extLst>
            <a:ext uri="{FF2B5EF4-FFF2-40B4-BE49-F238E27FC236}">
              <a16:creationId xmlns:a16="http://schemas.microsoft.com/office/drawing/2014/main" id="{EE2F8B19-BA9C-4778-94A6-9FD6DFC05472}"/>
            </a:ext>
          </a:extLst>
        </xdr:cNvPr>
        <xdr:cNvSpPr>
          <a:spLocks noChangeAspect="1" noChangeArrowheads="1"/>
        </xdr:cNvSpPr>
      </xdr:nvSpPr>
      <xdr:spPr bwMode="auto">
        <a:xfrm>
          <a:off x="5747657" y="1034143"/>
          <a:ext cx="304800" cy="470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30</xdr:row>
      <xdr:rowOff>0</xdr:rowOff>
    </xdr:from>
    <xdr:ext cx="304800" cy="470263"/>
    <xdr:sp macro="" textlink="">
      <xdr:nvSpPr>
        <xdr:cNvPr id="93" name="img-kyCqS1" descr="Теоретическое значение у">
          <a:extLst>
            <a:ext uri="{FF2B5EF4-FFF2-40B4-BE49-F238E27FC236}">
              <a16:creationId xmlns:a16="http://schemas.microsoft.com/office/drawing/2014/main" id="{D8B3813B-FD06-4C20-91CA-EAE9996A51E7}"/>
            </a:ext>
          </a:extLst>
        </xdr:cNvPr>
        <xdr:cNvSpPr>
          <a:spLocks noChangeAspect="1" noChangeArrowheads="1"/>
        </xdr:cNvSpPr>
      </xdr:nvSpPr>
      <xdr:spPr bwMode="auto">
        <a:xfrm>
          <a:off x="5747657" y="1034143"/>
          <a:ext cx="304800" cy="470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31</xdr:row>
      <xdr:rowOff>0</xdr:rowOff>
    </xdr:from>
    <xdr:ext cx="304800" cy="470263"/>
    <xdr:sp macro="" textlink="">
      <xdr:nvSpPr>
        <xdr:cNvPr id="94" name="img-kyCqS1" descr="Теоретическое значение у">
          <a:extLst>
            <a:ext uri="{FF2B5EF4-FFF2-40B4-BE49-F238E27FC236}">
              <a16:creationId xmlns:a16="http://schemas.microsoft.com/office/drawing/2014/main" id="{8152237E-A273-4958-971C-D5F8922586BB}"/>
            </a:ext>
          </a:extLst>
        </xdr:cNvPr>
        <xdr:cNvSpPr>
          <a:spLocks noChangeAspect="1" noChangeArrowheads="1"/>
        </xdr:cNvSpPr>
      </xdr:nvSpPr>
      <xdr:spPr bwMode="auto">
        <a:xfrm>
          <a:off x="5747657" y="1034143"/>
          <a:ext cx="304800" cy="470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32</xdr:row>
      <xdr:rowOff>0</xdr:rowOff>
    </xdr:from>
    <xdr:ext cx="304800" cy="470263"/>
    <xdr:sp macro="" textlink="">
      <xdr:nvSpPr>
        <xdr:cNvPr id="95" name="img-kyCqS1" descr="Теоретическое значение у">
          <a:extLst>
            <a:ext uri="{FF2B5EF4-FFF2-40B4-BE49-F238E27FC236}">
              <a16:creationId xmlns:a16="http://schemas.microsoft.com/office/drawing/2014/main" id="{A041B050-40C4-4BED-90E9-0F6EFF7421A0}"/>
            </a:ext>
          </a:extLst>
        </xdr:cNvPr>
        <xdr:cNvSpPr>
          <a:spLocks noChangeAspect="1" noChangeArrowheads="1"/>
        </xdr:cNvSpPr>
      </xdr:nvSpPr>
      <xdr:spPr bwMode="auto">
        <a:xfrm>
          <a:off x="5747657" y="1034143"/>
          <a:ext cx="304800" cy="470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470263"/>
    <xdr:sp macro="" textlink="">
      <xdr:nvSpPr>
        <xdr:cNvPr id="96" name="img-kyCqS1" descr="Теоретическое значение у">
          <a:extLst>
            <a:ext uri="{FF2B5EF4-FFF2-40B4-BE49-F238E27FC236}">
              <a16:creationId xmlns:a16="http://schemas.microsoft.com/office/drawing/2014/main" id="{CA7DF2F6-A822-4846-83CB-36CFC4BE0023}"/>
            </a:ext>
          </a:extLst>
        </xdr:cNvPr>
        <xdr:cNvSpPr>
          <a:spLocks noChangeAspect="1" noChangeArrowheads="1"/>
        </xdr:cNvSpPr>
      </xdr:nvSpPr>
      <xdr:spPr bwMode="auto">
        <a:xfrm>
          <a:off x="5747657" y="1034143"/>
          <a:ext cx="304800" cy="470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470263"/>
    <xdr:sp macro="" textlink="">
      <xdr:nvSpPr>
        <xdr:cNvPr id="97" name="img-kyCqS1" descr="Теоретическое значение у">
          <a:extLst>
            <a:ext uri="{FF2B5EF4-FFF2-40B4-BE49-F238E27FC236}">
              <a16:creationId xmlns:a16="http://schemas.microsoft.com/office/drawing/2014/main" id="{23F54433-3C4C-4340-AAA9-954F73CF2786}"/>
            </a:ext>
          </a:extLst>
        </xdr:cNvPr>
        <xdr:cNvSpPr>
          <a:spLocks noChangeAspect="1" noChangeArrowheads="1"/>
        </xdr:cNvSpPr>
      </xdr:nvSpPr>
      <xdr:spPr bwMode="auto">
        <a:xfrm>
          <a:off x="5747657" y="1034143"/>
          <a:ext cx="304800" cy="470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35</xdr:row>
      <xdr:rowOff>0</xdr:rowOff>
    </xdr:from>
    <xdr:ext cx="304800" cy="470263"/>
    <xdr:sp macro="" textlink="">
      <xdr:nvSpPr>
        <xdr:cNvPr id="98" name="img-kyCqS1" descr="Теоретическое значение у">
          <a:extLst>
            <a:ext uri="{FF2B5EF4-FFF2-40B4-BE49-F238E27FC236}">
              <a16:creationId xmlns:a16="http://schemas.microsoft.com/office/drawing/2014/main" id="{51A3CA11-E030-4DC2-934E-41C1175B8EED}"/>
            </a:ext>
          </a:extLst>
        </xdr:cNvPr>
        <xdr:cNvSpPr>
          <a:spLocks noChangeAspect="1" noChangeArrowheads="1"/>
        </xdr:cNvSpPr>
      </xdr:nvSpPr>
      <xdr:spPr bwMode="auto">
        <a:xfrm>
          <a:off x="5747657" y="1034143"/>
          <a:ext cx="304800" cy="470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36</xdr:row>
      <xdr:rowOff>0</xdr:rowOff>
    </xdr:from>
    <xdr:ext cx="304800" cy="470263"/>
    <xdr:sp macro="" textlink="">
      <xdr:nvSpPr>
        <xdr:cNvPr id="99" name="img-kyCqS1" descr="Теоретическое значение у">
          <a:extLst>
            <a:ext uri="{FF2B5EF4-FFF2-40B4-BE49-F238E27FC236}">
              <a16:creationId xmlns:a16="http://schemas.microsoft.com/office/drawing/2014/main" id="{45261844-3AD6-44DD-9650-92465E2963E8}"/>
            </a:ext>
          </a:extLst>
        </xdr:cNvPr>
        <xdr:cNvSpPr>
          <a:spLocks noChangeAspect="1" noChangeArrowheads="1"/>
        </xdr:cNvSpPr>
      </xdr:nvSpPr>
      <xdr:spPr bwMode="auto">
        <a:xfrm>
          <a:off x="5747657" y="1034143"/>
          <a:ext cx="304800" cy="470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37</xdr:row>
      <xdr:rowOff>0</xdr:rowOff>
    </xdr:from>
    <xdr:ext cx="304800" cy="470263"/>
    <xdr:sp macro="" textlink="">
      <xdr:nvSpPr>
        <xdr:cNvPr id="100" name="img-kyCqS1" descr="Теоретическое значение у">
          <a:extLst>
            <a:ext uri="{FF2B5EF4-FFF2-40B4-BE49-F238E27FC236}">
              <a16:creationId xmlns:a16="http://schemas.microsoft.com/office/drawing/2014/main" id="{739917E8-098D-4285-857A-41BAE91FFFEA}"/>
            </a:ext>
          </a:extLst>
        </xdr:cNvPr>
        <xdr:cNvSpPr>
          <a:spLocks noChangeAspect="1" noChangeArrowheads="1"/>
        </xdr:cNvSpPr>
      </xdr:nvSpPr>
      <xdr:spPr bwMode="auto">
        <a:xfrm>
          <a:off x="5747657" y="1034143"/>
          <a:ext cx="304800" cy="470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304800" cy="470263"/>
    <xdr:sp macro="" textlink="">
      <xdr:nvSpPr>
        <xdr:cNvPr id="101" name="img-kyCqS1" descr="Теоретическое значение у">
          <a:extLst>
            <a:ext uri="{FF2B5EF4-FFF2-40B4-BE49-F238E27FC236}">
              <a16:creationId xmlns:a16="http://schemas.microsoft.com/office/drawing/2014/main" id="{F614371E-CA6E-40CF-A1FA-0FE362620373}"/>
            </a:ext>
          </a:extLst>
        </xdr:cNvPr>
        <xdr:cNvSpPr>
          <a:spLocks noChangeAspect="1" noChangeArrowheads="1"/>
        </xdr:cNvSpPr>
      </xdr:nvSpPr>
      <xdr:spPr bwMode="auto">
        <a:xfrm>
          <a:off x="5747657" y="1034143"/>
          <a:ext cx="304800" cy="470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39</xdr:row>
      <xdr:rowOff>0</xdr:rowOff>
    </xdr:from>
    <xdr:ext cx="304800" cy="470263"/>
    <xdr:sp macro="" textlink="">
      <xdr:nvSpPr>
        <xdr:cNvPr id="102" name="img-kyCqS1" descr="Теоретическое значение у">
          <a:extLst>
            <a:ext uri="{FF2B5EF4-FFF2-40B4-BE49-F238E27FC236}">
              <a16:creationId xmlns:a16="http://schemas.microsoft.com/office/drawing/2014/main" id="{E5B0AF7B-F1C6-4C14-A377-D5ADEB819ACC}"/>
            </a:ext>
          </a:extLst>
        </xdr:cNvPr>
        <xdr:cNvSpPr>
          <a:spLocks noChangeAspect="1" noChangeArrowheads="1"/>
        </xdr:cNvSpPr>
      </xdr:nvSpPr>
      <xdr:spPr bwMode="auto">
        <a:xfrm>
          <a:off x="5747657" y="1034143"/>
          <a:ext cx="304800" cy="470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40</xdr:row>
      <xdr:rowOff>0</xdr:rowOff>
    </xdr:from>
    <xdr:ext cx="304800" cy="470263"/>
    <xdr:sp macro="" textlink="">
      <xdr:nvSpPr>
        <xdr:cNvPr id="103" name="img-kyCqS1" descr="Теоретическое значение у">
          <a:extLst>
            <a:ext uri="{FF2B5EF4-FFF2-40B4-BE49-F238E27FC236}">
              <a16:creationId xmlns:a16="http://schemas.microsoft.com/office/drawing/2014/main" id="{02F05DFA-E105-4713-8323-74AB5CA8D87D}"/>
            </a:ext>
          </a:extLst>
        </xdr:cNvPr>
        <xdr:cNvSpPr>
          <a:spLocks noChangeAspect="1" noChangeArrowheads="1"/>
        </xdr:cNvSpPr>
      </xdr:nvSpPr>
      <xdr:spPr bwMode="auto">
        <a:xfrm>
          <a:off x="5747657" y="1034143"/>
          <a:ext cx="304800" cy="470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41</xdr:row>
      <xdr:rowOff>0</xdr:rowOff>
    </xdr:from>
    <xdr:ext cx="304800" cy="470263"/>
    <xdr:sp macro="" textlink="">
      <xdr:nvSpPr>
        <xdr:cNvPr id="104" name="img-kyCqS1" descr="Теоретическое значение у">
          <a:extLst>
            <a:ext uri="{FF2B5EF4-FFF2-40B4-BE49-F238E27FC236}">
              <a16:creationId xmlns:a16="http://schemas.microsoft.com/office/drawing/2014/main" id="{8E8AC0EE-4D93-475F-B2A7-576A90A71C59}"/>
            </a:ext>
          </a:extLst>
        </xdr:cNvPr>
        <xdr:cNvSpPr>
          <a:spLocks noChangeAspect="1" noChangeArrowheads="1"/>
        </xdr:cNvSpPr>
      </xdr:nvSpPr>
      <xdr:spPr bwMode="auto">
        <a:xfrm>
          <a:off x="5747657" y="1034143"/>
          <a:ext cx="304800" cy="470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42</xdr:row>
      <xdr:rowOff>0</xdr:rowOff>
    </xdr:from>
    <xdr:ext cx="304800" cy="470263"/>
    <xdr:sp macro="" textlink="">
      <xdr:nvSpPr>
        <xdr:cNvPr id="105" name="img-kyCqS1" descr="Теоретическое значение у">
          <a:extLst>
            <a:ext uri="{FF2B5EF4-FFF2-40B4-BE49-F238E27FC236}">
              <a16:creationId xmlns:a16="http://schemas.microsoft.com/office/drawing/2014/main" id="{C754DD95-51DF-45AD-8168-884649B69811}"/>
            </a:ext>
          </a:extLst>
        </xdr:cNvPr>
        <xdr:cNvSpPr>
          <a:spLocks noChangeAspect="1" noChangeArrowheads="1"/>
        </xdr:cNvSpPr>
      </xdr:nvSpPr>
      <xdr:spPr bwMode="auto">
        <a:xfrm>
          <a:off x="5747657" y="1034143"/>
          <a:ext cx="304800" cy="470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43</xdr:row>
      <xdr:rowOff>0</xdr:rowOff>
    </xdr:from>
    <xdr:ext cx="304800" cy="470263"/>
    <xdr:sp macro="" textlink="">
      <xdr:nvSpPr>
        <xdr:cNvPr id="106" name="img-kyCqS1" descr="Теоретическое значение у">
          <a:extLst>
            <a:ext uri="{FF2B5EF4-FFF2-40B4-BE49-F238E27FC236}">
              <a16:creationId xmlns:a16="http://schemas.microsoft.com/office/drawing/2014/main" id="{35E01928-9D60-4DCF-87AB-A37F188D585E}"/>
            </a:ext>
          </a:extLst>
        </xdr:cNvPr>
        <xdr:cNvSpPr>
          <a:spLocks noChangeAspect="1" noChangeArrowheads="1"/>
        </xdr:cNvSpPr>
      </xdr:nvSpPr>
      <xdr:spPr bwMode="auto">
        <a:xfrm>
          <a:off x="5747657" y="1034143"/>
          <a:ext cx="304800" cy="470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44</xdr:row>
      <xdr:rowOff>0</xdr:rowOff>
    </xdr:from>
    <xdr:ext cx="304800" cy="470263"/>
    <xdr:sp macro="" textlink="">
      <xdr:nvSpPr>
        <xdr:cNvPr id="107" name="img-kyCqS1" descr="Теоретическое значение у">
          <a:extLst>
            <a:ext uri="{FF2B5EF4-FFF2-40B4-BE49-F238E27FC236}">
              <a16:creationId xmlns:a16="http://schemas.microsoft.com/office/drawing/2014/main" id="{6F9757BB-CEA0-485F-B3D1-3EA1A2B35255}"/>
            </a:ext>
          </a:extLst>
        </xdr:cNvPr>
        <xdr:cNvSpPr>
          <a:spLocks noChangeAspect="1" noChangeArrowheads="1"/>
        </xdr:cNvSpPr>
      </xdr:nvSpPr>
      <xdr:spPr bwMode="auto">
        <a:xfrm>
          <a:off x="5747657" y="1034143"/>
          <a:ext cx="304800" cy="470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45</xdr:row>
      <xdr:rowOff>0</xdr:rowOff>
    </xdr:from>
    <xdr:ext cx="304800" cy="470263"/>
    <xdr:sp macro="" textlink="">
      <xdr:nvSpPr>
        <xdr:cNvPr id="108" name="img-kyCqS1" descr="Теоретическое значение у">
          <a:extLst>
            <a:ext uri="{FF2B5EF4-FFF2-40B4-BE49-F238E27FC236}">
              <a16:creationId xmlns:a16="http://schemas.microsoft.com/office/drawing/2014/main" id="{67B0AF2B-3F8E-4E55-A110-57FA6BA22082}"/>
            </a:ext>
          </a:extLst>
        </xdr:cNvPr>
        <xdr:cNvSpPr>
          <a:spLocks noChangeAspect="1" noChangeArrowheads="1"/>
        </xdr:cNvSpPr>
      </xdr:nvSpPr>
      <xdr:spPr bwMode="auto">
        <a:xfrm>
          <a:off x="5747657" y="1034143"/>
          <a:ext cx="304800" cy="470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46</xdr:row>
      <xdr:rowOff>0</xdr:rowOff>
    </xdr:from>
    <xdr:ext cx="304800" cy="470263"/>
    <xdr:sp macro="" textlink="">
      <xdr:nvSpPr>
        <xdr:cNvPr id="109" name="img-kyCqS1" descr="Теоретическое значение у">
          <a:extLst>
            <a:ext uri="{FF2B5EF4-FFF2-40B4-BE49-F238E27FC236}">
              <a16:creationId xmlns:a16="http://schemas.microsoft.com/office/drawing/2014/main" id="{40DDDA8F-7F2B-4E31-B592-A219F466438A}"/>
            </a:ext>
          </a:extLst>
        </xdr:cNvPr>
        <xdr:cNvSpPr>
          <a:spLocks noChangeAspect="1" noChangeArrowheads="1"/>
        </xdr:cNvSpPr>
      </xdr:nvSpPr>
      <xdr:spPr bwMode="auto">
        <a:xfrm>
          <a:off x="5747657" y="1034143"/>
          <a:ext cx="304800" cy="470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47</xdr:row>
      <xdr:rowOff>0</xdr:rowOff>
    </xdr:from>
    <xdr:ext cx="304800" cy="470263"/>
    <xdr:sp macro="" textlink="">
      <xdr:nvSpPr>
        <xdr:cNvPr id="110" name="img-kyCqS1" descr="Теоретическое значение у">
          <a:extLst>
            <a:ext uri="{FF2B5EF4-FFF2-40B4-BE49-F238E27FC236}">
              <a16:creationId xmlns:a16="http://schemas.microsoft.com/office/drawing/2014/main" id="{90FFB3BC-BBD2-405F-A94A-365054E71611}"/>
            </a:ext>
          </a:extLst>
        </xdr:cNvPr>
        <xdr:cNvSpPr>
          <a:spLocks noChangeAspect="1" noChangeArrowheads="1"/>
        </xdr:cNvSpPr>
      </xdr:nvSpPr>
      <xdr:spPr bwMode="auto">
        <a:xfrm>
          <a:off x="5747657" y="1034143"/>
          <a:ext cx="304800" cy="470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48</xdr:row>
      <xdr:rowOff>0</xdr:rowOff>
    </xdr:from>
    <xdr:ext cx="304800" cy="470263"/>
    <xdr:sp macro="" textlink="">
      <xdr:nvSpPr>
        <xdr:cNvPr id="111" name="img-kyCqS1" descr="Теоретическое значение у">
          <a:extLst>
            <a:ext uri="{FF2B5EF4-FFF2-40B4-BE49-F238E27FC236}">
              <a16:creationId xmlns:a16="http://schemas.microsoft.com/office/drawing/2014/main" id="{FAF1701D-C136-4F6A-81EA-05322E536D38}"/>
            </a:ext>
          </a:extLst>
        </xdr:cNvPr>
        <xdr:cNvSpPr>
          <a:spLocks noChangeAspect="1" noChangeArrowheads="1"/>
        </xdr:cNvSpPr>
      </xdr:nvSpPr>
      <xdr:spPr bwMode="auto">
        <a:xfrm>
          <a:off x="5747657" y="1034143"/>
          <a:ext cx="304800" cy="470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49</xdr:row>
      <xdr:rowOff>0</xdr:rowOff>
    </xdr:from>
    <xdr:ext cx="304800" cy="470263"/>
    <xdr:sp macro="" textlink="">
      <xdr:nvSpPr>
        <xdr:cNvPr id="112" name="img-kyCqS1" descr="Теоретическое значение у">
          <a:extLst>
            <a:ext uri="{FF2B5EF4-FFF2-40B4-BE49-F238E27FC236}">
              <a16:creationId xmlns:a16="http://schemas.microsoft.com/office/drawing/2014/main" id="{F0FFC90D-07E6-4096-B058-F32ED64EB879}"/>
            </a:ext>
          </a:extLst>
        </xdr:cNvPr>
        <xdr:cNvSpPr>
          <a:spLocks noChangeAspect="1" noChangeArrowheads="1"/>
        </xdr:cNvSpPr>
      </xdr:nvSpPr>
      <xdr:spPr bwMode="auto">
        <a:xfrm>
          <a:off x="5747657" y="1034143"/>
          <a:ext cx="304800" cy="470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50</xdr:row>
      <xdr:rowOff>0</xdr:rowOff>
    </xdr:from>
    <xdr:ext cx="304800" cy="470263"/>
    <xdr:sp macro="" textlink="">
      <xdr:nvSpPr>
        <xdr:cNvPr id="113" name="img-kyCqS1" descr="Теоретическое значение у">
          <a:extLst>
            <a:ext uri="{FF2B5EF4-FFF2-40B4-BE49-F238E27FC236}">
              <a16:creationId xmlns:a16="http://schemas.microsoft.com/office/drawing/2014/main" id="{08887046-6506-458C-AD6C-4D2D6060AE0C}"/>
            </a:ext>
          </a:extLst>
        </xdr:cNvPr>
        <xdr:cNvSpPr>
          <a:spLocks noChangeAspect="1" noChangeArrowheads="1"/>
        </xdr:cNvSpPr>
      </xdr:nvSpPr>
      <xdr:spPr bwMode="auto">
        <a:xfrm>
          <a:off x="5747657" y="1034143"/>
          <a:ext cx="304800" cy="470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51</xdr:row>
      <xdr:rowOff>0</xdr:rowOff>
    </xdr:from>
    <xdr:ext cx="304800" cy="470263"/>
    <xdr:sp macro="" textlink="">
      <xdr:nvSpPr>
        <xdr:cNvPr id="114" name="img-kyCqS1" descr="Теоретическое значение у">
          <a:extLst>
            <a:ext uri="{FF2B5EF4-FFF2-40B4-BE49-F238E27FC236}">
              <a16:creationId xmlns:a16="http://schemas.microsoft.com/office/drawing/2014/main" id="{0643E888-C417-49F3-9FEB-77D4BB87F529}"/>
            </a:ext>
          </a:extLst>
        </xdr:cNvPr>
        <xdr:cNvSpPr>
          <a:spLocks noChangeAspect="1" noChangeArrowheads="1"/>
        </xdr:cNvSpPr>
      </xdr:nvSpPr>
      <xdr:spPr bwMode="auto">
        <a:xfrm>
          <a:off x="5747657" y="1034143"/>
          <a:ext cx="304800" cy="470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52</xdr:row>
      <xdr:rowOff>0</xdr:rowOff>
    </xdr:from>
    <xdr:ext cx="304800" cy="470263"/>
    <xdr:sp macro="" textlink="">
      <xdr:nvSpPr>
        <xdr:cNvPr id="115" name="img-kyCqS1" descr="Теоретическое значение у">
          <a:extLst>
            <a:ext uri="{FF2B5EF4-FFF2-40B4-BE49-F238E27FC236}">
              <a16:creationId xmlns:a16="http://schemas.microsoft.com/office/drawing/2014/main" id="{F713D079-40E4-418E-96E6-42EC1936CC6E}"/>
            </a:ext>
          </a:extLst>
        </xdr:cNvPr>
        <xdr:cNvSpPr>
          <a:spLocks noChangeAspect="1" noChangeArrowheads="1"/>
        </xdr:cNvSpPr>
      </xdr:nvSpPr>
      <xdr:spPr bwMode="auto">
        <a:xfrm>
          <a:off x="5747657" y="1034143"/>
          <a:ext cx="304800" cy="470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53</xdr:row>
      <xdr:rowOff>0</xdr:rowOff>
    </xdr:from>
    <xdr:ext cx="304800" cy="470263"/>
    <xdr:sp macro="" textlink="">
      <xdr:nvSpPr>
        <xdr:cNvPr id="116" name="img-kyCqS1" descr="Теоретическое значение у">
          <a:extLst>
            <a:ext uri="{FF2B5EF4-FFF2-40B4-BE49-F238E27FC236}">
              <a16:creationId xmlns:a16="http://schemas.microsoft.com/office/drawing/2014/main" id="{6DA05D14-940F-40B0-83C7-ECE80309D003}"/>
            </a:ext>
          </a:extLst>
        </xdr:cNvPr>
        <xdr:cNvSpPr>
          <a:spLocks noChangeAspect="1" noChangeArrowheads="1"/>
        </xdr:cNvSpPr>
      </xdr:nvSpPr>
      <xdr:spPr bwMode="auto">
        <a:xfrm>
          <a:off x="5747657" y="1034143"/>
          <a:ext cx="304800" cy="470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54</xdr:row>
      <xdr:rowOff>0</xdr:rowOff>
    </xdr:from>
    <xdr:ext cx="304800" cy="470263"/>
    <xdr:sp macro="" textlink="">
      <xdr:nvSpPr>
        <xdr:cNvPr id="117" name="img-kyCqS1" descr="Теоретическое значение у">
          <a:extLst>
            <a:ext uri="{FF2B5EF4-FFF2-40B4-BE49-F238E27FC236}">
              <a16:creationId xmlns:a16="http://schemas.microsoft.com/office/drawing/2014/main" id="{E53A35BD-595C-4499-BBF5-AE076A1E6EC9}"/>
            </a:ext>
          </a:extLst>
        </xdr:cNvPr>
        <xdr:cNvSpPr>
          <a:spLocks noChangeAspect="1" noChangeArrowheads="1"/>
        </xdr:cNvSpPr>
      </xdr:nvSpPr>
      <xdr:spPr bwMode="auto">
        <a:xfrm>
          <a:off x="5747657" y="1034143"/>
          <a:ext cx="304800" cy="470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55</xdr:row>
      <xdr:rowOff>0</xdr:rowOff>
    </xdr:from>
    <xdr:ext cx="304800" cy="470263"/>
    <xdr:sp macro="" textlink="">
      <xdr:nvSpPr>
        <xdr:cNvPr id="118" name="img-kyCqS1" descr="Теоретическое значение у">
          <a:extLst>
            <a:ext uri="{FF2B5EF4-FFF2-40B4-BE49-F238E27FC236}">
              <a16:creationId xmlns:a16="http://schemas.microsoft.com/office/drawing/2014/main" id="{BDBB6D93-6404-4187-9E6D-B37F89906E71}"/>
            </a:ext>
          </a:extLst>
        </xdr:cNvPr>
        <xdr:cNvSpPr>
          <a:spLocks noChangeAspect="1" noChangeArrowheads="1"/>
        </xdr:cNvSpPr>
      </xdr:nvSpPr>
      <xdr:spPr bwMode="auto">
        <a:xfrm>
          <a:off x="5747657" y="1034143"/>
          <a:ext cx="304800" cy="470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56</xdr:row>
      <xdr:rowOff>0</xdr:rowOff>
    </xdr:from>
    <xdr:ext cx="304800" cy="470263"/>
    <xdr:sp macro="" textlink="">
      <xdr:nvSpPr>
        <xdr:cNvPr id="119" name="img-kyCqS1" descr="Теоретическое значение у">
          <a:extLst>
            <a:ext uri="{FF2B5EF4-FFF2-40B4-BE49-F238E27FC236}">
              <a16:creationId xmlns:a16="http://schemas.microsoft.com/office/drawing/2014/main" id="{4EB9A4FE-75D2-44DA-B376-0C8E07BCFF2C}"/>
            </a:ext>
          </a:extLst>
        </xdr:cNvPr>
        <xdr:cNvSpPr>
          <a:spLocks noChangeAspect="1" noChangeArrowheads="1"/>
        </xdr:cNvSpPr>
      </xdr:nvSpPr>
      <xdr:spPr bwMode="auto">
        <a:xfrm>
          <a:off x="5747657" y="1034143"/>
          <a:ext cx="304800" cy="470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57</xdr:row>
      <xdr:rowOff>0</xdr:rowOff>
    </xdr:from>
    <xdr:ext cx="304800" cy="470263"/>
    <xdr:sp macro="" textlink="">
      <xdr:nvSpPr>
        <xdr:cNvPr id="120" name="img-kyCqS1" descr="Теоретическое значение у">
          <a:extLst>
            <a:ext uri="{FF2B5EF4-FFF2-40B4-BE49-F238E27FC236}">
              <a16:creationId xmlns:a16="http://schemas.microsoft.com/office/drawing/2014/main" id="{3225DAAB-0388-481E-A6AE-C91CEDAEE10F}"/>
            </a:ext>
          </a:extLst>
        </xdr:cNvPr>
        <xdr:cNvSpPr>
          <a:spLocks noChangeAspect="1" noChangeArrowheads="1"/>
        </xdr:cNvSpPr>
      </xdr:nvSpPr>
      <xdr:spPr bwMode="auto">
        <a:xfrm>
          <a:off x="5747657" y="1034143"/>
          <a:ext cx="304800" cy="470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58</xdr:row>
      <xdr:rowOff>0</xdr:rowOff>
    </xdr:from>
    <xdr:ext cx="304800" cy="470263"/>
    <xdr:sp macro="" textlink="">
      <xdr:nvSpPr>
        <xdr:cNvPr id="121" name="img-kyCqS1" descr="Теоретическое значение у">
          <a:extLst>
            <a:ext uri="{FF2B5EF4-FFF2-40B4-BE49-F238E27FC236}">
              <a16:creationId xmlns:a16="http://schemas.microsoft.com/office/drawing/2014/main" id="{9AA51B79-3B95-47DC-B33E-527096BC961F}"/>
            </a:ext>
          </a:extLst>
        </xdr:cNvPr>
        <xdr:cNvSpPr>
          <a:spLocks noChangeAspect="1" noChangeArrowheads="1"/>
        </xdr:cNvSpPr>
      </xdr:nvSpPr>
      <xdr:spPr bwMode="auto">
        <a:xfrm>
          <a:off x="5747657" y="1034143"/>
          <a:ext cx="304800" cy="470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59</xdr:row>
      <xdr:rowOff>0</xdr:rowOff>
    </xdr:from>
    <xdr:ext cx="304800" cy="470263"/>
    <xdr:sp macro="" textlink="">
      <xdr:nvSpPr>
        <xdr:cNvPr id="122" name="img-kyCqS1" descr="Теоретическое значение у">
          <a:extLst>
            <a:ext uri="{FF2B5EF4-FFF2-40B4-BE49-F238E27FC236}">
              <a16:creationId xmlns:a16="http://schemas.microsoft.com/office/drawing/2014/main" id="{C5F41623-34F1-4A95-A777-01CB010E2B23}"/>
            </a:ext>
          </a:extLst>
        </xdr:cNvPr>
        <xdr:cNvSpPr>
          <a:spLocks noChangeAspect="1" noChangeArrowheads="1"/>
        </xdr:cNvSpPr>
      </xdr:nvSpPr>
      <xdr:spPr bwMode="auto">
        <a:xfrm>
          <a:off x="5747657" y="1034143"/>
          <a:ext cx="304800" cy="470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16</xdr:col>
      <xdr:colOff>522515</xdr:colOff>
      <xdr:row>2</xdr:row>
      <xdr:rowOff>0</xdr:rowOff>
    </xdr:from>
    <xdr:to>
      <xdr:col>27</xdr:col>
      <xdr:colOff>566057</xdr:colOff>
      <xdr:row>6</xdr:row>
      <xdr:rowOff>359229</xdr:rowOff>
    </xdr:to>
    <xdr:graphicFrame macro="">
      <xdr:nvGraphicFramePr>
        <xdr:cNvPr id="123" name="Диаграмма 122">
          <a:extLst>
            <a:ext uri="{FF2B5EF4-FFF2-40B4-BE49-F238E27FC236}">
              <a16:creationId xmlns:a16="http://schemas.microsoft.com/office/drawing/2014/main" id="{0499EFCF-9ED6-440D-BC67-763F91E8F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244148</xdr:colOff>
      <xdr:row>13</xdr:row>
      <xdr:rowOff>69772</xdr:rowOff>
    </xdr:from>
    <xdr:to>
      <xdr:col>32</xdr:col>
      <xdr:colOff>555171</xdr:colOff>
      <xdr:row>19</xdr:row>
      <xdr:rowOff>272143</xdr:rowOff>
    </xdr:to>
    <xdr:graphicFrame macro="">
      <xdr:nvGraphicFramePr>
        <xdr:cNvPr id="125" name="Диаграмма 5">
          <a:extLst>
            <a:ext uri="{FF2B5EF4-FFF2-40B4-BE49-F238E27FC236}">
              <a16:creationId xmlns:a16="http://schemas.microsoft.com/office/drawing/2014/main" id="{59505463-0D14-482F-B786-456BF249C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500744</xdr:colOff>
      <xdr:row>35</xdr:row>
      <xdr:rowOff>250371</xdr:rowOff>
    </xdr:from>
    <xdr:to>
      <xdr:col>31</xdr:col>
      <xdr:colOff>457200</xdr:colOff>
      <xdr:row>41</xdr:row>
      <xdr:rowOff>859971</xdr:rowOff>
    </xdr:to>
    <xdr:graphicFrame macro="">
      <xdr:nvGraphicFramePr>
        <xdr:cNvPr id="126" name="Диаграмма 11">
          <a:extLst>
            <a:ext uri="{FF2B5EF4-FFF2-40B4-BE49-F238E27FC236}">
              <a16:creationId xmlns:a16="http://schemas.microsoft.com/office/drawing/2014/main" id="{2927104F-A835-4A85-B22F-9989041F8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114300</xdr:colOff>
      <xdr:row>63</xdr:row>
      <xdr:rowOff>0</xdr:rowOff>
    </xdr:from>
    <xdr:to>
      <xdr:col>16</xdr:col>
      <xdr:colOff>15240</xdr:colOff>
      <xdr:row>85</xdr:row>
      <xdr:rowOff>144780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345EF7D-E33E-4B74-AB13-D260D0FFD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548640</xdr:colOff>
      <xdr:row>67</xdr:row>
      <xdr:rowOff>7620</xdr:rowOff>
    </xdr:from>
    <xdr:to>
      <xdr:col>18</xdr:col>
      <xdr:colOff>22860</xdr:colOff>
      <xdr:row>87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C665220-0C51-4587-8510-5583EA58A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19</xdr:col>
      <xdr:colOff>15240</xdr:colOff>
      <xdr:row>14</xdr:row>
      <xdr:rowOff>83820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166F8E5-7D0F-6399-1BEC-9678CF1D4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20</xdr:col>
      <xdr:colOff>83820</xdr:colOff>
      <xdr:row>15</xdr:row>
      <xdr:rowOff>83820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D7381EC-6590-EF7E-EE5E-881C66B13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937260</xdr:rowOff>
    </xdr:from>
    <xdr:to>
      <xdr:col>20</xdr:col>
      <xdr:colOff>457200</xdr:colOff>
      <xdr:row>10</xdr:row>
      <xdr:rowOff>175260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CC65B7E-6C8B-8F01-EBC4-E75FCA985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20</xdr:col>
      <xdr:colOff>304800</xdr:colOff>
      <xdr:row>14</xdr:row>
      <xdr:rowOff>15240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31D2F4F-DDB0-700E-F62F-914CFD5D1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18</xdr:col>
      <xdr:colOff>419100</xdr:colOff>
      <xdr:row>14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D1E3746-4D11-E7F1-029D-7A29F59D9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2"/>
  <sheetViews>
    <sheetView topLeftCell="A44" workbookViewId="0">
      <selection sqref="A1:C60"/>
    </sheetView>
  </sheetViews>
  <sheetFormatPr defaultRowHeight="14.4" x14ac:dyDescent="0.3"/>
  <cols>
    <col min="2" max="2" width="22.109375" customWidth="1"/>
    <col min="3" max="3" width="26.77734375" customWidth="1"/>
    <col min="4" max="4" width="23.109375" customWidth="1"/>
    <col min="5" max="5" width="19.5546875" customWidth="1"/>
    <col min="6" max="6" width="21.88671875" customWidth="1"/>
    <col min="7" max="7" width="23.33203125" bestFit="1" customWidth="1"/>
    <col min="8" max="11" width="26.33203125" customWidth="1"/>
    <col min="13" max="13" width="24" customWidth="1"/>
  </cols>
  <sheetData>
    <row r="1" spans="1:13" ht="69" x14ac:dyDescent="0.3">
      <c r="B1" s="1" t="s">
        <v>0</v>
      </c>
      <c r="C1" s="2" t="s">
        <v>1</v>
      </c>
      <c r="D1" t="s">
        <v>2</v>
      </c>
      <c r="E1" t="s">
        <v>3</v>
      </c>
      <c r="F1" t="s">
        <v>4</v>
      </c>
      <c r="G1" t="s">
        <v>11</v>
      </c>
    </row>
    <row r="2" spans="1:13" ht="69" x14ac:dyDescent="0.3">
      <c r="A2" s="17" t="s">
        <v>80</v>
      </c>
      <c r="B2" s="3">
        <v>14333</v>
      </c>
      <c r="C2" s="4">
        <v>27553</v>
      </c>
      <c r="D2" s="5">
        <f>C2^2</f>
        <v>759167809</v>
      </c>
      <c r="E2" s="5">
        <f>B2^2</f>
        <v>205434889</v>
      </c>
      <c r="F2">
        <f>C2*B2</f>
        <v>394917149</v>
      </c>
      <c r="G2" s="5">
        <f>$M$12*C2-$M$13</f>
        <v>17431.095844485993</v>
      </c>
      <c r="H2" s="5">
        <f>(B2-G2)^2</f>
        <v>9598197.8616213817</v>
      </c>
      <c r="I2" s="5">
        <f>(C2-N2)</f>
        <v>27553</v>
      </c>
      <c r="J2" s="5"/>
      <c r="K2" s="5"/>
      <c r="M2" s="5">
        <f>F61-((B61*C61)/59)</f>
        <v>1634009740903.2202</v>
      </c>
    </row>
    <row r="3" spans="1:13" ht="55.2" x14ac:dyDescent="0.3">
      <c r="A3" s="17" t="s">
        <v>81</v>
      </c>
      <c r="B3" s="3">
        <v>12721</v>
      </c>
      <c r="C3" s="4">
        <v>20195</v>
      </c>
      <c r="D3" s="5">
        <f>C3^2</f>
        <v>407838025</v>
      </c>
      <c r="E3" s="5">
        <f>B3^2</f>
        <v>161823841</v>
      </c>
      <c r="F3">
        <f>C3*B3</f>
        <v>256900595</v>
      </c>
      <c r="G3" s="5">
        <f>$M$12*C3-$M$13</f>
        <v>13398.832172617265</v>
      </c>
      <c r="H3" s="5">
        <f t="shared" ref="H3:H60" si="0">(B3-G3)^2</f>
        <v>459456.45423504215</v>
      </c>
      <c r="I3" s="5">
        <f t="shared" ref="I3:I60" si="1">(C3-N3)</f>
        <v>20195</v>
      </c>
      <c r="J3" s="5"/>
      <c r="K3" s="5"/>
      <c r="M3" s="5">
        <f>D61-(C61^2/59)</f>
        <v>2981710684607.5596</v>
      </c>
    </row>
    <row r="4" spans="1:13" ht="69" x14ac:dyDescent="0.3">
      <c r="A4" s="17" t="s">
        <v>82</v>
      </c>
      <c r="B4" s="3">
        <v>40995</v>
      </c>
      <c r="C4" s="4">
        <v>265626</v>
      </c>
      <c r="D4" s="5">
        <f t="shared" ref="D4:D60" si="2">C4^2</f>
        <v>70557171876</v>
      </c>
      <c r="E4" s="5">
        <f t="shared" ref="E4:E60" si="3">B4^2</f>
        <v>1680590025</v>
      </c>
      <c r="F4">
        <f t="shared" ref="F4:F60" si="4">C4*B4</f>
        <v>10889337870</v>
      </c>
      <c r="G4" s="5">
        <f t="shared" ref="G4:G60" si="5">$M$12*C4-$M$13</f>
        <v>147897.67768096377</v>
      </c>
      <c r="H4" s="5">
        <f t="shared" si="0"/>
        <v>11428182495.360029</v>
      </c>
      <c r="I4" s="5">
        <f t="shared" si="1"/>
        <v>265626</v>
      </c>
      <c r="J4" s="5"/>
      <c r="K4" s="5"/>
      <c r="M4" s="5">
        <f>E61-(B61^2/59)</f>
        <v>1031681085445.3899</v>
      </c>
    </row>
    <row r="5" spans="1:13" ht="69" x14ac:dyDescent="0.3">
      <c r="A5" s="17" t="s">
        <v>83</v>
      </c>
      <c r="B5" s="3">
        <v>42508</v>
      </c>
      <c r="C5" s="4">
        <v>81828</v>
      </c>
      <c r="D5" s="5">
        <f t="shared" si="2"/>
        <v>6695821584</v>
      </c>
      <c r="E5" s="5">
        <f t="shared" si="3"/>
        <v>1806930064</v>
      </c>
      <c r="F5">
        <f t="shared" si="4"/>
        <v>3478344624</v>
      </c>
      <c r="G5" s="5">
        <f t="shared" si="5"/>
        <v>47174.383530090119</v>
      </c>
      <c r="H5" s="5">
        <f t="shared" si="0"/>
        <v>21775135.249896321</v>
      </c>
      <c r="I5" s="5">
        <f t="shared" si="1"/>
        <v>81828</v>
      </c>
      <c r="J5" s="5"/>
      <c r="K5" s="5"/>
      <c r="M5">
        <f>M3*M4</f>
        <v>3.0761745155800435E+24</v>
      </c>
    </row>
    <row r="6" spans="1:13" ht="69" x14ac:dyDescent="0.3">
      <c r="A6" s="17" t="s">
        <v>84</v>
      </c>
      <c r="B6" s="3">
        <v>19001</v>
      </c>
      <c r="C6" s="4">
        <v>23843</v>
      </c>
      <c r="D6" s="5">
        <f t="shared" si="2"/>
        <v>568488649</v>
      </c>
      <c r="E6" s="5">
        <f t="shared" si="3"/>
        <v>361038001</v>
      </c>
      <c r="F6">
        <f t="shared" si="4"/>
        <v>453040843</v>
      </c>
      <c r="G6" s="5">
        <f t="shared" si="5"/>
        <v>15397.975672885968</v>
      </c>
      <c r="H6" s="5">
        <f t="shared" si="0"/>
        <v>12981784.301775521</v>
      </c>
      <c r="I6" s="5">
        <f t="shared" si="1"/>
        <v>23843</v>
      </c>
      <c r="J6" s="5"/>
      <c r="K6" s="5"/>
      <c r="M6" s="5">
        <f>SQRT(M5)</f>
        <v>1753902652823.1387</v>
      </c>
    </row>
    <row r="7" spans="1:13" ht="55.2" x14ac:dyDescent="0.3">
      <c r="A7" s="17" t="s">
        <v>85</v>
      </c>
      <c r="B7" s="3">
        <v>42237</v>
      </c>
      <c r="C7" s="4">
        <v>62264</v>
      </c>
      <c r="D7" s="5">
        <f t="shared" si="2"/>
        <v>3876805696</v>
      </c>
      <c r="E7" s="5">
        <f t="shared" si="3"/>
        <v>1783964169</v>
      </c>
      <c r="F7">
        <f t="shared" si="4"/>
        <v>2629844568</v>
      </c>
      <c r="G7" s="5">
        <f t="shared" si="5"/>
        <v>36453.09969257452</v>
      </c>
      <c r="H7" s="5">
        <f t="shared" si="0"/>
        <v>33453502.766236559</v>
      </c>
      <c r="I7" s="5">
        <f t="shared" si="1"/>
        <v>62264</v>
      </c>
      <c r="J7" s="5"/>
      <c r="K7" s="5"/>
      <c r="M7">
        <f>M2/M6</f>
        <v>0.9316422084618351</v>
      </c>
    </row>
    <row r="8" spans="1:13" ht="69" x14ac:dyDescent="0.3">
      <c r="A8" s="17" t="s">
        <v>86</v>
      </c>
      <c r="B8" s="3">
        <v>17072</v>
      </c>
      <c r="C8" s="4">
        <v>19301</v>
      </c>
      <c r="D8" s="5">
        <f t="shared" si="2"/>
        <v>372528601</v>
      </c>
      <c r="E8" s="5">
        <f t="shared" si="3"/>
        <v>291453184</v>
      </c>
      <c r="F8">
        <f t="shared" si="4"/>
        <v>329506672</v>
      </c>
      <c r="G8" s="5">
        <f t="shared" si="5"/>
        <v>12908.910492452731</v>
      </c>
      <c r="H8" s="5">
        <f t="shared" si="0"/>
        <v>17331314.247850161</v>
      </c>
      <c r="I8" s="5">
        <f t="shared" si="1"/>
        <v>19301</v>
      </c>
      <c r="J8" s="5"/>
      <c r="K8" s="5"/>
      <c r="M8">
        <f>CORREL(B2:B60,C2:C60)</f>
        <v>0.93164220846183499</v>
      </c>
    </row>
    <row r="9" spans="1:13" ht="55.2" x14ac:dyDescent="0.3">
      <c r="A9" s="17" t="s">
        <v>87</v>
      </c>
      <c r="B9" s="3">
        <v>10323</v>
      </c>
      <c r="C9" s="4">
        <v>25064</v>
      </c>
      <c r="D9" s="5">
        <f t="shared" si="2"/>
        <v>628204096</v>
      </c>
      <c r="E9" s="5">
        <f t="shared" si="3"/>
        <v>106564329</v>
      </c>
      <c r="F9">
        <f t="shared" si="4"/>
        <v>258735672</v>
      </c>
      <c r="G9" s="5">
        <f t="shared" si="5"/>
        <v>16067.096893781825</v>
      </c>
      <c r="H9" s="5">
        <f t="shared" si="0"/>
        <v>32994649.125154015</v>
      </c>
      <c r="I9" s="5">
        <f t="shared" si="1"/>
        <v>25064</v>
      </c>
      <c r="J9" s="5"/>
      <c r="K9" s="5"/>
      <c r="L9" t="s">
        <v>7</v>
      </c>
      <c r="M9">
        <f>SQRT(D62-C63)</f>
        <v>224805.40302812253</v>
      </c>
    </row>
    <row r="10" spans="1:13" ht="55.2" x14ac:dyDescent="0.3">
      <c r="A10" s="17" t="s">
        <v>88</v>
      </c>
      <c r="B10" s="3">
        <v>20044</v>
      </c>
      <c r="C10" s="4">
        <v>26908</v>
      </c>
      <c r="D10" s="5">
        <f t="shared" si="2"/>
        <v>724040464</v>
      </c>
      <c r="E10" s="5">
        <f t="shared" si="3"/>
        <v>401761936</v>
      </c>
      <c r="F10">
        <f t="shared" si="4"/>
        <v>539343952</v>
      </c>
      <c r="G10" s="5">
        <f t="shared" si="5"/>
        <v>17077.628860474666</v>
      </c>
      <c r="H10" s="5">
        <f t="shared" si="0"/>
        <v>8799357.737408828</v>
      </c>
      <c r="I10" s="5">
        <f t="shared" si="1"/>
        <v>26908</v>
      </c>
      <c r="J10" s="5"/>
      <c r="K10" s="5"/>
      <c r="L10" t="s">
        <v>8</v>
      </c>
      <c r="M10">
        <f>SQRT(E62-B63)</f>
        <v>132235.09402686846</v>
      </c>
    </row>
    <row r="11" spans="1:13" ht="69" x14ac:dyDescent="0.3">
      <c r="A11" s="17" t="s">
        <v>89</v>
      </c>
      <c r="B11" s="3">
        <v>398281</v>
      </c>
      <c r="C11" s="4">
        <v>673985</v>
      </c>
      <c r="D11" s="5">
        <f t="shared" si="2"/>
        <v>454255780225</v>
      </c>
      <c r="E11" s="5">
        <f t="shared" si="3"/>
        <v>158627754961</v>
      </c>
      <c r="F11">
        <f t="shared" si="4"/>
        <v>268435419785</v>
      </c>
      <c r="G11" s="5">
        <f t="shared" si="5"/>
        <v>371682.83136139886</v>
      </c>
      <c r="H11" s="5">
        <f t="shared" si="0"/>
        <v>707462574.92746532</v>
      </c>
      <c r="I11" s="5">
        <f t="shared" si="1"/>
        <v>673985</v>
      </c>
      <c r="J11" s="5"/>
      <c r="K11" s="5"/>
      <c r="M11">
        <f>(F62-C62*B62)/(M9*M10)</f>
        <v>0.93164220846183499</v>
      </c>
    </row>
    <row r="12" spans="1:13" ht="55.2" x14ac:dyDescent="0.3">
      <c r="A12" s="17" t="s">
        <v>90</v>
      </c>
      <c r="B12" s="3">
        <v>10837</v>
      </c>
      <c r="C12" s="4">
        <v>31714</v>
      </c>
      <c r="D12" s="5">
        <f t="shared" si="2"/>
        <v>1005777796</v>
      </c>
      <c r="E12" s="5">
        <f t="shared" si="3"/>
        <v>117440569</v>
      </c>
      <c r="F12">
        <f t="shared" si="4"/>
        <v>343684618</v>
      </c>
      <c r="G12" s="5">
        <f t="shared" si="5"/>
        <v>19711.368899479981</v>
      </c>
      <c r="H12" s="5">
        <f t="shared" si="0"/>
        <v>78754423.364057541</v>
      </c>
      <c r="I12" s="5">
        <f t="shared" si="1"/>
        <v>31714</v>
      </c>
      <c r="J12" s="5"/>
      <c r="K12" s="5"/>
      <c r="L12" t="s">
        <v>9</v>
      </c>
      <c r="M12">
        <f>(F62-C62*B62)/(M9*M9)</f>
        <v>0.54801082792453482</v>
      </c>
    </row>
    <row r="13" spans="1:13" ht="55.2" x14ac:dyDescent="0.3">
      <c r="A13" s="17" t="s">
        <v>91</v>
      </c>
      <c r="B13" s="3">
        <v>26436</v>
      </c>
      <c r="C13" s="4">
        <v>54851</v>
      </c>
      <c r="D13" s="5">
        <f t="shared" si="2"/>
        <v>3008632201</v>
      </c>
      <c r="E13" s="5">
        <f t="shared" si="3"/>
        <v>698862096</v>
      </c>
      <c r="F13">
        <f t="shared" si="4"/>
        <v>1450041036</v>
      </c>
      <c r="G13" s="5">
        <f t="shared" si="5"/>
        <v>32390.695425169943</v>
      </c>
      <c r="H13" s="5">
        <f t="shared" si="0"/>
        <v>35458397.606539845</v>
      </c>
      <c r="I13" s="5">
        <f t="shared" si="1"/>
        <v>54851</v>
      </c>
      <c r="J13" s="5"/>
      <c r="K13" s="5"/>
      <c r="L13" t="s">
        <v>10</v>
      </c>
      <c r="M13" s="5">
        <f>B62-C62*M12</f>
        <v>-2331.7535026812839</v>
      </c>
    </row>
    <row r="14" spans="1:13" ht="69" x14ac:dyDescent="0.3">
      <c r="A14" s="17" t="s">
        <v>92</v>
      </c>
      <c r="B14" s="3">
        <v>11158</v>
      </c>
      <c r="C14" s="4">
        <v>17022</v>
      </c>
      <c r="D14" s="5">
        <f t="shared" si="2"/>
        <v>289748484</v>
      </c>
      <c r="E14" s="5">
        <f t="shared" si="3"/>
        <v>124500964</v>
      </c>
      <c r="F14">
        <f t="shared" si="4"/>
        <v>189931476</v>
      </c>
      <c r="G14" s="5">
        <f t="shared" si="5"/>
        <v>11659.993815612715</v>
      </c>
      <c r="H14" s="5">
        <f t="shared" si="0"/>
        <v>251997.79091341299</v>
      </c>
      <c r="I14" s="5">
        <f t="shared" si="1"/>
        <v>17022</v>
      </c>
      <c r="J14" s="5"/>
      <c r="K14" s="5"/>
    </row>
    <row r="15" spans="1:13" ht="69" x14ac:dyDescent="0.3">
      <c r="A15" s="17" t="s">
        <v>93</v>
      </c>
      <c r="B15" s="3">
        <v>8620</v>
      </c>
      <c r="C15" s="4">
        <v>13395</v>
      </c>
      <c r="D15" s="5">
        <f t="shared" si="2"/>
        <v>179426025</v>
      </c>
      <c r="E15" s="5">
        <f t="shared" si="3"/>
        <v>74304400</v>
      </c>
      <c r="F15">
        <f t="shared" si="4"/>
        <v>115464900</v>
      </c>
      <c r="G15" s="5">
        <f t="shared" si="5"/>
        <v>9672.3585427304279</v>
      </c>
      <c r="H15" s="5">
        <f t="shared" si="0"/>
        <v>1107458.5024577098</v>
      </c>
      <c r="I15" s="5">
        <f t="shared" si="1"/>
        <v>13395</v>
      </c>
      <c r="J15" s="5"/>
      <c r="K15" s="5"/>
    </row>
    <row r="16" spans="1:13" ht="55.2" x14ac:dyDescent="0.3">
      <c r="A16" s="17" t="s">
        <v>94</v>
      </c>
      <c r="B16" s="3">
        <v>52744</v>
      </c>
      <c r="C16" s="4">
        <v>129519</v>
      </c>
      <c r="D16" s="5">
        <f t="shared" si="2"/>
        <v>16775171361</v>
      </c>
      <c r="E16" s="5">
        <f t="shared" si="3"/>
        <v>2781929536</v>
      </c>
      <c r="F16">
        <f t="shared" si="4"/>
        <v>6831350136</v>
      </c>
      <c r="G16" s="5">
        <f t="shared" si="5"/>
        <v>73309.567924639108</v>
      </c>
      <c r="H16" s="5">
        <f t="shared" si="0"/>
        <v>422942584.06294489</v>
      </c>
      <c r="I16" s="5">
        <f t="shared" si="1"/>
        <v>129519</v>
      </c>
      <c r="J16" s="5"/>
      <c r="K16" s="5"/>
    </row>
    <row r="17" spans="1:11" ht="55.2" x14ac:dyDescent="0.3">
      <c r="A17" s="17" t="s">
        <v>95</v>
      </c>
      <c r="B17" s="3">
        <v>28361</v>
      </c>
      <c r="C17" s="4">
        <v>45637</v>
      </c>
      <c r="D17" s="5">
        <f t="shared" si="2"/>
        <v>2082735769</v>
      </c>
      <c r="E17" s="5">
        <f t="shared" si="3"/>
        <v>804346321</v>
      </c>
      <c r="F17">
        <f t="shared" si="4"/>
        <v>1294310957</v>
      </c>
      <c r="G17" s="5">
        <f t="shared" si="5"/>
        <v>27341.323656673278</v>
      </c>
      <c r="H17" s="5">
        <f t="shared" si="0"/>
        <v>1039739.8451401559</v>
      </c>
      <c r="I17" s="5">
        <f t="shared" si="1"/>
        <v>45637</v>
      </c>
      <c r="J17" s="5"/>
      <c r="K17" s="5"/>
    </row>
    <row r="18" spans="1:11" ht="69" x14ac:dyDescent="0.3">
      <c r="A18" s="17" t="s">
        <v>96</v>
      </c>
      <c r="B18" s="3">
        <v>75260</v>
      </c>
      <c r="C18" s="4">
        <v>114986</v>
      </c>
      <c r="D18" s="5">
        <f t="shared" si="2"/>
        <v>13221780196</v>
      </c>
      <c r="E18" s="5">
        <f t="shared" si="3"/>
        <v>5664067600</v>
      </c>
      <c r="F18">
        <f t="shared" si="4"/>
        <v>8653846360</v>
      </c>
      <c r="G18" s="5">
        <f t="shared" si="5"/>
        <v>65345.326562411843</v>
      </c>
      <c r="H18" s="5">
        <f t="shared" si="0"/>
        <v>98300749.374016166</v>
      </c>
      <c r="I18" s="5">
        <f t="shared" si="1"/>
        <v>114986</v>
      </c>
      <c r="J18" s="5"/>
      <c r="K18" s="5"/>
    </row>
    <row r="19" spans="1:11" ht="27.6" x14ac:dyDescent="0.3">
      <c r="A19" s="17" t="s">
        <v>97</v>
      </c>
      <c r="B19" s="3">
        <v>857353</v>
      </c>
      <c r="C19" s="4">
        <v>1338665</v>
      </c>
      <c r="D19" s="5">
        <f t="shared" si="2"/>
        <v>1792023982225</v>
      </c>
      <c r="E19" s="5">
        <f t="shared" si="3"/>
        <v>735054166609</v>
      </c>
      <c r="F19">
        <f t="shared" si="4"/>
        <v>1147708453745</v>
      </c>
      <c r="G19" s="5">
        <f t="shared" si="5"/>
        <v>735934.6684662787</v>
      </c>
      <c r="H19" s="5">
        <f t="shared" si="0"/>
        <v>14742411232.432659</v>
      </c>
      <c r="I19" s="5">
        <f t="shared" si="1"/>
        <v>1338665</v>
      </c>
      <c r="J19" s="5"/>
      <c r="K19" s="5"/>
    </row>
    <row r="20" spans="1:11" ht="55.2" x14ac:dyDescent="0.3">
      <c r="A20" s="17" t="s">
        <v>98</v>
      </c>
      <c r="B20" s="3">
        <v>24522</v>
      </c>
      <c r="C20" s="4">
        <v>26099</v>
      </c>
      <c r="D20" s="5">
        <f t="shared" si="2"/>
        <v>681157801</v>
      </c>
      <c r="E20" s="5">
        <f t="shared" si="3"/>
        <v>601328484</v>
      </c>
      <c r="F20">
        <f t="shared" si="4"/>
        <v>639999678</v>
      </c>
      <c r="G20" s="5">
        <f t="shared" si="5"/>
        <v>16634.28810068372</v>
      </c>
      <c r="H20" s="5">
        <f t="shared" si="0"/>
        <v>62215999.006615639</v>
      </c>
      <c r="I20" s="5">
        <f t="shared" si="1"/>
        <v>26099</v>
      </c>
      <c r="J20" s="5"/>
      <c r="K20" s="5"/>
    </row>
    <row r="21" spans="1:11" ht="41.4" x14ac:dyDescent="0.3">
      <c r="A21" s="17" t="s">
        <v>99</v>
      </c>
      <c r="B21" s="3">
        <v>19759</v>
      </c>
      <c r="C21" s="4">
        <v>27720</v>
      </c>
      <c r="D21" s="5">
        <f t="shared" si="2"/>
        <v>768398400</v>
      </c>
      <c r="E21" s="5">
        <f t="shared" si="3"/>
        <v>390418081</v>
      </c>
      <c r="F21">
        <f t="shared" si="4"/>
        <v>547719480</v>
      </c>
      <c r="G21" s="5">
        <f t="shared" si="5"/>
        <v>17522.613652749387</v>
      </c>
      <c r="H21" s="5">
        <f t="shared" si="0"/>
        <v>5001423.8941689385</v>
      </c>
      <c r="I21" s="5">
        <f t="shared" si="1"/>
        <v>27720</v>
      </c>
      <c r="J21" s="5"/>
      <c r="K21" s="5"/>
    </row>
    <row r="22" spans="1:11" ht="69" x14ac:dyDescent="0.3">
      <c r="A22" s="17" t="s">
        <v>100</v>
      </c>
      <c r="B22" s="3">
        <v>23761</v>
      </c>
      <c r="C22" s="4">
        <v>45105</v>
      </c>
      <c r="D22" s="5">
        <f t="shared" si="2"/>
        <v>2034461025</v>
      </c>
      <c r="E22" s="5">
        <f t="shared" si="3"/>
        <v>564585121</v>
      </c>
      <c r="F22">
        <f t="shared" si="4"/>
        <v>1071739905</v>
      </c>
      <c r="G22" s="5">
        <f t="shared" si="5"/>
        <v>27049.781896217428</v>
      </c>
      <c r="H22" s="5">
        <f t="shared" si="0"/>
        <v>10816086.3608875</v>
      </c>
      <c r="I22" s="5">
        <f t="shared" si="1"/>
        <v>45105</v>
      </c>
      <c r="J22" s="5"/>
      <c r="K22" s="5"/>
    </row>
    <row r="23" spans="1:11" ht="110.4" x14ac:dyDescent="0.3">
      <c r="A23" s="18" t="s">
        <v>101</v>
      </c>
      <c r="B23" s="3">
        <v>376</v>
      </c>
      <c r="C23" s="4">
        <v>714</v>
      </c>
      <c r="D23" s="5">
        <f t="shared" si="2"/>
        <v>509796</v>
      </c>
      <c r="E23" s="5">
        <f t="shared" si="3"/>
        <v>141376</v>
      </c>
      <c r="F23">
        <f t="shared" si="4"/>
        <v>268464</v>
      </c>
      <c r="G23" s="5">
        <f t="shared" si="5"/>
        <v>2723.0332338194016</v>
      </c>
      <c r="H23" s="5">
        <f t="shared" si="0"/>
        <v>5508565.0006527584</v>
      </c>
      <c r="I23" s="5">
        <f t="shared" si="1"/>
        <v>714</v>
      </c>
      <c r="J23" s="5"/>
      <c r="K23" s="5"/>
    </row>
    <row r="24" spans="1:11" ht="220.8" x14ac:dyDescent="0.3">
      <c r="A24" s="18" t="s">
        <v>102</v>
      </c>
      <c r="B24" s="3">
        <v>23385</v>
      </c>
      <c r="C24" s="4">
        <v>44391</v>
      </c>
      <c r="D24" s="5">
        <f t="shared" si="2"/>
        <v>1970560881</v>
      </c>
      <c r="E24" s="5">
        <f t="shared" si="3"/>
        <v>546858225</v>
      </c>
      <c r="F24">
        <f t="shared" si="4"/>
        <v>1038083535</v>
      </c>
      <c r="G24" s="5">
        <f t="shared" si="5"/>
        <v>26658.50216507931</v>
      </c>
      <c r="H24" s="5">
        <f t="shared" si="0"/>
        <v>10715816.424778927</v>
      </c>
      <c r="I24" s="5">
        <f t="shared" si="1"/>
        <v>44391</v>
      </c>
      <c r="J24" s="5"/>
      <c r="K24" s="5"/>
    </row>
    <row r="25" spans="1:11" ht="69" x14ac:dyDescent="0.3">
      <c r="A25" s="17" t="s">
        <v>103</v>
      </c>
      <c r="B25" s="3">
        <v>63544</v>
      </c>
      <c r="C25" s="4">
        <v>108601</v>
      </c>
      <c r="D25" s="5">
        <f t="shared" si="2"/>
        <v>11794177201</v>
      </c>
      <c r="E25" s="5">
        <f t="shared" si="3"/>
        <v>4037839936</v>
      </c>
      <c r="F25">
        <f t="shared" si="4"/>
        <v>6900941944</v>
      </c>
      <c r="G25" s="5">
        <f t="shared" si="5"/>
        <v>61846.277426113687</v>
      </c>
      <c r="H25" s="5">
        <f t="shared" si="0"/>
        <v>2882261.9378831661</v>
      </c>
      <c r="I25" s="5">
        <f t="shared" si="1"/>
        <v>108601</v>
      </c>
      <c r="J25" s="5"/>
      <c r="K25" s="5"/>
    </row>
    <row r="26" spans="1:11" ht="82.8" x14ac:dyDescent="0.3">
      <c r="A26" s="17" t="s">
        <v>104</v>
      </c>
      <c r="B26" s="3">
        <v>48300</v>
      </c>
      <c r="C26" s="4">
        <v>53044</v>
      </c>
      <c r="D26" s="5">
        <f t="shared" si="2"/>
        <v>2813665936</v>
      </c>
      <c r="E26" s="5">
        <f t="shared" si="3"/>
        <v>2332890000</v>
      </c>
      <c r="F26">
        <f t="shared" si="4"/>
        <v>2562025200</v>
      </c>
      <c r="G26" s="5">
        <f t="shared" si="5"/>
        <v>31400.439859110309</v>
      </c>
      <c r="H26" s="5">
        <f t="shared" si="0"/>
        <v>285595132.95554757</v>
      </c>
      <c r="I26" s="5">
        <f t="shared" si="1"/>
        <v>53044</v>
      </c>
      <c r="J26" s="5"/>
      <c r="K26" s="5"/>
    </row>
    <row r="27" spans="1:11" ht="69" x14ac:dyDescent="0.3">
      <c r="A27" s="17" t="s">
        <v>105</v>
      </c>
      <c r="B27" s="3">
        <v>84247</v>
      </c>
      <c r="C27" s="4">
        <v>698385</v>
      </c>
      <c r="D27" s="5">
        <f t="shared" si="2"/>
        <v>487741608225</v>
      </c>
      <c r="E27" s="5">
        <f t="shared" si="3"/>
        <v>7097557009</v>
      </c>
      <c r="F27">
        <f t="shared" si="4"/>
        <v>58836841095</v>
      </c>
      <c r="G27" s="5">
        <f t="shared" si="5"/>
        <v>385054.29556275753</v>
      </c>
      <c r="H27" s="5">
        <f t="shared" si="0"/>
        <v>90485029063.780167</v>
      </c>
      <c r="I27" s="5">
        <f t="shared" si="1"/>
        <v>698385</v>
      </c>
      <c r="J27" s="5"/>
      <c r="K27" s="5"/>
    </row>
    <row r="28" spans="1:11" ht="69" x14ac:dyDescent="0.3">
      <c r="A28" s="17" t="s">
        <v>106</v>
      </c>
      <c r="B28" s="3">
        <v>30212</v>
      </c>
      <c r="C28" s="4">
        <v>38711</v>
      </c>
      <c r="D28" s="5">
        <f t="shared" si="2"/>
        <v>1498541521</v>
      </c>
      <c r="E28" s="5">
        <f t="shared" si="3"/>
        <v>912764944</v>
      </c>
      <c r="F28">
        <f t="shared" si="4"/>
        <v>1169536732</v>
      </c>
      <c r="G28" s="5">
        <f t="shared" si="5"/>
        <v>23545.800662467951</v>
      </c>
      <c r="H28" s="5">
        <f t="shared" si="0"/>
        <v>44438213.607712731</v>
      </c>
      <c r="I28" s="5">
        <f t="shared" si="1"/>
        <v>38711</v>
      </c>
      <c r="J28" s="5"/>
      <c r="K28" s="5"/>
    </row>
    <row r="29" spans="1:11" ht="69" x14ac:dyDescent="0.3">
      <c r="A29" s="17" t="s">
        <v>107</v>
      </c>
      <c r="B29" s="3">
        <v>15865</v>
      </c>
      <c r="C29" s="4">
        <v>28119</v>
      </c>
      <c r="D29" s="5">
        <f t="shared" si="2"/>
        <v>790678161</v>
      </c>
      <c r="E29" s="5">
        <f t="shared" si="3"/>
        <v>251698225</v>
      </c>
      <c r="F29">
        <f t="shared" si="4"/>
        <v>446107935</v>
      </c>
      <c r="G29" s="5">
        <f t="shared" si="5"/>
        <v>17741.269973091279</v>
      </c>
      <c r="H29" s="5">
        <f t="shared" si="0"/>
        <v>3520389.0119239492</v>
      </c>
      <c r="I29" s="5">
        <f t="shared" si="1"/>
        <v>28119</v>
      </c>
      <c r="J29" s="5"/>
      <c r="K29" s="5"/>
    </row>
    <row r="30" spans="1:11" ht="55.2" x14ac:dyDescent="0.3">
      <c r="A30" s="17" t="s">
        <v>108</v>
      </c>
      <c r="B30" s="3">
        <v>28946</v>
      </c>
      <c r="C30" s="4">
        <v>62418</v>
      </c>
      <c r="D30" s="5">
        <f t="shared" si="2"/>
        <v>3896006724</v>
      </c>
      <c r="E30" s="5">
        <f t="shared" si="3"/>
        <v>837870916</v>
      </c>
      <c r="F30">
        <f t="shared" si="4"/>
        <v>1806751428</v>
      </c>
      <c r="G30" s="5">
        <f t="shared" si="5"/>
        <v>36537.493360074899</v>
      </c>
      <c r="H30" s="5">
        <f t="shared" si="0"/>
        <v>57630771.436061278</v>
      </c>
      <c r="I30" s="5">
        <f t="shared" si="1"/>
        <v>62418</v>
      </c>
      <c r="J30" s="5"/>
      <c r="K30" s="5"/>
    </row>
    <row r="31" spans="1:11" ht="55.2" x14ac:dyDescent="0.3">
      <c r="A31" s="17" t="s">
        <v>109</v>
      </c>
      <c r="B31" s="3">
        <v>274930</v>
      </c>
      <c r="C31" s="4">
        <v>569559</v>
      </c>
      <c r="D31" s="5">
        <f t="shared" si="2"/>
        <v>324397454481</v>
      </c>
      <c r="E31" s="5">
        <f t="shared" si="3"/>
        <v>75586504900</v>
      </c>
      <c r="F31">
        <f t="shared" si="4"/>
        <v>156588855870</v>
      </c>
      <c r="G31" s="5">
        <f t="shared" si="5"/>
        <v>314456.25264455139</v>
      </c>
      <c r="H31" s="5">
        <f t="shared" si="0"/>
        <v>1562324648.1209061</v>
      </c>
      <c r="I31" s="5">
        <f t="shared" si="1"/>
        <v>569559</v>
      </c>
      <c r="J31" s="5"/>
      <c r="K31" s="5"/>
    </row>
    <row r="32" spans="1:11" ht="55.2" x14ac:dyDescent="0.3">
      <c r="A32" s="17" t="s">
        <v>110</v>
      </c>
      <c r="B32" s="3">
        <v>8367</v>
      </c>
      <c r="C32" s="4">
        <v>19230</v>
      </c>
      <c r="D32" s="5">
        <f t="shared" si="2"/>
        <v>369792900</v>
      </c>
      <c r="E32" s="5">
        <f t="shared" si="3"/>
        <v>70006689</v>
      </c>
      <c r="F32">
        <f t="shared" si="4"/>
        <v>160897410</v>
      </c>
      <c r="G32" s="5">
        <f t="shared" si="5"/>
        <v>12870.001723670088</v>
      </c>
      <c r="H32" s="5">
        <f t="shared" si="0"/>
        <v>20277024.523375783</v>
      </c>
      <c r="I32" s="5">
        <f t="shared" si="1"/>
        <v>19230</v>
      </c>
      <c r="J32" s="5"/>
      <c r="K32" s="5"/>
    </row>
    <row r="33" spans="1:11" ht="55.2" x14ac:dyDescent="0.3">
      <c r="A33" s="17" t="s">
        <v>111</v>
      </c>
      <c r="B33" s="3">
        <v>1468</v>
      </c>
      <c r="C33" s="4">
        <v>1632</v>
      </c>
      <c r="D33" s="5">
        <f t="shared" si="2"/>
        <v>2663424</v>
      </c>
      <c r="E33" s="5">
        <f t="shared" si="3"/>
        <v>2155024</v>
      </c>
      <c r="F33">
        <f t="shared" si="4"/>
        <v>2395776</v>
      </c>
      <c r="G33" s="5">
        <f t="shared" si="5"/>
        <v>3226.1071738541245</v>
      </c>
      <c r="H33" s="5">
        <f t="shared" si="0"/>
        <v>3090940.8347573369</v>
      </c>
      <c r="I33" s="5">
        <f t="shared" si="1"/>
        <v>1632</v>
      </c>
      <c r="J33" s="5"/>
      <c r="K33" s="5"/>
    </row>
    <row r="34" spans="1:11" ht="41.4" x14ac:dyDescent="0.3">
      <c r="A34" s="17" t="s">
        <v>112</v>
      </c>
      <c r="B34" s="3">
        <v>87902</v>
      </c>
      <c r="C34" s="4">
        <v>117609</v>
      </c>
      <c r="D34" s="5">
        <f t="shared" si="2"/>
        <v>13831876881</v>
      </c>
      <c r="E34" s="5">
        <f t="shared" si="3"/>
        <v>7726761604</v>
      </c>
      <c r="F34">
        <f t="shared" si="4"/>
        <v>10338066318</v>
      </c>
      <c r="G34" s="5">
        <f t="shared" si="5"/>
        <v>66782.758964057895</v>
      </c>
      <c r="H34" s="5">
        <f t="shared" si="0"/>
        <v>446022341.93422097</v>
      </c>
      <c r="I34" s="5">
        <f t="shared" si="1"/>
        <v>117609</v>
      </c>
      <c r="J34" s="5"/>
      <c r="K34" s="5"/>
    </row>
    <row r="35" spans="1:11" ht="55.2" x14ac:dyDescent="0.3">
      <c r="A35" s="17" t="s">
        <v>113</v>
      </c>
      <c r="B35" s="3">
        <v>436894</v>
      </c>
      <c r="C35" s="4">
        <v>646352</v>
      </c>
      <c r="D35" s="5">
        <f t="shared" si="2"/>
        <v>417770907904</v>
      </c>
      <c r="E35" s="5">
        <f t="shared" si="3"/>
        <v>190876367236</v>
      </c>
      <c r="F35">
        <f t="shared" si="4"/>
        <v>282387310688</v>
      </c>
      <c r="G35" s="5">
        <f t="shared" si="5"/>
        <v>356539.64815336018</v>
      </c>
      <c r="H35" s="5">
        <f t="shared" si="0"/>
        <v>6456821860.6935892</v>
      </c>
      <c r="I35" s="5">
        <f t="shared" si="1"/>
        <v>646352</v>
      </c>
      <c r="J35" s="5"/>
      <c r="K35" s="5"/>
    </row>
    <row r="36" spans="1:11" ht="69" x14ac:dyDescent="0.3">
      <c r="A36" s="17" t="s">
        <v>114</v>
      </c>
      <c r="B36" s="3">
        <v>14571</v>
      </c>
      <c r="C36" s="4">
        <v>16383</v>
      </c>
      <c r="D36" s="5">
        <f t="shared" si="2"/>
        <v>268402689</v>
      </c>
      <c r="E36" s="5">
        <f t="shared" si="3"/>
        <v>212314041</v>
      </c>
      <c r="F36">
        <f t="shared" si="4"/>
        <v>238716693</v>
      </c>
      <c r="G36" s="5">
        <f t="shared" si="5"/>
        <v>11309.814896568938</v>
      </c>
      <c r="H36" s="5">
        <f t="shared" si="0"/>
        <v>10635328.278840667</v>
      </c>
      <c r="I36" s="5">
        <f t="shared" si="1"/>
        <v>16383</v>
      </c>
      <c r="J36" s="5"/>
      <c r="K36" s="5"/>
    </row>
    <row r="37" spans="1:11" ht="69" x14ac:dyDescent="0.3">
      <c r="A37" s="17" t="s">
        <v>115</v>
      </c>
      <c r="B37" s="3">
        <v>29374</v>
      </c>
      <c r="C37" s="4">
        <v>34144</v>
      </c>
      <c r="D37" s="5">
        <f t="shared" si="2"/>
        <v>1165812736</v>
      </c>
      <c r="E37" s="5">
        <f t="shared" si="3"/>
        <v>862831876</v>
      </c>
      <c r="F37">
        <f t="shared" si="4"/>
        <v>1002945856</v>
      </c>
      <c r="G37" s="5">
        <f t="shared" si="5"/>
        <v>21043.035211336599</v>
      </c>
      <c r="H37" s="5">
        <f t="shared" si="0"/>
        <v>69404974.309949428</v>
      </c>
      <c r="I37" s="5">
        <f t="shared" si="1"/>
        <v>34144</v>
      </c>
      <c r="J37" s="5"/>
      <c r="K37" s="5"/>
    </row>
    <row r="38" spans="1:11" ht="55.2" x14ac:dyDescent="0.3">
      <c r="A38" s="17" t="s">
        <v>116</v>
      </c>
      <c r="B38" s="3">
        <v>34223</v>
      </c>
      <c r="C38" s="4">
        <v>82250</v>
      </c>
      <c r="D38" s="5">
        <f t="shared" si="2"/>
        <v>6765062500</v>
      </c>
      <c r="E38" s="5">
        <f t="shared" si="3"/>
        <v>1171213729</v>
      </c>
      <c r="F38">
        <f t="shared" si="4"/>
        <v>2814841750</v>
      </c>
      <c r="G38" s="5">
        <f t="shared" si="5"/>
        <v>47405.644099474273</v>
      </c>
      <c r="H38" s="5">
        <f t="shared" si="0"/>
        <v>173782105.45340389</v>
      </c>
      <c r="I38" s="5">
        <f t="shared" si="1"/>
        <v>82250</v>
      </c>
      <c r="J38" s="5"/>
      <c r="K38" s="5"/>
    </row>
    <row r="39" spans="1:11" ht="41.4" x14ac:dyDescent="0.3">
      <c r="A39" s="17" t="s">
        <v>117</v>
      </c>
      <c r="B39" s="3">
        <v>3799</v>
      </c>
      <c r="C39" s="4">
        <v>13241</v>
      </c>
      <c r="D39" s="5">
        <f t="shared" si="2"/>
        <v>175324081</v>
      </c>
      <c r="E39" s="5">
        <f t="shared" si="3"/>
        <v>14432401</v>
      </c>
      <c r="F39">
        <f t="shared" si="4"/>
        <v>50302559</v>
      </c>
      <c r="G39" s="5">
        <f t="shared" si="5"/>
        <v>9587.9648752300491</v>
      </c>
      <c r="H39" s="5">
        <f t="shared" si="0"/>
        <v>33512114.326647259</v>
      </c>
      <c r="I39" s="5">
        <f t="shared" si="1"/>
        <v>13241</v>
      </c>
      <c r="J39" s="5"/>
      <c r="K39" s="5"/>
    </row>
    <row r="40" spans="1:11" ht="55.2" x14ac:dyDescent="0.3">
      <c r="A40" s="17" t="s">
        <v>118</v>
      </c>
      <c r="B40" s="3">
        <v>5416</v>
      </c>
      <c r="C40" s="4">
        <v>22640</v>
      </c>
      <c r="D40" s="5">
        <f t="shared" si="2"/>
        <v>512569600</v>
      </c>
      <c r="E40" s="5">
        <f t="shared" si="3"/>
        <v>29333056</v>
      </c>
      <c r="F40">
        <f t="shared" si="4"/>
        <v>122618240</v>
      </c>
      <c r="G40" s="5">
        <f t="shared" si="5"/>
        <v>14738.718646892752</v>
      </c>
      <c r="H40" s="5">
        <f t="shared" si="0"/>
        <v>86913082.969121829</v>
      </c>
      <c r="I40" s="5">
        <f t="shared" si="1"/>
        <v>22640</v>
      </c>
      <c r="J40" s="5"/>
      <c r="K40" s="5"/>
    </row>
    <row r="41" spans="1:11" ht="69" x14ac:dyDescent="0.3">
      <c r="A41" s="17" t="s">
        <v>119</v>
      </c>
      <c r="B41" s="3">
        <v>1389</v>
      </c>
      <c r="C41" s="4">
        <v>13918</v>
      </c>
      <c r="D41" s="5">
        <f t="shared" si="2"/>
        <v>193710724</v>
      </c>
      <c r="E41" s="5">
        <f t="shared" si="3"/>
        <v>1929321</v>
      </c>
      <c r="F41">
        <f t="shared" si="4"/>
        <v>19332102</v>
      </c>
      <c r="G41" s="5">
        <f t="shared" si="5"/>
        <v>9958.9682057349601</v>
      </c>
      <c r="H41" s="5">
        <f t="shared" si="0"/>
        <v>73444355.047308087</v>
      </c>
      <c r="I41" s="5">
        <f t="shared" si="1"/>
        <v>13918</v>
      </c>
      <c r="J41" s="5"/>
      <c r="K41" s="5"/>
    </row>
    <row r="42" spans="1:11" ht="82.8" x14ac:dyDescent="0.3">
      <c r="A42" s="17" t="s">
        <v>120</v>
      </c>
      <c r="B42" s="3">
        <v>9109</v>
      </c>
      <c r="C42" s="4">
        <v>13420</v>
      </c>
      <c r="D42" s="5">
        <f t="shared" si="2"/>
        <v>180096400</v>
      </c>
      <c r="E42" s="5">
        <f t="shared" si="3"/>
        <v>82973881</v>
      </c>
      <c r="F42">
        <f t="shared" si="4"/>
        <v>122242780</v>
      </c>
      <c r="G42" s="5">
        <f t="shared" si="5"/>
        <v>9686.0588134285408</v>
      </c>
      <c r="H42" s="5">
        <f t="shared" si="0"/>
        <v>332996.8741555555</v>
      </c>
      <c r="I42" s="5">
        <f t="shared" si="1"/>
        <v>13420</v>
      </c>
      <c r="J42" s="5"/>
      <c r="K42" s="5"/>
    </row>
    <row r="43" spans="1:11" ht="82.8" x14ac:dyDescent="0.3">
      <c r="A43" s="17" t="s">
        <v>121</v>
      </c>
      <c r="B43" s="3">
        <v>17653</v>
      </c>
      <c r="C43" s="4">
        <v>157026</v>
      </c>
      <c r="D43" s="5">
        <f t="shared" si="2"/>
        <v>24657164676</v>
      </c>
      <c r="E43" s="5">
        <f t="shared" si="3"/>
        <v>311628409</v>
      </c>
      <c r="F43">
        <f t="shared" si="4"/>
        <v>2771979978</v>
      </c>
      <c r="G43" s="5">
        <f t="shared" si="5"/>
        <v>88383.701768359286</v>
      </c>
      <c r="H43" s="5">
        <f t="shared" si="0"/>
        <v>5002832172.6445837</v>
      </c>
      <c r="I43" s="5">
        <f t="shared" si="1"/>
        <v>157026</v>
      </c>
      <c r="J43" s="5"/>
      <c r="K43" s="5"/>
    </row>
    <row r="44" spans="1:11" ht="110.4" x14ac:dyDescent="0.3">
      <c r="A44" s="17" t="s">
        <v>122</v>
      </c>
      <c r="B44" s="3">
        <v>9211</v>
      </c>
      <c r="C44" s="4">
        <v>14489</v>
      </c>
      <c r="D44" s="5">
        <f t="shared" si="2"/>
        <v>209931121</v>
      </c>
      <c r="E44" s="5">
        <f t="shared" si="3"/>
        <v>84842521</v>
      </c>
      <c r="F44">
        <f t="shared" si="4"/>
        <v>133458179</v>
      </c>
      <c r="G44" s="5">
        <f t="shared" si="5"/>
        <v>10271.882388479869</v>
      </c>
      <c r="H44" s="5">
        <f t="shared" si="0"/>
        <v>1125471.4421867526</v>
      </c>
      <c r="I44" s="5">
        <f t="shared" si="1"/>
        <v>14489</v>
      </c>
      <c r="J44" s="5"/>
      <c r="K44" s="5"/>
    </row>
    <row r="45" spans="1:11" ht="55.2" x14ac:dyDescent="0.3">
      <c r="A45" s="17" t="s">
        <v>123</v>
      </c>
      <c r="B45" s="3">
        <v>4444</v>
      </c>
      <c r="C45" s="4">
        <v>6473</v>
      </c>
      <c r="D45" s="5">
        <f t="shared" si="2"/>
        <v>41899729</v>
      </c>
      <c r="E45" s="5">
        <f t="shared" si="3"/>
        <v>19749136</v>
      </c>
      <c r="F45">
        <f t="shared" si="4"/>
        <v>28766012</v>
      </c>
      <c r="G45" s="5">
        <f t="shared" si="5"/>
        <v>5879.0275918367979</v>
      </c>
      <c r="H45" s="5">
        <f t="shared" si="0"/>
        <v>2059304.1893329194</v>
      </c>
      <c r="I45" s="5">
        <f t="shared" si="1"/>
        <v>6473</v>
      </c>
      <c r="J45" s="5"/>
      <c r="K45" s="5"/>
    </row>
    <row r="46" spans="1:11" ht="55.2" x14ac:dyDescent="0.3">
      <c r="A46" s="17" t="s">
        <v>124</v>
      </c>
      <c r="B46" s="3">
        <v>68552</v>
      </c>
      <c r="C46" s="4">
        <v>121085</v>
      </c>
      <c r="D46" s="5">
        <f t="shared" si="2"/>
        <v>14661577225</v>
      </c>
      <c r="E46" s="5">
        <f t="shared" si="3"/>
        <v>4699376704</v>
      </c>
      <c r="F46">
        <f t="shared" si="4"/>
        <v>8300618920</v>
      </c>
      <c r="G46" s="5">
        <f t="shared" si="5"/>
        <v>68687.644601923588</v>
      </c>
      <c r="H46" s="5">
        <f t="shared" si="0"/>
        <v>18399.458031008708</v>
      </c>
      <c r="I46" s="5">
        <f t="shared" si="1"/>
        <v>121085</v>
      </c>
      <c r="J46" s="5"/>
      <c r="K46" s="5"/>
    </row>
    <row r="47" spans="1:11" ht="69" x14ac:dyDescent="0.3">
      <c r="A47" s="17" t="s">
        <v>125</v>
      </c>
      <c r="B47" s="3">
        <v>97347</v>
      </c>
      <c r="C47" s="4">
        <v>114294</v>
      </c>
      <c r="D47" s="5">
        <f t="shared" si="2"/>
        <v>13063118436</v>
      </c>
      <c r="E47" s="5">
        <f t="shared" si="3"/>
        <v>9476438409</v>
      </c>
      <c r="F47">
        <f t="shared" si="4"/>
        <v>11126178018</v>
      </c>
      <c r="G47" s="5">
        <f t="shared" si="5"/>
        <v>64966.103069488068</v>
      </c>
      <c r="H47" s="5">
        <f t="shared" si="0"/>
        <v>1048522486.0244371</v>
      </c>
      <c r="I47" s="5">
        <f t="shared" si="1"/>
        <v>114294</v>
      </c>
      <c r="J47" s="5"/>
      <c r="K47" s="5"/>
    </row>
    <row r="48" spans="1:11" ht="55.2" x14ac:dyDescent="0.3">
      <c r="A48" s="17" t="s">
        <v>126</v>
      </c>
      <c r="B48" s="3">
        <v>14090</v>
      </c>
      <c r="C48" s="4">
        <v>15987</v>
      </c>
      <c r="D48" s="5">
        <f t="shared" si="2"/>
        <v>255584169</v>
      </c>
      <c r="E48" s="5">
        <f t="shared" si="3"/>
        <v>198528100</v>
      </c>
      <c r="F48">
        <f t="shared" si="4"/>
        <v>225256830</v>
      </c>
      <c r="G48" s="5">
        <f t="shared" si="5"/>
        <v>11092.802608710823</v>
      </c>
      <c r="H48" s="5">
        <f t="shared" si="0"/>
        <v>8983192.2023506481</v>
      </c>
      <c r="I48" s="5">
        <f t="shared" si="1"/>
        <v>15987</v>
      </c>
      <c r="J48" s="5"/>
      <c r="K48" s="5"/>
    </row>
    <row r="49" spans="1:11" ht="55.2" x14ac:dyDescent="0.3">
      <c r="A49" s="17" t="s">
        <v>127</v>
      </c>
      <c r="B49" s="3">
        <v>6958</v>
      </c>
      <c r="C49" s="4">
        <v>12893</v>
      </c>
      <c r="D49" s="5">
        <f t="shared" si="2"/>
        <v>166229449</v>
      </c>
      <c r="E49" s="5">
        <f t="shared" si="3"/>
        <v>48413764</v>
      </c>
      <c r="F49">
        <f t="shared" si="4"/>
        <v>89709494</v>
      </c>
      <c r="G49" s="5">
        <f t="shared" si="5"/>
        <v>9397.2571071123111</v>
      </c>
      <c r="H49" s="5">
        <f t="shared" si="0"/>
        <v>5949975.2345979204</v>
      </c>
      <c r="I49" s="5">
        <f t="shared" si="1"/>
        <v>12893</v>
      </c>
      <c r="J49" s="5"/>
      <c r="K49" s="5"/>
    </row>
    <row r="50" spans="1:11" ht="55.2" x14ac:dyDescent="0.3">
      <c r="A50" s="17" t="s">
        <v>128</v>
      </c>
      <c r="B50" s="3">
        <v>161112</v>
      </c>
      <c r="C50" s="4">
        <v>207263</v>
      </c>
      <c r="D50" s="5">
        <f t="shared" si="2"/>
        <v>42957951169</v>
      </c>
      <c r="E50" s="5">
        <f t="shared" si="3"/>
        <v>25957076544</v>
      </c>
      <c r="F50">
        <f t="shared" si="4"/>
        <v>33392556456</v>
      </c>
      <c r="G50" s="5">
        <f t="shared" si="5"/>
        <v>115914.12173080414</v>
      </c>
      <c r="H50" s="5">
        <f t="shared" si="0"/>
        <v>2042848200.0370476</v>
      </c>
      <c r="I50" s="5">
        <f t="shared" si="1"/>
        <v>207263</v>
      </c>
      <c r="J50" s="5"/>
      <c r="K50" s="5"/>
    </row>
    <row r="51" spans="1:11" ht="69" x14ac:dyDescent="0.3">
      <c r="A51" s="17" t="s">
        <v>129</v>
      </c>
      <c r="B51" s="3">
        <v>29171</v>
      </c>
      <c r="C51" s="4">
        <v>47547</v>
      </c>
      <c r="D51" s="5">
        <f t="shared" si="2"/>
        <v>2260717209</v>
      </c>
      <c r="E51" s="5">
        <f t="shared" si="3"/>
        <v>850947241</v>
      </c>
      <c r="F51">
        <f t="shared" si="4"/>
        <v>1386993537</v>
      </c>
      <c r="G51" s="5">
        <f t="shared" si="5"/>
        <v>28388.024338009142</v>
      </c>
      <c r="H51" s="5">
        <f t="shared" si="0"/>
        <v>613050.88727002311</v>
      </c>
      <c r="I51" s="5">
        <f t="shared" si="1"/>
        <v>47547</v>
      </c>
      <c r="J51" s="5"/>
      <c r="K51" s="5"/>
    </row>
    <row r="52" spans="1:11" ht="55.2" x14ac:dyDescent="0.3">
      <c r="A52" s="17" t="s">
        <v>130</v>
      </c>
      <c r="B52" s="3">
        <v>18737</v>
      </c>
      <c r="C52" s="4">
        <v>32604</v>
      </c>
      <c r="D52" s="5">
        <f t="shared" si="2"/>
        <v>1063020816</v>
      </c>
      <c r="E52" s="5">
        <f t="shared" si="3"/>
        <v>351075169</v>
      </c>
      <c r="F52">
        <f t="shared" si="4"/>
        <v>610901148</v>
      </c>
      <c r="G52" s="5">
        <f t="shared" si="5"/>
        <v>20199.098536332818</v>
      </c>
      <c r="H52" s="5">
        <f t="shared" si="0"/>
        <v>2137732.1299465694</v>
      </c>
      <c r="I52" s="5">
        <f t="shared" si="1"/>
        <v>32604</v>
      </c>
      <c r="J52" s="5"/>
      <c r="K52" s="5"/>
    </row>
    <row r="53" spans="1:11" ht="41.4" x14ac:dyDescent="0.3">
      <c r="A53" s="17" t="s">
        <v>131</v>
      </c>
      <c r="B53" s="3">
        <v>48196</v>
      </c>
      <c r="C53" s="4">
        <v>135910</v>
      </c>
      <c r="D53" s="5">
        <f t="shared" si="2"/>
        <v>18471528100</v>
      </c>
      <c r="E53" s="5">
        <f t="shared" si="3"/>
        <v>2322854416</v>
      </c>
      <c r="F53">
        <f t="shared" si="4"/>
        <v>6550318360</v>
      </c>
      <c r="G53" s="5">
        <f t="shared" si="5"/>
        <v>76811.905125904814</v>
      </c>
      <c r="H53" s="5">
        <f t="shared" si="0"/>
        <v>818870026.17478538</v>
      </c>
      <c r="I53" s="5">
        <f t="shared" si="1"/>
        <v>135910</v>
      </c>
      <c r="J53" s="5"/>
      <c r="K53" s="5"/>
    </row>
    <row r="54" spans="1:11" ht="55.2" x14ac:dyDescent="0.3">
      <c r="A54" s="17" t="s">
        <v>132</v>
      </c>
      <c r="B54" s="3">
        <v>26428</v>
      </c>
      <c r="C54" s="4">
        <v>38095</v>
      </c>
      <c r="D54" s="5">
        <f t="shared" si="2"/>
        <v>1451229025</v>
      </c>
      <c r="E54" s="5">
        <f t="shared" si="3"/>
        <v>698439184</v>
      </c>
      <c r="F54">
        <f t="shared" si="4"/>
        <v>1006774660</v>
      </c>
      <c r="G54" s="5">
        <f t="shared" si="5"/>
        <v>23208.225992466436</v>
      </c>
      <c r="H54" s="5">
        <f t="shared" si="0"/>
        <v>10366944.659588749</v>
      </c>
      <c r="I54" s="5">
        <f t="shared" si="1"/>
        <v>38095</v>
      </c>
      <c r="J54" s="5"/>
      <c r="K54" s="5"/>
    </row>
    <row r="55" spans="1:11" ht="69" x14ac:dyDescent="0.3">
      <c r="A55" s="17" t="s">
        <v>133</v>
      </c>
      <c r="B55" s="3">
        <v>79021</v>
      </c>
      <c r="C55" s="4">
        <v>119046</v>
      </c>
      <c r="D55" s="5">
        <f t="shared" si="2"/>
        <v>14171950116</v>
      </c>
      <c r="E55" s="5">
        <f t="shared" si="3"/>
        <v>6244318441</v>
      </c>
      <c r="F55">
        <f t="shared" si="4"/>
        <v>9407133966</v>
      </c>
      <c r="G55" s="5">
        <f t="shared" si="5"/>
        <v>67570.250523785449</v>
      </c>
      <c r="H55" s="5">
        <f t="shared" si="0"/>
        <v>131119663.56702781</v>
      </c>
      <c r="I55" s="5">
        <f t="shared" si="1"/>
        <v>119046</v>
      </c>
      <c r="J55" s="5"/>
      <c r="K55" s="5"/>
    </row>
    <row r="56" spans="1:11" ht="69" x14ac:dyDescent="0.3">
      <c r="A56" s="17" t="s">
        <v>134</v>
      </c>
      <c r="B56" s="3">
        <v>22379</v>
      </c>
      <c r="C56" s="4">
        <v>38720</v>
      </c>
      <c r="D56" s="5">
        <f t="shared" si="2"/>
        <v>1499238400</v>
      </c>
      <c r="E56" s="5">
        <f t="shared" si="3"/>
        <v>500819641</v>
      </c>
      <c r="F56">
        <f t="shared" si="4"/>
        <v>866514880</v>
      </c>
      <c r="G56" s="5">
        <f t="shared" si="5"/>
        <v>23550.732759919272</v>
      </c>
      <c r="H56" s="5">
        <f t="shared" si="0"/>
        <v>1372957.6606680348</v>
      </c>
      <c r="I56" s="5">
        <f t="shared" si="1"/>
        <v>38720</v>
      </c>
      <c r="J56" s="5"/>
      <c r="K56" s="5"/>
    </row>
    <row r="57" spans="1:11" ht="55.2" x14ac:dyDescent="0.3">
      <c r="A57" s="17" t="s">
        <v>135</v>
      </c>
      <c r="B57" s="3">
        <v>13174</v>
      </c>
      <c r="C57" s="4">
        <v>14609</v>
      </c>
      <c r="D57" s="5">
        <f t="shared" si="2"/>
        <v>213422881</v>
      </c>
      <c r="E57" s="5">
        <f t="shared" si="3"/>
        <v>173554276</v>
      </c>
      <c r="F57">
        <f t="shared" si="4"/>
        <v>192458966</v>
      </c>
      <c r="G57" s="5">
        <f t="shared" si="5"/>
        <v>10337.643687830812</v>
      </c>
      <c r="H57" s="5">
        <f t="shared" si="0"/>
        <v>8044917.1295819944</v>
      </c>
      <c r="I57" s="5">
        <f t="shared" si="1"/>
        <v>14609</v>
      </c>
      <c r="J57" s="5"/>
      <c r="K57" s="5"/>
    </row>
    <row r="58" spans="1:11" ht="55.2" x14ac:dyDescent="0.3">
      <c r="A58" s="17" t="s">
        <v>136</v>
      </c>
      <c r="B58" s="3">
        <v>61911</v>
      </c>
      <c r="C58" s="4">
        <v>121501</v>
      </c>
      <c r="D58" s="5">
        <f t="shared" si="2"/>
        <v>14762493001</v>
      </c>
      <c r="E58" s="5">
        <f t="shared" si="3"/>
        <v>3832971921</v>
      </c>
      <c r="F58">
        <f t="shared" si="4"/>
        <v>7522248411</v>
      </c>
      <c r="G58" s="5">
        <f t="shared" si="5"/>
        <v>68915.617106340185</v>
      </c>
      <c r="H58" s="5">
        <f t="shared" si="0"/>
        <v>49064660.806433551</v>
      </c>
      <c r="I58" s="5">
        <f t="shared" si="1"/>
        <v>121501</v>
      </c>
      <c r="J58" s="5"/>
      <c r="K58" s="5"/>
    </row>
    <row r="59" spans="1:11" ht="69" x14ac:dyDescent="0.3">
      <c r="A59" s="17" t="s">
        <v>137</v>
      </c>
      <c r="B59" s="3">
        <v>25780</v>
      </c>
      <c r="C59" s="4">
        <v>94081</v>
      </c>
      <c r="D59" s="5">
        <f t="shared" si="2"/>
        <v>8851234561</v>
      </c>
      <c r="E59" s="5">
        <f t="shared" si="3"/>
        <v>664608400</v>
      </c>
      <c r="F59">
        <f t="shared" si="4"/>
        <v>2425408180</v>
      </c>
      <c r="G59" s="5">
        <f t="shared" si="5"/>
        <v>53889.160204649444</v>
      </c>
      <c r="H59" s="5">
        <f t="shared" si="0"/>
        <v>790124887.41064799</v>
      </c>
      <c r="I59" s="5">
        <f t="shared" si="1"/>
        <v>94081</v>
      </c>
      <c r="J59" s="5"/>
      <c r="K59" s="5"/>
    </row>
    <row r="60" spans="1:11" ht="69" x14ac:dyDescent="0.3">
      <c r="A60" s="17" t="s">
        <v>138</v>
      </c>
      <c r="B60" s="3">
        <v>22799</v>
      </c>
      <c r="C60" s="4">
        <v>28803</v>
      </c>
      <c r="D60" s="5">
        <f t="shared" si="2"/>
        <v>829612809</v>
      </c>
      <c r="E60" s="5">
        <f t="shared" si="3"/>
        <v>519794401</v>
      </c>
      <c r="F60">
        <f t="shared" si="4"/>
        <v>656679597</v>
      </c>
      <c r="G60" s="5">
        <f t="shared" si="5"/>
        <v>18116.109379391659</v>
      </c>
      <c r="H60" s="5">
        <f t="shared" si="0"/>
        <v>21929464.564581573</v>
      </c>
      <c r="I60" s="5">
        <f t="shared" si="1"/>
        <v>28803</v>
      </c>
      <c r="J60" s="5"/>
      <c r="K60" s="5"/>
    </row>
    <row r="61" spans="1:11" x14ac:dyDescent="0.3">
      <c r="A61" t="s">
        <v>5</v>
      </c>
      <c r="B61" s="5">
        <f>SUM(B2:B60)</f>
        <v>3685606</v>
      </c>
      <c r="C61" s="5">
        <f>SUM(C2:C60)</f>
        <v>6976467</v>
      </c>
      <c r="D61" s="5">
        <f>SUM(D2:D60)</f>
        <v>3806644443965</v>
      </c>
      <c r="E61" s="5">
        <f>SUM(E2:E60)</f>
        <v>1261913146246</v>
      </c>
      <c r="F61" s="5">
        <f>SUM(F2:F60)</f>
        <v>2069814971988</v>
      </c>
      <c r="G61" s="5">
        <f t="shared" ref="G61:H61" si="6">SUM(G2:G60)</f>
        <v>3960752.9133163909</v>
      </c>
      <c r="H61" s="5">
        <f t="shared" si="6"/>
        <v>137509204054.01617</v>
      </c>
      <c r="I61" s="5"/>
      <c r="J61" s="5"/>
      <c r="K61" s="5"/>
    </row>
    <row r="62" spans="1:11" x14ac:dyDescent="0.3">
      <c r="A62" t="s">
        <v>6</v>
      </c>
      <c r="B62" s="5">
        <f>AVERAGE(B2:B60)</f>
        <v>62467.898305084746</v>
      </c>
      <c r="C62" s="5">
        <f>AVERAGE(C2:C60)</f>
        <v>118245.20338983051</v>
      </c>
      <c r="D62" s="5">
        <f>AVERAGE(D2:D60)</f>
        <v>64519397355.338982</v>
      </c>
      <c r="E62" s="5">
        <f>AVERAGE(E2:E60)</f>
        <v>21388358410.949154</v>
      </c>
      <c r="F62">
        <f>AVERAGE(F2:F60)</f>
        <v>35081609694.711861</v>
      </c>
    </row>
    <row r="63" spans="1:11" x14ac:dyDescent="0.3">
      <c r="B63">
        <f>B62*B62</f>
        <v>3902238318.6544094</v>
      </c>
      <c r="C63">
        <f>C62*C62</f>
        <v>13981928124.702385</v>
      </c>
    </row>
    <row r="68" spans="7:8" x14ac:dyDescent="0.3">
      <c r="H68" s="5">
        <f>H61/57</f>
        <v>2412442176.3862486</v>
      </c>
    </row>
    <row r="69" spans="7:8" x14ac:dyDescent="0.3">
      <c r="G69">
        <f>M12/H69</f>
        <v>3.1761374770346884</v>
      </c>
      <c r="H69" s="5">
        <f>H68/C63</f>
        <v>0.17254002129535329</v>
      </c>
    </row>
    <row r="70" spans="7:8" x14ac:dyDescent="0.3">
      <c r="H70" s="5">
        <f>G61/57</f>
        <v>69486.893216077035</v>
      </c>
    </row>
    <row r="71" spans="7:8" x14ac:dyDescent="0.3">
      <c r="H71" s="5">
        <f>(59*G61)/B52</f>
        <v>12471.816293198861</v>
      </c>
    </row>
    <row r="72" spans="7:8" x14ac:dyDescent="0.3">
      <c r="G72">
        <f>M13/H72</f>
        <v>-584.93072448300848</v>
      </c>
      <c r="H72" s="5">
        <f>H70/G2</f>
        <v>3.9863754887251068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1D172-8F9F-426E-9052-F183351F6C6C}">
  <dimension ref="A1:O75"/>
  <sheetViews>
    <sheetView topLeftCell="A46" zoomScale="70" zoomScaleNormal="70" workbookViewId="0"/>
  </sheetViews>
  <sheetFormatPr defaultRowHeight="14.4" x14ac:dyDescent="0.3"/>
  <cols>
    <col min="2" max="2" width="23.77734375" customWidth="1"/>
    <col min="3" max="3" width="24.44140625" customWidth="1"/>
    <col min="4" max="4" width="14.33203125" customWidth="1"/>
    <col min="5" max="5" width="15.6640625" customWidth="1"/>
    <col min="6" max="6" width="28.5546875" customWidth="1"/>
    <col min="7" max="7" width="20.33203125" customWidth="1"/>
    <col min="8" max="8" width="17" customWidth="1"/>
    <col min="9" max="9" width="30.77734375" customWidth="1"/>
    <col min="10" max="11" width="39" customWidth="1"/>
    <col min="12" max="12" width="28.109375" customWidth="1"/>
    <col min="13" max="13" width="25.88671875" customWidth="1"/>
    <col min="14" max="14" width="24.88671875" customWidth="1"/>
  </cols>
  <sheetData>
    <row r="1" spans="1:15" ht="81" customHeight="1" x14ac:dyDescent="0.3">
      <c r="A1" s="6"/>
      <c r="B1" s="1" t="s">
        <v>0</v>
      </c>
      <c r="C1" s="2" t="s">
        <v>1</v>
      </c>
      <c r="D1" s="6" t="s">
        <v>12</v>
      </c>
      <c r="E1" s="6" t="s">
        <v>3</v>
      </c>
      <c r="F1" s="6" t="s">
        <v>2</v>
      </c>
      <c r="G1" s="6" t="s">
        <v>11</v>
      </c>
      <c r="H1" s="6" t="s">
        <v>13</v>
      </c>
      <c r="I1" s="6" t="s">
        <v>14</v>
      </c>
      <c r="J1" s="6" t="s">
        <v>15</v>
      </c>
      <c r="K1" s="6" t="s">
        <v>16</v>
      </c>
      <c r="L1" s="6" t="s">
        <v>17</v>
      </c>
      <c r="M1" s="7" t="s">
        <v>18</v>
      </c>
      <c r="N1" s="6"/>
      <c r="O1" s="6"/>
    </row>
    <row r="2" spans="1:15" ht="69" x14ac:dyDescent="0.3">
      <c r="A2" s="17" t="s">
        <v>80</v>
      </c>
      <c r="B2" s="3">
        <v>14333</v>
      </c>
      <c r="C2" s="4">
        <v>27553</v>
      </c>
      <c r="D2">
        <f>B2*C2</f>
        <v>394917149</v>
      </c>
      <c r="E2">
        <f>B2*B2</f>
        <v>205434889</v>
      </c>
      <c r="F2">
        <f>C2*C2</f>
        <v>759167809</v>
      </c>
      <c r="G2" s="5">
        <f>$D$74*C2-$D$75</f>
        <v>17431.095844485993</v>
      </c>
      <c r="H2">
        <f>1/B2</f>
        <v>6.9769064396846432E-5</v>
      </c>
      <c r="I2" s="5">
        <f>H2*B2</f>
        <v>0.99999999999999989</v>
      </c>
      <c r="J2">
        <f>H2*H2</f>
        <v>4.8677223468113041E-9</v>
      </c>
      <c r="K2" s="4">
        <v>27553</v>
      </c>
      <c r="L2" s="5">
        <f>$I$69+$I$68*H2</f>
        <v>67002.953328738207</v>
      </c>
      <c r="M2" s="8">
        <f>(C2-B2)^2</f>
        <v>174768400</v>
      </c>
      <c r="N2" s="8">
        <f>(B2-G2)^2</f>
        <v>9598197.8616213817</v>
      </c>
    </row>
    <row r="3" spans="1:15" ht="55.2" x14ac:dyDescent="0.3">
      <c r="A3" s="17" t="s">
        <v>81</v>
      </c>
      <c r="B3" s="3">
        <v>12721</v>
      </c>
      <c r="C3" s="4">
        <v>20195</v>
      </c>
      <c r="D3">
        <f>B3*C3</f>
        <v>256900595</v>
      </c>
      <c r="E3">
        <f>B3*B3</f>
        <v>161823841</v>
      </c>
      <c r="F3">
        <f>C3*C3</f>
        <v>407838025</v>
      </c>
      <c r="G3" s="5">
        <f t="shared" ref="G3:G60" si="0">$D$74*C3-$D$75</f>
        <v>13398.832172617265</v>
      </c>
      <c r="H3">
        <f>1/B3</f>
        <v>7.8610172156277021E-5</v>
      </c>
      <c r="I3" s="5">
        <f t="shared" ref="I3:I60" si="1">H3*B3</f>
        <v>1</v>
      </c>
      <c r="J3">
        <f t="shared" ref="J3:J60" si="2">H3*H3</f>
        <v>6.1795591664395114E-9</v>
      </c>
      <c r="K3" s="4">
        <v>20195</v>
      </c>
      <c r="L3" s="5">
        <f t="shared" ref="L3:L60" si="3">$I$69+$I$68*H3</f>
        <v>66517.686623689879</v>
      </c>
      <c r="M3" s="8">
        <f t="shared" ref="M3:M60" si="4">(C3-B3)^2</f>
        <v>55860676</v>
      </c>
      <c r="N3" s="8">
        <f t="shared" ref="N3:N60" si="5">(B3-G3)^2</f>
        <v>459456.45423504215</v>
      </c>
    </row>
    <row r="4" spans="1:15" ht="69" x14ac:dyDescent="0.3">
      <c r="A4" s="17" t="s">
        <v>82</v>
      </c>
      <c r="B4" s="3">
        <v>40995</v>
      </c>
      <c r="C4" s="4">
        <v>265626</v>
      </c>
      <c r="D4">
        <f t="shared" ref="D4:D60" si="6">B4*C4</f>
        <v>10889337870</v>
      </c>
      <c r="E4">
        <f t="shared" ref="E4:F46" si="7">B4*B4</f>
        <v>1680590025</v>
      </c>
      <c r="F4">
        <f t="shared" si="7"/>
        <v>70557171876</v>
      </c>
      <c r="G4" s="5">
        <f t="shared" si="0"/>
        <v>147897.67768096377</v>
      </c>
      <c r="H4">
        <f t="shared" ref="H4:H45" si="8">1/B4</f>
        <v>2.4393218685205512E-5</v>
      </c>
      <c r="I4" s="5">
        <f>H4*B4</f>
        <v>1</v>
      </c>
      <c r="J4">
        <f t="shared" si="2"/>
        <v>5.9502911782425936E-10</v>
      </c>
      <c r="K4" s="4">
        <v>265626</v>
      </c>
      <c r="L4" s="5">
        <f t="shared" si="3"/>
        <v>69493.522128081415</v>
      </c>
      <c r="M4" s="8">
        <f t="shared" si="4"/>
        <v>50459086161</v>
      </c>
      <c r="N4" s="8">
        <f t="shared" si="5"/>
        <v>11428182495.360029</v>
      </c>
    </row>
    <row r="5" spans="1:15" ht="69" x14ac:dyDescent="0.3">
      <c r="A5" s="17" t="s">
        <v>83</v>
      </c>
      <c r="B5" s="3">
        <v>42508</v>
      </c>
      <c r="C5" s="4">
        <v>81828</v>
      </c>
      <c r="D5">
        <f t="shared" si="6"/>
        <v>3478344624</v>
      </c>
      <c r="E5">
        <f t="shared" si="7"/>
        <v>1806930064</v>
      </c>
      <c r="F5">
        <f t="shared" si="7"/>
        <v>6695821584</v>
      </c>
      <c r="G5" s="5">
        <f t="shared" si="0"/>
        <v>47174.383530090119</v>
      </c>
      <c r="H5">
        <f t="shared" si="8"/>
        <v>2.3524983532511527E-5</v>
      </c>
      <c r="I5" s="5">
        <f t="shared" si="1"/>
        <v>1</v>
      </c>
      <c r="J5">
        <f t="shared" si="2"/>
        <v>5.5342485020493858E-10</v>
      </c>
      <c r="K5" s="4">
        <v>81828</v>
      </c>
      <c r="L5" s="5">
        <f t="shared" si="3"/>
        <v>69541.177424591689</v>
      </c>
      <c r="M5" s="8">
        <f t="shared" si="4"/>
        <v>1546062400</v>
      </c>
      <c r="N5" s="8">
        <f t="shared" si="5"/>
        <v>21775135.249896321</v>
      </c>
    </row>
    <row r="6" spans="1:15" ht="69" x14ac:dyDescent="0.3">
      <c r="A6" s="17" t="s">
        <v>84</v>
      </c>
      <c r="B6" s="3">
        <v>19001</v>
      </c>
      <c r="C6" s="4">
        <v>23843</v>
      </c>
      <c r="D6">
        <f t="shared" si="6"/>
        <v>453040843</v>
      </c>
      <c r="E6">
        <f t="shared" si="7"/>
        <v>361038001</v>
      </c>
      <c r="F6">
        <f t="shared" si="7"/>
        <v>568488649</v>
      </c>
      <c r="G6" s="5">
        <f t="shared" si="0"/>
        <v>15397.975672885968</v>
      </c>
      <c r="H6">
        <f t="shared" si="8"/>
        <v>5.2628809010052104E-5</v>
      </c>
      <c r="I6" s="5">
        <f t="shared" si="1"/>
        <v>1</v>
      </c>
      <c r="J6">
        <f t="shared" si="2"/>
        <v>2.7697915378165414E-9</v>
      </c>
      <c r="K6" s="4">
        <v>23843</v>
      </c>
      <c r="L6" s="5">
        <f t="shared" si="3"/>
        <v>67943.739877388085</v>
      </c>
      <c r="M6" s="8">
        <f t="shared" si="4"/>
        <v>23444964</v>
      </c>
      <c r="N6" s="8">
        <f t="shared" si="5"/>
        <v>12981784.301775521</v>
      </c>
    </row>
    <row r="7" spans="1:15" ht="55.2" x14ac:dyDescent="0.3">
      <c r="A7" s="17" t="s">
        <v>85</v>
      </c>
      <c r="B7" s="3">
        <v>42237</v>
      </c>
      <c r="C7" s="4">
        <v>62264</v>
      </c>
      <c r="D7">
        <f t="shared" si="6"/>
        <v>2629844568</v>
      </c>
      <c r="E7">
        <f t="shared" si="7"/>
        <v>1783964169</v>
      </c>
      <c r="F7">
        <f t="shared" si="7"/>
        <v>3876805696</v>
      </c>
      <c r="G7" s="5">
        <f t="shared" si="0"/>
        <v>36453.09969257452</v>
      </c>
      <c r="H7">
        <f t="shared" si="8"/>
        <v>2.3675923952932263E-5</v>
      </c>
      <c r="I7" s="5">
        <f t="shared" si="1"/>
        <v>1</v>
      </c>
      <c r="J7">
        <f t="shared" si="2"/>
        <v>5.6054937502503173E-10</v>
      </c>
      <c r="K7" s="4">
        <v>62264</v>
      </c>
      <c r="L7" s="5">
        <f t="shared" si="3"/>
        <v>69532.892675387266</v>
      </c>
      <c r="M7" s="8">
        <f t="shared" si="4"/>
        <v>401080729</v>
      </c>
      <c r="N7" s="8">
        <f t="shared" si="5"/>
        <v>33453502.766236559</v>
      </c>
    </row>
    <row r="8" spans="1:15" ht="69" x14ac:dyDescent="0.3">
      <c r="A8" s="17" t="s">
        <v>86</v>
      </c>
      <c r="B8" s="3">
        <v>17072</v>
      </c>
      <c r="C8" s="4">
        <v>19301</v>
      </c>
      <c r="D8">
        <f t="shared" si="6"/>
        <v>329506672</v>
      </c>
      <c r="E8">
        <f t="shared" si="7"/>
        <v>291453184</v>
      </c>
      <c r="F8">
        <f t="shared" si="7"/>
        <v>372528601</v>
      </c>
      <c r="G8" s="5">
        <f t="shared" si="0"/>
        <v>12908.910492452731</v>
      </c>
      <c r="H8">
        <f t="shared" si="8"/>
        <v>5.8575445173383319E-5</v>
      </c>
      <c r="I8" s="5">
        <f t="shared" si="1"/>
        <v>1</v>
      </c>
      <c r="J8">
        <f t="shared" si="2"/>
        <v>3.431082777260035E-9</v>
      </c>
      <c r="K8" s="4">
        <v>19301</v>
      </c>
      <c r="L8" s="5">
        <f t="shared" si="3"/>
        <v>67617.343613976089</v>
      </c>
      <c r="M8" s="8">
        <f t="shared" si="4"/>
        <v>4968441</v>
      </c>
      <c r="N8" s="8">
        <f t="shared" si="5"/>
        <v>17331314.247850161</v>
      </c>
    </row>
    <row r="9" spans="1:15" ht="55.2" x14ac:dyDescent="0.3">
      <c r="A9" s="17" t="s">
        <v>87</v>
      </c>
      <c r="B9" s="3">
        <v>10323</v>
      </c>
      <c r="C9" s="4">
        <v>25064</v>
      </c>
      <c r="D9">
        <f t="shared" si="6"/>
        <v>258735672</v>
      </c>
      <c r="E9">
        <f t="shared" si="7"/>
        <v>106564329</v>
      </c>
      <c r="F9">
        <f t="shared" si="7"/>
        <v>628204096</v>
      </c>
      <c r="G9" s="5">
        <f t="shared" si="0"/>
        <v>16067.096893781825</v>
      </c>
      <c r="H9">
        <f t="shared" si="8"/>
        <v>9.6871064613000092E-5</v>
      </c>
      <c r="I9" s="5">
        <f t="shared" si="1"/>
        <v>1</v>
      </c>
      <c r="J9">
        <f t="shared" si="2"/>
        <v>9.3840031592560386E-9</v>
      </c>
      <c r="K9" s="4">
        <v>25064</v>
      </c>
      <c r="L9" s="5">
        <f t="shared" si="3"/>
        <v>65515.391056795161</v>
      </c>
      <c r="M9" s="8">
        <f t="shared" si="4"/>
        <v>217297081</v>
      </c>
      <c r="N9" s="8">
        <f t="shared" si="5"/>
        <v>32994649.125154015</v>
      </c>
    </row>
    <row r="10" spans="1:15" ht="55.2" x14ac:dyDescent="0.3">
      <c r="A10" s="17" t="s">
        <v>88</v>
      </c>
      <c r="B10" s="3">
        <v>20044</v>
      </c>
      <c r="C10" s="4">
        <v>26908</v>
      </c>
      <c r="D10">
        <f t="shared" si="6"/>
        <v>539343952</v>
      </c>
      <c r="E10">
        <f t="shared" si="7"/>
        <v>401761936</v>
      </c>
      <c r="F10">
        <f t="shared" si="7"/>
        <v>724040464</v>
      </c>
      <c r="G10" s="5">
        <f t="shared" si="0"/>
        <v>17077.628860474666</v>
      </c>
      <c r="H10">
        <f t="shared" si="8"/>
        <v>4.9890241468768712E-5</v>
      </c>
      <c r="I10" s="5">
        <f t="shared" si="1"/>
        <v>1</v>
      </c>
      <c r="J10">
        <f t="shared" si="2"/>
        <v>2.4890361938120491E-9</v>
      </c>
      <c r="K10" s="4">
        <v>26908</v>
      </c>
      <c r="L10" s="5">
        <f t="shared" si="3"/>
        <v>68094.053128110929</v>
      </c>
      <c r="M10" s="8">
        <f t="shared" si="4"/>
        <v>47114496</v>
      </c>
      <c r="N10" s="8">
        <f t="shared" si="5"/>
        <v>8799357.737408828</v>
      </c>
    </row>
    <row r="11" spans="1:15" ht="69" x14ac:dyDescent="0.3">
      <c r="A11" s="17" t="s">
        <v>89</v>
      </c>
      <c r="B11" s="3">
        <v>398281</v>
      </c>
      <c r="C11" s="4">
        <v>673985</v>
      </c>
      <c r="D11">
        <f t="shared" si="6"/>
        <v>268435419785</v>
      </c>
      <c r="E11">
        <f t="shared" si="7"/>
        <v>158627754961</v>
      </c>
      <c r="F11">
        <f t="shared" si="7"/>
        <v>454255780225</v>
      </c>
      <c r="G11" s="5">
        <f t="shared" si="0"/>
        <v>371682.83136139886</v>
      </c>
      <c r="H11">
        <f t="shared" si="8"/>
        <v>2.5107901205430336E-6</v>
      </c>
      <c r="I11" s="5">
        <f t="shared" si="1"/>
        <v>1</v>
      </c>
      <c r="J11">
        <f t="shared" si="2"/>
        <v>6.3040670294165012E-12</v>
      </c>
      <c r="K11" s="4">
        <v>673985</v>
      </c>
      <c r="L11" s="5">
        <f t="shared" si="3"/>
        <v>70694.594923139506</v>
      </c>
      <c r="M11" s="8">
        <f t="shared" si="4"/>
        <v>76012695616</v>
      </c>
      <c r="N11" s="8">
        <f t="shared" si="5"/>
        <v>707462574.92746532</v>
      </c>
    </row>
    <row r="12" spans="1:15" ht="55.2" x14ac:dyDescent="0.3">
      <c r="A12" s="17" t="s">
        <v>90</v>
      </c>
      <c r="B12" s="3">
        <v>10837</v>
      </c>
      <c r="C12" s="4">
        <v>31714</v>
      </c>
      <c r="D12">
        <f t="shared" si="6"/>
        <v>343684618</v>
      </c>
      <c r="E12">
        <f t="shared" si="7"/>
        <v>117440569</v>
      </c>
      <c r="F12">
        <f t="shared" si="7"/>
        <v>1005777796</v>
      </c>
      <c r="G12" s="5">
        <f t="shared" si="0"/>
        <v>19711.368899479981</v>
      </c>
      <c r="H12">
        <f t="shared" si="8"/>
        <v>9.2276460274983853E-5</v>
      </c>
      <c r="I12" s="5">
        <f t="shared" si="1"/>
        <v>1</v>
      </c>
      <c r="J12">
        <f t="shared" si="2"/>
        <v>8.5149451208806736E-9</v>
      </c>
      <c r="K12" s="4">
        <v>31714</v>
      </c>
      <c r="L12" s="5">
        <f t="shared" si="3"/>
        <v>65767.57761178106</v>
      </c>
      <c r="M12" s="8">
        <f t="shared" si="4"/>
        <v>435849129</v>
      </c>
      <c r="N12" s="8">
        <f t="shared" si="5"/>
        <v>78754423.364057541</v>
      </c>
    </row>
    <row r="13" spans="1:15" ht="55.2" x14ac:dyDescent="0.3">
      <c r="A13" s="17" t="s">
        <v>91</v>
      </c>
      <c r="B13" s="3">
        <v>26436</v>
      </c>
      <c r="C13" s="4">
        <v>54851</v>
      </c>
      <c r="D13">
        <f t="shared" si="6"/>
        <v>1450041036</v>
      </c>
      <c r="E13">
        <f t="shared" si="7"/>
        <v>698862096</v>
      </c>
      <c r="F13">
        <f t="shared" si="7"/>
        <v>3008632201</v>
      </c>
      <c r="G13" s="5">
        <f t="shared" si="0"/>
        <v>32390.695425169943</v>
      </c>
      <c r="H13">
        <f t="shared" si="8"/>
        <v>3.7827205326070513E-5</v>
      </c>
      <c r="I13" s="5">
        <f t="shared" si="1"/>
        <v>1</v>
      </c>
      <c r="J13">
        <f t="shared" si="2"/>
        <v>1.4308974627806974E-9</v>
      </c>
      <c r="K13" s="4">
        <v>54851</v>
      </c>
      <c r="L13" s="5">
        <f t="shared" si="3"/>
        <v>68756.163574123973</v>
      </c>
      <c r="M13" s="8">
        <f t="shared" si="4"/>
        <v>807412225</v>
      </c>
      <c r="N13" s="8">
        <f t="shared" si="5"/>
        <v>35458397.606539845</v>
      </c>
    </row>
    <row r="14" spans="1:15" ht="69" x14ac:dyDescent="0.3">
      <c r="A14" s="17" t="s">
        <v>92</v>
      </c>
      <c r="B14" s="3">
        <v>11158</v>
      </c>
      <c r="C14" s="4">
        <v>17022</v>
      </c>
      <c r="D14">
        <f t="shared" si="6"/>
        <v>189931476</v>
      </c>
      <c r="E14">
        <f t="shared" si="7"/>
        <v>124500964</v>
      </c>
      <c r="F14">
        <f t="shared" si="7"/>
        <v>289748484</v>
      </c>
      <c r="G14" s="5">
        <f t="shared" si="0"/>
        <v>11659.993815612715</v>
      </c>
      <c r="H14">
        <f t="shared" si="8"/>
        <v>8.9621796020792252E-5</v>
      </c>
      <c r="I14" s="5">
        <f t="shared" si="1"/>
        <v>1</v>
      </c>
      <c r="J14">
        <f t="shared" si="2"/>
        <v>8.0320663219924942E-9</v>
      </c>
      <c r="K14" s="4">
        <v>17022</v>
      </c>
      <c r="L14" s="5">
        <f t="shared" si="3"/>
        <v>65913.285617010042</v>
      </c>
      <c r="M14" s="8">
        <f t="shared" si="4"/>
        <v>34386496</v>
      </c>
      <c r="N14" s="8">
        <f t="shared" si="5"/>
        <v>251997.79091341299</v>
      </c>
    </row>
    <row r="15" spans="1:15" ht="69" x14ac:dyDescent="0.3">
      <c r="A15" s="17" t="s">
        <v>93</v>
      </c>
      <c r="B15" s="3">
        <v>8620</v>
      </c>
      <c r="C15" s="4">
        <v>13395</v>
      </c>
      <c r="D15">
        <f t="shared" si="6"/>
        <v>115464900</v>
      </c>
      <c r="E15">
        <f t="shared" si="7"/>
        <v>74304400</v>
      </c>
      <c r="F15">
        <f t="shared" si="7"/>
        <v>179426025</v>
      </c>
      <c r="G15" s="5">
        <f t="shared" si="0"/>
        <v>9672.3585427304279</v>
      </c>
      <c r="H15">
        <f t="shared" si="8"/>
        <v>1.160092807424594E-4</v>
      </c>
      <c r="I15" s="5">
        <f t="shared" si="1"/>
        <v>1</v>
      </c>
      <c r="J15">
        <f t="shared" si="2"/>
        <v>1.345815321838276E-8</v>
      </c>
      <c r="K15" s="4">
        <v>13395</v>
      </c>
      <c r="L15" s="5">
        <f t="shared" si="3"/>
        <v>64464.941346832173</v>
      </c>
      <c r="M15" s="8">
        <f t="shared" si="4"/>
        <v>22800625</v>
      </c>
      <c r="N15" s="8">
        <f t="shared" si="5"/>
        <v>1107458.5024577098</v>
      </c>
    </row>
    <row r="16" spans="1:15" ht="55.2" x14ac:dyDescent="0.3">
      <c r="A16" s="17" t="s">
        <v>94</v>
      </c>
      <c r="B16" s="3">
        <v>52744</v>
      </c>
      <c r="C16" s="4">
        <v>129519</v>
      </c>
      <c r="D16">
        <f t="shared" si="6"/>
        <v>6831350136</v>
      </c>
      <c r="E16">
        <f t="shared" si="7"/>
        <v>2781929536</v>
      </c>
      <c r="F16">
        <f t="shared" si="7"/>
        <v>16775171361</v>
      </c>
      <c r="G16" s="5">
        <f t="shared" si="0"/>
        <v>73309.567924639108</v>
      </c>
      <c r="H16">
        <f t="shared" si="8"/>
        <v>1.8959502502654331E-5</v>
      </c>
      <c r="I16" s="5">
        <f t="shared" si="1"/>
        <v>1</v>
      </c>
      <c r="J16">
        <f t="shared" si="2"/>
        <v>3.5946273514815585E-10</v>
      </c>
      <c r="K16" s="4">
        <v>129519</v>
      </c>
      <c r="L16" s="5">
        <f t="shared" si="3"/>
        <v>69791.765472673811</v>
      </c>
      <c r="M16" s="8">
        <f t="shared" si="4"/>
        <v>5894400625</v>
      </c>
      <c r="N16" s="8">
        <f t="shared" si="5"/>
        <v>422942584.06294489</v>
      </c>
    </row>
    <row r="17" spans="1:14" ht="55.2" x14ac:dyDescent="0.3">
      <c r="A17" s="17" t="s">
        <v>95</v>
      </c>
      <c r="B17" s="3">
        <v>28361</v>
      </c>
      <c r="C17" s="4">
        <v>45637</v>
      </c>
      <c r="D17">
        <f t="shared" si="6"/>
        <v>1294310957</v>
      </c>
      <c r="E17">
        <f t="shared" si="7"/>
        <v>804346321</v>
      </c>
      <c r="F17">
        <f t="shared" si="7"/>
        <v>2082735769</v>
      </c>
      <c r="G17" s="5">
        <f t="shared" si="0"/>
        <v>27341.323656673278</v>
      </c>
      <c r="H17">
        <f t="shared" si="8"/>
        <v>3.5259687599167873E-5</v>
      </c>
      <c r="I17" s="5">
        <f t="shared" si="1"/>
        <v>1</v>
      </c>
      <c r="J17">
        <f t="shared" si="2"/>
        <v>1.2432455695909126E-9</v>
      </c>
      <c r="K17" s="4">
        <v>45637</v>
      </c>
      <c r="L17" s="5">
        <f t="shared" si="3"/>
        <v>68897.088320364986</v>
      </c>
      <c r="M17" s="8">
        <f t="shared" si="4"/>
        <v>298460176</v>
      </c>
      <c r="N17" s="8">
        <f t="shared" si="5"/>
        <v>1039739.8451401559</v>
      </c>
    </row>
    <row r="18" spans="1:14" ht="69" x14ac:dyDescent="0.3">
      <c r="A18" s="17" t="s">
        <v>96</v>
      </c>
      <c r="B18" s="3">
        <v>75260</v>
      </c>
      <c r="C18" s="4">
        <v>114986</v>
      </c>
      <c r="D18">
        <f t="shared" si="6"/>
        <v>8653846360</v>
      </c>
      <c r="E18">
        <f t="shared" si="7"/>
        <v>5664067600</v>
      </c>
      <c r="F18">
        <f t="shared" si="7"/>
        <v>13221780196</v>
      </c>
      <c r="G18" s="5">
        <f t="shared" si="0"/>
        <v>65345.326562411843</v>
      </c>
      <c r="H18">
        <f t="shared" si="8"/>
        <v>1.3287270794578794E-5</v>
      </c>
      <c r="I18" s="5">
        <f t="shared" si="1"/>
        <v>1</v>
      </c>
      <c r="J18">
        <f t="shared" si="2"/>
        <v>1.7655156516846657E-10</v>
      </c>
      <c r="K18" s="4">
        <v>114986</v>
      </c>
      <c r="L18" s="5">
        <f t="shared" si="3"/>
        <v>70103.100349042943</v>
      </c>
      <c r="M18" s="8">
        <f t="shared" si="4"/>
        <v>1578155076</v>
      </c>
      <c r="N18" s="8">
        <f t="shared" si="5"/>
        <v>98300749.374016166</v>
      </c>
    </row>
    <row r="19" spans="1:14" ht="27.6" x14ac:dyDescent="0.3">
      <c r="A19" s="17" t="s">
        <v>97</v>
      </c>
      <c r="B19" s="3">
        <v>857353</v>
      </c>
      <c r="C19" s="4">
        <v>1338665</v>
      </c>
      <c r="D19">
        <f t="shared" si="6"/>
        <v>1147708453745</v>
      </c>
      <c r="E19">
        <f t="shared" si="7"/>
        <v>735054166609</v>
      </c>
      <c r="F19">
        <f t="shared" si="7"/>
        <v>1792023982225</v>
      </c>
      <c r="G19" s="5">
        <f t="shared" si="0"/>
        <v>735934.6684662787</v>
      </c>
      <c r="H19">
        <f t="shared" si="8"/>
        <v>1.1663807089961777E-6</v>
      </c>
      <c r="I19" s="5">
        <f t="shared" si="1"/>
        <v>1</v>
      </c>
      <c r="J19">
        <f t="shared" si="2"/>
        <v>1.3604439583184262E-12</v>
      </c>
      <c r="K19" s="4">
        <v>1338665</v>
      </c>
      <c r="L19" s="5">
        <f t="shared" si="3"/>
        <v>70768.38625598255</v>
      </c>
      <c r="M19" s="8">
        <f t="shared" si="4"/>
        <v>231661241344</v>
      </c>
      <c r="N19" s="8">
        <f t="shared" si="5"/>
        <v>14742411232.432659</v>
      </c>
    </row>
    <row r="20" spans="1:14" ht="55.2" x14ac:dyDescent="0.3">
      <c r="A20" s="17" t="s">
        <v>98</v>
      </c>
      <c r="B20" s="3">
        <v>24522</v>
      </c>
      <c r="C20" s="4">
        <v>26099</v>
      </c>
      <c r="D20">
        <f t="shared" si="6"/>
        <v>639999678</v>
      </c>
      <c r="E20">
        <f t="shared" si="7"/>
        <v>601328484</v>
      </c>
      <c r="F20">
        <f t="shared" si="7"/>
        <v>681157801</v>
      </c>
      <c r="G20" s="5">
        <f t="shared" si="0"/>
        <v>16634.28810068372</v>
      </c>
      <c r="H20">
        <f t="shared" si="8"/>
        <v>4.0779708017290599E-5</v>
      </c>
      <c r="I20" s="5">
        <f t="shared" si="1"/>
        <v>1</v>
      </c>
      <c r="J20">
        <f t="shared" si="2"/>
        <v>1.6629845859754751E-9</v>
      </c>
      <c r="K20" s="4">
        <v>26099</v>
      </c>
      <c r="L20" s="5">
        <f t="shared" si="3"/>
        <v>68594.107948109639</v>
      </c>
      <c r="M20" s="8">
        <f t="shared" si="4"/>
        <v>2486929</v>
      </c>
      <c r="N20" s="8">
        <f t="shared" si="5"/>
        <v>62215999.006615639</v>
      </c>
    </row>
    <row r="21" spans="1:14" ht="41.4" x14ac:dyDescent="0.3">
      <c r="A21" s="17" t="s">
        <v>99</v>
      </c>
      <c r="B21" s="3">
        <v>19759</v>
      </c>
      <c r="C21" s="4">
        <v>27720</v>
      </c>
      <c r="D21">
        <f t="shared" si="6"/>
        <v>547719480</v>
      </c>
      <c r="E21">
        <f t="shared" si="7"/>
        <v>390418081</v>
      </c>
      <c r="F21">
        <f t="shared" si="7"/>
        <v>768398400</v>
      </c>
      <c r="G21" s="5">
        <f t="shared" si="0"/>
        <v>17522.613652749387</v>
      </c>
      <c r="H21">
        <f t="shared" si="8"/>
        <v>5.0609848676552458E-5</v>
      </c>
      <c r="I21" s="5">
        <f t="shared" si="1"/>
        <v>1</v>
      </c>
      <c r="J21">
        <f t="shared" si="2"/>
        <v>2.5613567830635387E-9</v>
      </c>
      <c r="K21" s="4">
        <v>27720</v>
      </c>
      <c r="L21" s="5">
        <f t="shared" si="3"/>
        <v>68054.555654700103</v>
      </c>
      <c r="M21" s="8">
        <f t="shared" si="4"/>
        <v>63377521</v>
      </c>
      <c r="N21" s="8">
        <f t="shared" si="5"/>
        <v>5001423.8941689385</v>
      </c>
    </row>
    <row r="22" spans="1:14" ht="69" x14ac:dyDescent="0.3">
      <c r="A22" s="17" t="s">
        <v>100</v>
      </c>
      <c r="B22" s="3">
        <v>23761</v>
      </c>
      <c r="C22" s="4">
        <v>45105</v>
      </c>
      <c r="D22">
        <f t="shared" si="6"/>
        <v>1071739905</v>
      </c>
      <c r="E22">
        <f t="shared" si="7"/>
        <v>564585121</v>
      </c>
      <c r="F22">
        <f t="shared" si="7"/>
        <v>2034461025</v>
      </c>
      <c r="G22" s="5">
        <f t="shared" si="0"/>
        <v>27049.781896217428</v>
      </c>
      <c r="H22">
        <f t="shared" si="8"/>
        <v>4.2085770800892217E-5</v>
      </c>
      <c r="I22" s="5">
        <f t="shared" si="1"/>
        <v>1</v>
      </c>
      <c r="J22">
        <f t="shared" si="2"/>
        <v>1.7712121039052319E-9</v>
      </c>
      <c r="K22" s="4">
        <v>45105</v>
      </c>
      <c r="L22" s="5">
        <f t="shared" si="3"/>
        <v>68522.421367555464</v>
      </c>
      <c r="M22" s="8">
        <f t="shared" si="4"/>
        <v>455566336</v>
      </c>
      <c r="N22" s="8">
        <f t="shared" si="5"/>
        <v>10816086.3608875</v>
      </c>
    </row>
    <row r="23" spans="1:14" ht="110.4" x14ac:dyDescent="0.3">
      <c r="A23" s="18" t="s">
        <v>101</v>
      </c>
      <c r="B23" s="3">
        <v>376</v>
      </c>
      <c r="C23" s="4">
        <v>714</v>
      </c>
      <c r="D23">
        <f t="shared" si="6"/>
        <v>268464</v>
      </c>
      <c r="E23">
        <f t="shared" si="7"/>
        <v>141376</v>
      </c>
      <c r="F23">
        <f t="shared" si="7"/>
        <v>509796</v>
      </c>
      <c r="G23" s="5">
        <f t="shared" si="0"/>
        <v>2723.0332338194016</v>
      </c>
      <c r="H23">
        <f t="shared" si="8"/>
        <v>2.6595744680851063E-3</v>
      </c>
      <c r="I23" s="5">
        <f t="shared" si="1"/>
        <v>1</v>
      </c>
      <c r="J23">
        <f t="shared" si="2"/>
        <v>7.0733363512901765E-6</v>
      </c>
      <c r="K23" s="4">
        <v>714</v>
      </c>
      <c r="L23" s="5">
        <f t="shared" si="3"/>
        <v>-75145.108787528065</v>
      </c>
      <c r="M23" s="8">
        <f t="shared" si="4"/>
        <v>114244</v>
      </c>
      <c r="N23" s="8">
        <f t="shared" si="5"/>
        <v>5508565.0006527584</v>
      </c>
    </row>
    <row r="24" spans="1:14" ht="220.8" x14ac:dyDescent="0.3">
      <c r="A24" s="18" t="s">
        <v>102</v>
      </c>
      <c r="B24" s="3">
        <v>23385</v>
      </c>
      <c r="C24" s="4">
        <v>44391</v>
      </c>
      <c r="D24">
        <f t="shared" si="6"/>
        <v>1038083535</v>
      </c>
      <c r="E24">
        <f t="shared" si="7"/>
        <v>546858225</v>
      </c>
      <c r="F24">
        <f t="shared" si="7"/>
        <v>1970560881</v>
      </c>
      <c r="G24" s="5">
        <f t="shared" si="0"/>
        <v>26658.50216507931</v>
      </c>
      <c r="H24">
        <f t="shared" si="8"/>
        <v>4.2762454564892022E-5</v>
      </c>
      <c r="I24" s="5">
        <f t="shared" si="1"/>
        <v>0.99999999999999989</v>
      </c>
      <c r="J24">
        <f t="shared" si="2"/>
        <v>1.8286275204144545E-9</v>
      </c>
      <c r="K24" s="4">
        <v>44391</v>
      </c>
      <c r="L24" s="5">
        <f t="shared" si="3"/>
        <v>68485.279856621419</v>
      </c>
      <c r="M24" s="8">
        <f t="shared" si="4"/>
        <v>441252036</v>
      </c>
      <c r="N24" s="8">
        <f t="shared" si="5"/>
        <v>10715816.424778927</v>
      </c>
    </row>
    <row r="25" spans="1:14" ht="69" x14ac:dyDescent="0.3">
      <c r="A25" s="17" t="s">
        <v>103</v>
      </c>
      <c r="B25" s="3">
        <v>63544</v>
      </c>
      <c r="C25" s="4">
        <v>108601</v>
      </c>
      <c r="D25">
        <f t="shared" si="6"/>
        <v>6900941944</v>
      </c>
      <c r="E25">
        <f t="shared" si="7"/>
        <v>4037839936</v>
      </c>
      <c r="F25">
        <f t="shared" si="7"/>
        <v>11794177201</v>
      </c>
      <c r="G25" s="5">
        <f t="shared" si="0"/>
        <v>61846.277426113687</v>
      </c>
      <c r="H25">
        <f t="shared" si="8"/>
        <v>1.5737127030089388E-5</v>
      </c>
      <c r="I25" s="5">
        <f t="shared" si="1"/>
        <v>1</v>
      </c>
      <c r="J25">
        <f t="shared" si="2"/>
        <v>2.4765716716117002E-10</v>
      </c>
      <c r="K25" s="4">
        <v>108601</v>
      </c>
      <c r="L25" s="5">
        <f t="shared" si="3"/>
        <v>69968.633753272719</v>
      </c>
      <c r="M25" s="8">
        <f t="shared" si="4"/>
        <v>2030133249</v>
      </c>
      <c r="N25" s="8">
        <f t="shared" si="5"/>
        <v>2882261.9378831661</v>
      </c>
    </row>
    <row r="26" spans="1:14" ht="82.8" x14ac:dyDescent="0.3">
      <c r="A26" s="17" t="s">
        <v>104</v>
      </c>
      <c r="B26" s="3">
        <v>48300</v>
      </c>
      <c r="C26" s="4">
        <v>53044</v>
      </c>
      <c r="D26">
        <f t="shared" si="6"/>
        <v>2562025200</v>
      </c>
      <c r="E26">
        <f t="shared" si="7"/>
        <v>2332890000</v>
      </c>
      <c r="F26">
        <f t="shared" si="7"/>
        <v>2813665936</v>
      </c>
      <c r="G26" s="5">
        <f t="shared" si="0"/>
        <v>31400.439859110309</v>
      </c>
      <c r="H26">
        <f t="shared" si="8"/>
        <v>2.0703933747412007E-5</v>
      </c>
      <c r="I26" s="5">
        <f t="shared" si="1"/>
        <v>0.99999999999999989</v>
      </c>
      <c r="J26">
        <f t="shared" si="2"/>
        <v>4.286528726172258E-10</v>
      </c>
      <c r="K26" s="4">
        <v>53044</v>
      </c>
      <c r="L26" s="5">
        <f t="shared" si="3"/>
        <v>69696.017923230829</v>
      </c>
      <c r="M26" s="8">
        <f t="shared" si="4"/>
        <v>22505536</v>
      </c>
      <c r="N26" s="8">
        <f t="shared" si="5"/>
        <v>285595132.95554757</v>
      </c>
    </row>
    <row r="27" spans="1:14" ht="69" x14ac:dyDescent="0.3">
      <c r="A27" s="17" t="s">
        <v>105</v>
      </c>
      <c r="B27" s="3">
        <v>84247</v>
      </c>
      <c r="C27" s="4">
        <v>698385</v>
      </c>
      <c r="D27">
        <f t="shared" si="6"/>
        <v>58836841095</v>
      </c>
      <c r="E27">
        <f t="shared" si="7"/>
        <v>7097557009</v>
      </c>
      <c r="F27">
        <f t="shared" si="7"/>
        <v>487741608225</v>
      </c>
      <c r="G27" s="5">
        <f t="shared" si="0"/>
        <v>385054.29556275753</v>
      </c>
      <c r="H27">
        <f t="shared" si="8"/>
        <v>1.1869858867378067E-5</v>
      </c>
      <c r="I27" s="5">
        <f t="shared" si="1"/>
        <v>1</v>
      </c>
      <c r="J27">
        <f t="shared" si="2"/>
        <v>1.4089354953147372E-10</v>
      </c>
      <c r="K27" s="4">
        <v>698385</v>
      </c>
      <c r="L27" s="5">
        <f t="shared" si="3"/>
        <v>70180.898610790769</v>
      </c>
      <c r="M27" s="8">
        <f t="shared" si="4"/>
        <v>377165483044</v>
      </c>
      <c r="N27" s="8">
        <f t="shared" si="5"/>
        <v>90485029063.780167</v>
      </c>
    </row>
    <row r="28" spans="1:14" ht="69" x14ac:dyDescent="0.3">
      <c r="A28" s="17" t="s">
        <v>106</v>
      </c>
      <c r="B28" s="3">
        <v>30212</v>
      </c>
      <c r="C28" s="4">
        <v>38711</v>
      </c>
      <c r="D28">
        <f t="shared" si="6"/>
        <v>1169536732</v>
      </c>
      <c r="E28">
        <f t="shared" si="7"/>
        <v>912764944</v>
      </c>
      <c r="F28">
        <f t="shared" si="7"/>
        <v>1498541521</v>
      </c>
      <c r="G28" s="5">
        <f t="shared" si="0"/>
        <v>23545.800662467951</v>
      </c>
      <c r="H28">
        <f t="shared" si="8"/>
        <v>3.3099430689792135E-5</v>
      </c>
      <c r="I28" s="5">
        <f t="shared" si="1"/>
        <v>1</v>
      </c>
      <c r="J28">
        <f t="shared" si="2"/>
        <v>1.0955723119883535E-9</v>
      </c>
      <c r="K28" s="4">
        <v>38711</v>
      </c>
      <c r="L28" s="5">
        <f t="shared" si="3"/>
        <v>69015.659519924491</v>
      </c>
      <c r="M28" s="8">
        <f t="shared" si="4"/>
        <v>72233001</v>
      </c>
      <c r="N28" s="8">
        <f t="shared" si="5"/>
        <v>44438213.607712731</v>
      </c>
    </row>
    <row r="29" spans="1:14" ht="69" x14ac:dyDescent="0.3">
      <c r="A29" s="17" t="s">
        <v>107</v>
      </c>
      <c r="B29" s="3">
        <v>15865</v>
      </c>
      <c r="C29" s="4">
        <v>28119</v>
      </c>
      <c r="D29">
        <f t="shared" si="6"/>
        <v>446107935</v>
      </c>
      <c r="E29">
        <f t="shared" si="7"/>
        <v>251698225</v>
      </c>
      <c r="F29">
        <f t="shared" si="7"/>
        <v>790678161</v>
      </c>
      <c r="G29" s="5">
        <f t="shared" si="0"/>
        <v>17741.269973091279</v>
      </c>
      <c r="H29">
        <f t="shared" si="8"/>
        <v>6.3031831074692721E-5</v>
      </c>
      <c r="I29" s="5">
        <f t="shared" si="1"/>
        <v>1</v>
      </c>
      <c r="J29">
        <f t="shared" si="2"/>
        <v>3.9730117286285992E-9</v>
      </c>
      <c r="K29" s="4">
        <v>28119</v>
      </c>
      <c r="L29" s="5">
        <f t="shared" si="3"/>
        <v>67372.743529733765</v>
      </c>
      <c r="M29" s="8">
        <f t="shared" si="4"/>
        <v>150160516</v>
      </c>
      <c r="N29" s="8">
        <f t="shared" si="5"/>
        <v>3520389.0119239492</v>
      </c>
    </row>
    <row r="30" spans="1:14" ht="55.2" x14ac:dyDescent="0.3">
      <c r="A30" s="17" t="s">
        <v>108</v>
      </c>
      <c r="B30" s="3">
        <v>28946</v>
      </c>
      <c r="C30" s="4">
        <v>62418</v>
      </c>
      <c r="D30">
        <f t="shared" si="6"/>
        <v>1806751428</v>
      </c>
      <c r="E30">
        <f t="shared" si="7"/>
        <v>837870916</v>
      </c>
      <c r="F30">
        <f t="shared" si="7"/>
        <v>3896006724</v>
      </c>
      <c r="G30" s="5">
        <f t="shared" si="0"/>
        <v>36537.493360074899</v>
      </c>
      <c r="H30">
        <f t="shared" si="8"/>
        <v>3.4547087680508531E-5</v>
      </c>
      <c r="I30" s="5">
        <f t="shared" si="1"/>
        <v>0.99999999999999989</v>
      </c>
      <c r="J30">
        <f t="shared" si="2"/>
        <v>1.1935012672047443E-9</v>
      </c>
      <c r="K30" s="4">
        <v>62418</v>
      </c>
      <c r="L30" s="5">
        <f t="shared" si="3"/>
        <v>68936.201180874647</v>
      </c>
      <c r="M30" s="8">
        <f t="shared" si="4"/>
        <v>1120374784</v>
      </c>
      <c r="N30" s="8">
        <f t="shared" si="5"/>
        <v>57630771.436061278</v>
      </c>
    </row>
    <row r="31" spans="1:14" ht="55.2" x14ac:dyDescent="0.3">
      <c r="A31" s="17" t="s">
        <v>109</v>
      </c>
      <c r="B31" s="3">
        <v>274930</v>
      </c>
      <c r="C31" s="4">
        <v>569559</v>
      </c>
      <c r="D31">
        <f t="shared" si="6"/>
        <v>156588855870</v>
      </c>
      <c r="E31">
        <f t="shared" si="7"/>
        <v>75586504900</v>
      </c>
      <c r="F31">
        <f t="shared" si="7"/>
        <v>324397454481</v>
      </c>
      <c r="G31" s="5">
        <f t="shared" si="0"/>
        <v>314456.25264455139</v>
      </c>
      <c r="H31">
        <f t="shared" si="8"/>
        <v>3.637289491870658E-6</v>
      </c>
      <c r="I31" s="5">
        <f t="shared" si="1"/>
        <v>1</v>
      </c>
      <c r="J31">
        <f t="shared" si="2"/>
        <v>1.3229874847672709E-11</v>
      </c>
      <c r="K31" s="4">
        <v>569559</v>
      </c>
      <c r="L31" s="5">
        <f t="shared" si="3"/>
        <v>70632.764137559498</v>
      </c>
      <c r="M31" s="8">
        <f t="shared" si="4"/>
        <v>86806247641</v>
      </c>
      <c r="N31" s="8">
        <f t="shared" si="5"/>
        <v>1562324648.1209061</v>
      </c>
    </row>
    <row r="32" spans="1:14" ht="55.2" x14ac:dyDescent="0.3">
      <c r="A32" s="17" t="s">
        <v>110</v>
      </c>
      <c r="B32" s="3">
        <v>8367</v>
      </c>
      <c r="C32" s="4">
        <v>19230</v>
      </c>
      <c r="D32">
        <f t="shared" si="6"/>
        <v>160897410</v>
      </c>
      <c r="E32">
        <f t="shared" si="7"/>
        <v>70006689</v>
      </c>
      <c r="F32">
        <f t="shared" si="7"/>
        <v>369792900</v>
      </c>
      <c r="G32" s="5">
        <f t="shared" si="0"/>
        <v>12870.001723670088</v>
      </c>
      <c r="H32">
        <f t="shared" si="8"/>
        <v>1.1951715071112705E-4</v>
      </c>
      <c r="I32" s="5">
        <f t="shared" si="1"/>
        <v>1</v>
      </c>
      <c r="J32">
        <f t="shared" si="2"/>
        <v>1.4284349314106258E-8</v>
      </c>
      <c r="K32" s="4">
        <v>19230</v>
      </c>
      <c r="L32" s="5">
        <f t="shared" si="3"/>
        <v>64272.40297406802</v>
      </c>
      <c r="M32" s="8">
        <f t="shared" si="4"/>
        <v>118004769</v>
      </c>
      <c r="N32" s="8">
        <f t="shared" si="5"/>
        <v>20277024.523375783</v>
      </c>
    </row>
    <row r="33" spans="1:14" ht="55.2" x14ac:dyDescent="0.3">
      <c r="A33" s="17" t="s">
        <v>111</v>
      </c>
      <c r="B33" s="3">
        <v>1468</v>
      </c>
      <c r="C33" s="4">
        <v>1632</v>
      </c>
      <c r="D33">
        <f t="shared" si="6"/>
        <v>2395776</v>
      </c>
      <c r="E33">
        <f t="shared" si="7"/>
        <v>2155024</v>
      </c>
      <c r="F33">
        <f t="shared" si="7"/>
        <v>2663424</v>
      </c>
      <c r="G33" s="5">
        <f t="shared" si="0"/>
        <v>3226.1071738541245</v>
      </c>
      <c r="H33">
        <f t="shared" si="8"/>
        <v>6.8119891008174384E-4</v>
      </c>
      <c r="I33" s="5">
        <f t="shared" si="1"/>
        <v>1</v>
      </c>
      <c r="J33">
        <f t="shared" si="2"/>
        <v>4.6403195509655573E-7</v>
      </c>
      <c r="K33" s="4">
        <v>1632</v>
      </c>
      <c r="L33" s="5">
        <f t="shared" si="3"/>
        <v>33443.069809930836</v>
      </c>
      <c r="M33" s="8">
        <f t="shared" si="4"/>
        <v>26896</v>
      </c>
      <c r="N33" s="8">
        <f t="shared" si="5"/>
        <v>3090940.8347573369</v>
      </c>
    </row>
    <row r="34" spans="1:14" ht="41.4" x14ac:dyDescent="0.3">
      <c r="A34" s="17" t="s">
        <v>112</v>
      </c>
      <c r="B34" s="3">
        <v>87902</v>
      </c>
      <c r="C34" s="4">
        <v>117609</v>
      </c>
      <c r="D34">
        <f t="shared" si="6"/>
        <v>10338066318</v>
      </c>
      <c r="E34">
        <f t="shared" si="7"/>
        <v>7726761604</v>
      </c>
      <c r="F34">
        <f t="shared" si="7"/>
        <v>13831876881</v>
      </c>
      <c r="G34" s="5">
        <f t="shared" si="0"/>
        <v>66782.758964057895</v>
      </c>
      <c r="H34">
        <f t="shared" si="8"/>
        <v>1.1376305431048213E-5</v>
      </c>
      <c r="I34" s="5">
        <f t="shared" si="1"/>
        <v>1</v>
      </c>
      <c r="J34">
        <f t="shared" si="2"/>
        <v>1.2942032526049707E-10</v>
      </c>
      <c r="K34" s="4">
        <v>117609</v>
      </c>
      <c r="L34" s="5">
        <f t="shared" si="3"/>
        <v>70207.988547519286</v>
      </c>
      <c r="M34" s="8">
        <f t="shared" si="4"/>
        <v>882505849</v>
      </c>
      <c r="N34" s="8">
        <f t="shared" si="5"/>
        <v>446022341.93422097</v>
      </c>
    </row>
    <row r="35" spans="1:14" ht="55.2" x14ac:dyDescent="0.3">
      <c r="A35" s="17" t="s">
        <v>113</v>
      </c>
      <c r="B35" s="3">
        <v>436894</v>
      </c>
      <c r="C35" s="4">
        <v>646352</v>
      </c>
      <c r="D35">
        <f t="shared" si="6"/>
        <v>282387310688</v>
      </c>
      <c r="E35">
        <f t="shared" si="7"/>
        <v>190876367236</v>
      </c>
      <c r="F35">
        <f t="shared" si="7"/>
        <v>417770907904</v>
      </c>
      <c r="G35" s="5">
        <f t="shared" si="0"/>
        <v>356539.64815336018</v>
      </c>
      <c r="H35">
        <f t="shared" si="8"/>
        <v>2.2888847180322915E-6</v>
      </c>
      <c r="I35" s="5">
        <f t="shared" si="1"/>
        <v>1</v>
      </c>
      <c r="J35">
        <f t="shared" si="2"/>
        <v>5.2389932524417628E-12</v>
      </c>
      <c r="K35" s="4">
        <v>646352</v>
      </c>
      <c r="L35" s="5">
        <f t="shared" si="3"/>
        <v>70706.77476603238</v>
      </c>
      <c r="M35" s="8">
        <f t="shared" si="4"/>
        <v>43872653764</v>
      </c>
      <c r="N35" s="8">
        <f t="shared" si="5"/>
        <v>6456821860.6935892</v>
      </c>
    </row>
    <row r="36" spans="1:14" ht="69" x14ac:dyDescent="0.3">
      <c r="A36" s="17" t="s">
        <v>114</v>
      </c>
      <c r="B36" s="3">
        <v>14571</v>
      </c>
      <c r="C36" s="4">
        <v>16383</v>
      </c>
      <c r="D36">
        <f t="shared" si="6"/>
        <v>238716693</v>
      </c>
      <c r="E36">
        <f t="shared" si="7"/>
        <v>212314041</v>
      </c>
      <c r="F36">
        <f t="shared" si="7"/>
        <v>268402689</v>
      </c>
      <c r="G36" s="5">
        <f t="shared" si="0"/>
        <v>11309.814896568938</v>
      </c>
      <c r="H36">
        <f t="shared" si="8"/>
        <v>6.862946949420081E-5</v>
      </c>
      <c r="I36" s="5">
        <f t="shared" si="1"/>
        <v>1</v>
      </c>
      <c r="J36">
        <f t="shared" si="2"/>
        <v>4.7100040830554394E-9</v>
      </c>
      <c r="K36" s="4">
        <v>16383</v>
      </c>
      <c r="L36" s="5">
        <f t="shared" si="3"/>
        <v>67065.502895890211</v>
      </c>
      <c r="M36" s="8">
        <f t="shared" si="4"/>
        <v>3283344</v>
      </c>
      <c r="N36" s="8">
        <f t="shared" si="5"/>
        <v>10635328.278840667</v>
      </c>
    </row>
    <row r="37" spans="1:14" ht="69" x14ac:dyDescent="0.3">
      <c r="A37" s="17" t="s">
        <v>115</v>
      </c>
      <c r="B37" s="3">
        <v>29374</v>
      </c>
      <c r="C37" s="4">
        <v>34144</v>
      </c>
      <c r="D37">
        <f t="shared" si="6"/>
        <v>1002945856</v>
      </c>
      <c r="E37">
        <f t="shared" si="7"/>
        <v>862831876</v>
      </c>
      <c r="F37">
        <f t="shared" si="7"/>
        <v>1165812736</v>
      </c>
      <c r="G37" s="5">
        <f t="shared" si="0"/>
        <v>21043.035211336599</v>
      </c>
      <c r="H37">
        <f t="shared" si="8"/>
        <v>3.4043712126370262E-5</v>
      </c>
      <c r="I37" s="5">
        <f t="shared" si="1"/>
        <v>1</v>
      </c>
      <c r="J37">
        <f t="shared" si="2"/>
        <v>1.1589743353431697E-9</v>
      </c>
      <c r="K37" s="4">
        <v>34144</v>
      </c>
      <c r="L37" s="5">
        <f t="shared" si="3"/>
        <v>68963.830229541985</v>
      </c>
      <c r="M37" s="8">
        <f t="shared" si="4"/>
        <v>22752900</v>
      </c>
      <c r="N37" s="8">
        <f t="shared" si="5"/>
        <v>69404974.309949428</v>
      </c>
    </row>
    <row r="38" spans="1:14" ht="55.2" x14ac:dyDescent="0.3">
      <c r="A38" s="17" t="s">
        <v>116</v>
      </c>
      <c r="B38" s="3">
        <v>34223</v>
      </c>
      <c r="C38" s="4">
        <v>82250</v>
      </c>
      <c r="D38">
        <f t="shared" si="6"/>
        <v>2814841750</v>
      </c>
      <c r="E38">
        <f t="shared" si="7"/>
        <v>1171213729</v>
      </c>
      <c r="F38">
        <f t="shared" si="7"/>
        <v>6765062500</v>
      </c>
      <c r="G38" s="5">
        <f t="shared" si="0"/>
        <v>47405.644099474273</v>
      </c>
      <c r="H38">
        <f t="shared" si="8"/>
        <v>2.9220115127253601E-5</v>
      </c>
      <c r="I38" s="5">
        <f t="shared" si="1"/>
        <v>1</v>
      </c>
      <c r="J38">
        <f t="shared" si="2"/>
        <v>8.5381512804995477E-10</v>
      </c>
      <c r="K38" s="4">
        <v>82250</v>
      </c>
      <c r="L38" s="5">
        <f t="shared" si="3"/>
        <v>69228.585629649577</v>
      </c>
      <c r="M38" s="8">
        <f t="shared" si="4"/>
        <v>2306592729</v>
      </c>
      <c r="N38" s="8">
        <f t="shared" si="5"/>
        <v>173782105.45340389</v>
      </c>
    </row>
    <row r="39" spans="1:14" ht="41.4" x14ac:dyDescent="0.3">
      <c r="A39" s="17" t="s">
        <v>117</v>
      </c>
      <c r="B39" s="3">
        <v>3799</v>
      </c>
      <c r="C39" s="4">
        <v>13241</v>
      </c>
      <c r="D39">
        <f t="shared" si="6"/>
        <v>50302559</v>
      </c>
      <c r="E39">
        <f t="shared" si="7"/>
        <v>14432401</v>
      </c>
      <c r="F39">
        <f t="shared" si="7"/>
        <v>175324081</v>
      </c>
      <c r="G39" s="5">
        <f t="shared" si="0"/>
        <v>9587.9648752300491</v>
      </c>
      <c r="H39">
        <f t="shared" si="8"/>
        <v>2.6322716504343247E-4</v>
      </c>
      <c r="I39" s="5">
        <f t="shared" si="1"/>
        <v>1</v>
      </c>
      <c r="J39">
        <f t="shared" si="2"/>
        <v>6.9288540416802432E-8</v>
      </c>
      <c r="K39" s="4">
        <v>13241</v>
      </c>
      <c r="L39" s="5">
        <f t="shared" si="3"/>
        <v>56384.513013322132</v>
      </c>
      <c r="M39" s="8">
        <f t="shared" si="4"/>
        <v>89151364</v>
      </c>
      <c r="N39" s="8">
        <f t="shared" si="5"/>
        <v>33512114.326647259</v>
      </c>
    </row>
    <row r="40" spans="1:14" ht="55.2" x14ac:dyDescent="0.3">
      <c r="A40" s="17" t="s">
        <v>118</v>
      </c>
      <c r="B40" s="3">
        <v>5416</v>
      </c>
      <c r="C40" s="4">
        <v>22640</v>
      </c>
      <c r="D40">
        <f t="shared" si="6"/>
        <v>122618240</v>
      </c>
      <c r="E40">
        <f t="shared" si="7"/>
        <v>29333056</v>
      </c>
      <c r="F40">
        <f t="shared" si="7"/>
        <v>512569600</v>
      </c>
      <c r="G40" s="5">
        <f t="shared" si="0"/>
        <v>14738.718646892752</v>
      </c>
      <c r="H40">
        <f t="shared" si="8"/>
        <v>1.8463810930576072E-4</v>
      </c>
      <c r="I40" s="5">
        <f t="shared" si="1"/>
        <v>1</v>
      </c>
      <c r="J40">
        <f t="shared" si="2"/>
        <v>3.4091231408006045E-8</v>
      </c>
      <c r="K40" s="4">
        <v>22640</v>
      </c>
      <c r="L40" s="5">
        <f t="shared" si="3"/>
        <v>60698.073391545047</v>
      </c>
      <c r="M40" s="8">
        <f t="shared" si="4"/>
        <v>296666176</v>
      </c>
      <c r="N40" s="8">
        <f t="shared" si="5"/>
        <v>86913082.969121829</v>
      </c>
    </row>
    <row r="41" spans="1:14" ht="69" x14ac:dyDescent="0.3">
      <c r="A41" s="17" t="s">
        <v>119</v>
      </c>
      <c r="B41" s="3">
        <v>1389</v>
      </c>
      <c r="C41" s="4">
        <v>13918</v>
      </c>
      <c r="D41">
        <f t="shared" si="6"/>
        <v>19332102</v>
      </c>
      <c r="E41">
        <f t="shared" si="7"/>
        <v>1929321</v>
      </c>
      <c r="F41">
        <f t="shared" si="7"/>
        <v>193710724</v>
      </c>
      <c r="G41" s="5">
        <f t="shared" si="0"/>
        <v>9958.9682057349601</v>
      </c>
      <c r="H41">
        <f t="shared" si="8"/>
        <v>7.1994240460763136E-4</v>
      </c>
      <c r="I41" s="5">
        <f>H41*B41</f>
        <v>1</v>
      </c>
      <c r="J41">
        <f t="shared" si="2"/>
        <v>5.1831706595221839E-7</v>
      </c>
      <c r="K41" s="4">
        <v>13918</v>
      </c>
      <c r="L41" s="5">
        <f t="shared" si="3"/>
        <v>31316.534488541874</v>
      </c>
      <c r="M41" s="8">
        <f t="shared" si="4"/>
        <v>156975841</v>
      </c>
      <c r="N41" s="8">
        <f t="shared" si="5"/>
        <v>73444355.047308087</v>
      </c>
    </row>
    <row r="42" spans="1:14" ht="82.8" x14ac:dyDescent="0.3">
      <c r="A42" s="17" t="s">
        <v>120</v>
      </c>
      <c r="B42" s="3">
        <v>9109</v>
      </c>
      <c r="C42" s="4">
        <v>13420</v>
      </c>
      <c r="D42">
        <f t="shared" si="6"/>
        <v>122242780</v>
      </c>
      <c r="E42">
        <f t="shared" si="7"/>
        <v>82973881</v>
      </c>
      <c r="F42">
        <f t="shared" si="7"/>
        <v>180096400</v>
      </c>
      <c r="G42" s="5">
        <f t="shared" si="0"/>
        <v>9686.0588134285408</v>
      </c>
      <c r="H42">
        <f t="shared" si="8"/>
        <v>1.0978153474585575E-4</v>
      </c>
      <c r="I42" s="5">
        <f t="shared" si="1"/>
        <v>1</v>
      </c>
      <c r="J42">
        <f t="shared" si="2"/>
        <v>1.2051985371155533E-8</v>
      </c>
      <c r="K42" s="4">
        <v>13420</v>
      </c>
      <c r="L42" s="5">
        <f t="shared" si="3"/>
        <v>64806.767039028506</v>
      </c>
      <c r="M42" s="8">
        <f t="shared" si="4"/>
        <v>18584721</v>
      </c>
      <c r="N42" s="8">
        <f t="shared" si="5"/>
        <v>332996.8741555555</v>
      </c>
    </row>
    <row r="43" spans="1:14" ht="82.8" x14ac:dyDescent="0.3">
      <c r="A43" s="17" t="s">
        <v>121</v>
      </c>
      <c r="B43" s="3">
        <v>17653</v>
      </c>
      <c r="C43" s="4">
        <v>157026</v>
      </c>
      <c r="D43">
        <f t="shared" si="6"/>
        <v>2771979978</v>
      </c>
      <c r="E43">
        <f t="shared" si="7"/>
        <v>311628409</v>
      </c>
      <c r="F43">
        <f t="shared" si="7"/>
        <v>24657164676</v>
      </c>
      <c r="G43" s="5">
        <f t="shared" si="0"/>
        <v>88383.701768359286</v>
      </c>
      <c r="H43">
        <f t="shared" si="8"/>
        <v>5.6647595309579106E-5</v>
      </c>
      <c r="I43" s="5">
        <f t="shared" si="1"/>
        <v>1</v>
      </c>
      <c r="J43">
        <f t="shared" si="2"/>
        <v>3.2089500543578486E-9</v>
      </c>
      <c r="K43" s="4">
        <v>157026</v>
      </c>
      <c r="L43" s="5">
        <f t="shared" si="3"/>
        <v>67723.158561230666</v>
      </c>
      <c r="M43" s="8">
        <f t="shared" si="4"/>
        <v>19424833129</v>
      </c>
      <c r="N43" s="8">
        <f t="shared" si="5"/>
        <v>5002832172.6445837</v>
      </c>
    </row>
    <row r="44" spans="1:14" ht="110.4" x14ac:dyDescent="0.3">
      <c r="A44" s="17" t="s">
        <v>122</v>
      </c>
      <c r="B44" s="3">
        <v>9211</v>
      </c>
      <c r="C44" s="4">
        <v>14489</v>
      </c>
      <c r="D44">
        <f t="shared" si="6"/>
        <v>133458179</v>
      </c>
      <c r="E44">
        <f t="shared" si="7"/>
        <v>84842521</v>
      </c>
      <c r="F44">
        <f t="shared" si="7"/>
        <v>209931121</v>
      </c>
      <c r="G44" s="5">
        <f t="shared" si="0"/>
        <v>10271.882388479869</v>
      </c>
      <c r="H44">
        <f t="shared" si="8"/>
        <v>1.0856584518510477E-4</v>
      </c>
      <c r="I44" s="5">
        <f t="shared" si="1"/>
        <v>1</v>
      </c>
      <c r="J44">
        <f t="shared" si="2"/>
        <v>1.1786542740756136E-8</v>
      </c>
      <c r="K44" s="4">
        <v>14489</v>
      </c>
      <c r="L44" s="5">
        <f t="shared" si="3"/>
        <v>64873.493255195026</v>
      </c>
      <c r="M44" s="8">
        <f t="shared" si="4"/>
        <v>27857284</v>
      </c>
      <c r="N44" s="8">
        <f t="shared" si="5"/>
        <v>1125471.4421867526</v>
      </c>
    </row>
    <row r="45" spans="1:14" ht="55.2" x14ac:dyDescent="0.3">
      <c r="A45" s="17" t="s">
        <v>123</v>
      </c>
      <c r="B45" s="3">
        <v>4444</v>
      </c>
      <c r="C45" s="4">
        <v>6473</v>
      </c>
      <c r="D45">
        <f t="shared" si="6"/>
        <v>28766012</v>
      </c>
      <c r="E45">
        <f t="shared" si="7"/>
        <v>19749136</v>
      </c>
      <c r="F45">
        <f t="shared" si="7"/>
        <v>41899729</v>
      </c>
      <c r="G45" s="5">
        <f t="shared" si="0"/>
        <v>5879.0275918367979</v>
      </c>
      <c r="H45">
        <f t="shared" si="8"/>
        <v>2.2502250225022501E-4</v>
      </c>
      <c r="I45" s="5">
        <f t="shared" si="1"/>
        <v>1</v>
      </c>
      <c r="J45">
        <f t="shared" si="2"/>
        <v>5.063512651895252E-8</v>
      </c>
      <c r="K45" s="4">
        <v>6473</v>
      </c>
      <c r="L45" s="5">
        <f t="shared" si="3"/>
        <v>58481.473183428243</v>
      </c>
      <c r="M45" s="8">
        <f t="shared" si="4"/>
        <v>4116841</v>
      </c>
      <c r="N45" s="8">
        <f t="shared" si="5"/>
        <v>2059304.1893329194</v>
      </c>
    </row>
    <row r="46" spans="1:14" ht="55.2" x14ac:dyDescent="0.3">
      <c r="A46" s="17" t="s">
        <v>124</v>
      </c>
      <c r="B46" s="3">
        <v>68552</v>
      </c>
      <c r="C46" s="4">
        <v>121085</v>
      </c>
      <c r="D46">
        <f t="shared" si="6"/>
        <v>8300618920</v>
      </c>
      <c r="E46">
        <f t="shared" si="7"/>
        <v>4699376704</v>
      </c>
      <c r="F46">
        <f t="shared" si="7"/>
        <v>14661577225</v>
      </c>
      <c r="G46" s="5">
        <f t="shared" si="0"/>
        <v>68687.644601923588</v>
      </c>
      <c r="H46">
        <f>AVERAGE(H2:H45)</f>
        <v>1.4812263204416057E-4</v>
      </c>
      <c r="I46" s="5">
        <f t="shared" si="1"/>
        <v>10.154102671891295</v>
      </c>
      <c r="J46">
        <f t="shared" si="2"/>
        <v>2.1940314123689784E-8</v>
      </c>
      <c r="K46" s="4">
        <v>121085</v>
      </c>
      <c r="L46" s="5">
        <f t="shared" si="3"/>
        <v>62702.31831380634</v>
      </c>
      <c r="M46" s="8">
        <f t="shared" si="4"/>
        <v>2759716089</v>
      </c>
      <c r="N46" s="8">
        <f t="shared" si="5"/>
        <v>18399.458031008708</v>
      </c>
    </row>
    <row r="47" spans="1:14" ht="69" x14ac:dyDescent="0.3">
      <c r="A47" s="17" t="s">
        <v>125</v>
      </c>
      <c r="B47" s="3">
        <v>97347</v>
      </c>
      <c r="C47" s="4">
        <v>114294</v>
      </c>
      <c r="D47">
        <f t="shared" si="6"/>
        <v>11126178018</v>
      </c>
      <c r="E47">
        <f t="shared" ref="E47:F60" si="9">B47*B47</f>
        <v>9476438409</v>
      </c>
      <c r="F47">
        <f t="shared" si="9"/>
        <v>13063118436</v>
      </c>
      <c r="G47" s="5">
        <f t="shared" si="0"/>
        <v>64966.103069488068</v>
      </c>
      <c r="H47">
        <f t="shared" ref="H47:H60" si="10">AVERAGE(H3:H46)</f>
        <v>1.4990339494523589E-4</v>
      </c>
      <c r="I47" s="5">
        <f t="shared" si="1"/>
        <v>14.592645787733877</v>
      </c>
      <c r="J47">
        <f t="shared" si="2"/>
        <v>2.2471027816107373E-8</v>
      </c>
      <c r="K47" s="4">
        <v>114294</v>
      </c>
      <c r="L47" s="5">
        <f t="shared" si="3"/>
        <v>62604.576608921525</v>
      </c>
      <c r="M47" s="8">
        <f t="shared" si="4"/>
        <v>287200809</v>
      </c>
      <c r="N47" s="8">
        <f t="shared" si="5"/>
        <v>1048522486.0244371</v>
      </c>
    </row>
    <row r="48" spans="1:14" ht="55.2" x14ac:dyDescent="0.3">
      <c r="A48" s="17" t="s">
        <v>126</v>
      </c>
      <c r="B48" s="3">
        <v>14090</v>
      </c>
      <c r="C48" s="4">
        <v>15987</v>
      </c>
      <c r="D48">
        <f t="shared" si="6"/>
        <v>225256830</v>
      </c>
      <c r="E48">
        <f t="shared" si="9"/>
        <v>198528100</v>
      </c>
      <c r="F48">
        <f t="shared" si="9"/>
        <v>255584169</v>
      </c>
      <c r="G48" s="5">
        <f t="shared" si="0"/>
        <v>11092.802608710823</v>
      </c>
      <c r="H48">
        <f t="shared" si="10"/>
        <v>1.515236954631668E-4</v>
      </c>
      <c r="I48" s="5">
        <f t="shared" si="1"/>
        <v>2.1349688690760202</v>
      </c>
      <c r="J48">
        <f t="shared" si="2"/>
        <v>2.2959430286814513E-8</v>
      </c>
      <c r="K48" s="4">
        <v>15987</v>
      </c>
      <c r="L48" s="5">
        <f t="shared" si="3"/>
        <v>62515.642290404059</v>
      </c>
      <c r="M48" s="8">
        <f t="shared" si="4"/>
        <v>3598609</v>
      </c>
      <c r="N48" s="8">
        <f t="shared" si="5"/>
        <v>8983192.2023506481</v>
      </c>
    </row>
    <row r="49" spans="1:15" ht="55.2" x14ac:dyDescent="0.3">
      <c r="A49" s="17" t="s">
        <v>127</v>
      </c>
      <c r="B49" s="3">
        <v>6958</v>
      </c>
      <c r="C49" s="4">
        <v>12893</v>
      </c>
      <c r="D49">
        <f t="shared" si="6"/>
        <v>89709494</v>
      </c>
      <c r="E49">
        <f t="shared" si="9"/>
        <v>48413764</v>
      </c>
      <c r="F49">
        <f t="shared" si="9"/>
        <v>166229449</v>
      </c>
      <c r="G49" s="5">
        <f t="shared" si="0"/>
        <v>9397.2571071123111</v>
      </c>
      <c r="H49">
        <f t="shared" si="10"/>
        <v>1.5441302448084774E-4</v>
      </c>
      <c r="I49" s="5">
        <f t="shared" si="1"/>
        <v>1.0744058243377386</v>
      </c>
      <c r="J49">
        <f t="shared" si="2"/>
        <v>2.3843382129322883E-8</v>
      </c>
      <c r="K49" s="4">
        <v>12893</v>
      </c>
      <c r="L49" s="5">
        <f t="shared" si="3"/>
        <v>62357.054112275029</v>
      </c>
      <c r="M49" s="8">
        <f t="shared" si="4"/>
        <v>35224225</v>
      </c>
      <c r="N49" s="8">
        <f t="shared" si="5"/>
        <v>5949975.2345979204</v>
      </c>
    </row>
    <row r="50" spans="1:15" ht="55.2" x14ac:dyDescent="0.3">
      <c r="A50" s="17" t="s">
        <v>128</v>
      </c>
      <c r="B50" s="3">
        <v>161112</v>
      </c>
      <c r="C50" s="4">
        <v>207263</v>
      </c>
      <c r="D50">
        <f t="shared" si="6"/>
        <v>33392556456</v>
      </c>
      <c r="E50">
        <f t="shared" si="9"/>
        <v>25957076544</v>
      </c>
      <c r="F50">
        <f t="shared" si="9"/>
        <v>42957951169</v>
      </c>
      <c r="G50" s="5">
        <f t="shared" si="0"/>
        <v>115914.12173080414</v>
      </c>
      <c r="H50">
        <f t="shared" si="10"/>
        <v>1.57387752684219E-4</v>
      </c>
      <c r="I50" s="5">
        <f t="shared" si="1"/>
        <v>25.357055610459891</v>
      </c>
      <c r="J50">
        <f t="shared" si="2"/>
        <v>2.4770904694988885E-8</v>
      </c>
      <c r="K50" s="4">
        <v>207263</v>
      </c>
      <c r="L50" s="5">
        <f t="shared" si="3"/>
        <v>62193.778582449653</v>
      </c>
      <c r="M50" s="8">
        <f t="shared" si="4"/>
        <v>2129914801</v>
      </c>
      <c r="N50" s="8">
        <f t="shared" si="5"/>
        <v>2042848200.0370476</v>
      </c>
    </row>
    <row r="51" spans="1:15" ht="69" x14ac:dyDescent="0.3">
      <c r="A51" s="17" t="s">
        <v>129</v>
      </c>
      <c r="B51" s="3">
        <v>29171</v>
      </c>
      <c r="C51" s="4">
        <v>47547</v>
      </c>
      <c r="D51">
        <f t="shared" si="6"/>
        <v>1386993537</v>
      </c>
      <c r="E51">
        <f t="shared" si="9"/>
        <v>850947241</v>
      </c>
      <c r="F51">
        <f t="shared" si="9"/>
        <v>2260717209</v>
      </c>
      <c r="G51" s="5">
        <f t="shared" si="0"/>
        <v>28388.024338009142</v>
      </c>
      <c r="H51">
        <f t="shared" si="10"/>
        <v>1.5976863776772279E-4</v>
      </c>
      <c r="I51" s="5">
        <f t="shared" si="1"/>
        <v>4.6606109323222418</v>
      </c>
      <c r="J51">
        <f t="shared" si="2"/>
        <v>2.552601761415382E-8</v>
      </c>
      <c r="K51" s="4">
        <v>47547</v>
      </c>
      <c r="L51" s="5">
        <f t="shared" si="3"/>
        <v>62063.097643928319</v>
      </c>
      <c r="M51" s="8">
        <f t="shared" si="4"/>
        <v>337677376</v>
      </c>
      <c r="N51" s="8">
        <f t="shared" si="5"/>
        <v>613050.88727002311</v>
      </c>
    </row>
    <row r="52" spans="1:15" ht="55.2" x14ac:dyDescent="0.3">
      <c r="A52" s="17" t="s">
        <v>130</v>
      </c>
      <c r="B52" s="3">
        <v>18737</v>
      </c>
      <c r="C52" s="4">
        <v>32604</v>
      </c>
      <c r="D52">
        <f t="shared" si="6"/>
        <v>610901148</v>
      </c>
      <c r="E52">
        <f t="shared" si="9"/>
        <v>351075169</v>
      </c>
      <c r="F52">
        <f t="shared" si="9"/>
        <v>1063020816</v>
      </c>
      <c r="G52" s="5">
        <f t="shared" si="0"/>
        <v>20199.098536332818</v>
      </c>
      <c r="H52">
        <f t="shared" si="10"/>
        <v>1.6286165399078623E-4</v>
      </c>
      <c r="I52" s="5">
        <f t="shared" si="1"/>
        <v>3.0515388108253618</v>
      </c>
      <c r="J52">
        <f t="shared" si="2"/>
        <v>2.6523918340614577E-8</v>
      </c>
      <c r="K52" s="4">
        <v>32604</v>
      </c>
      <c r="L52" s="5">
        <f t="shared" si="3"/>
        <v>61893.32957503153</v>
      </c>
      <c r="M52" s="8">
        <f t="shared" si="4"/>
        <v>192293689</v>
      </c>
      <c r="N52" s="8">
        <f t="shared" si="5"/>
        <v>2137732.1299465694</v>
      </c>
    </row>
    <row r="53" spans="1:15" ht="41.4" x14ac:dyDescent="0.3">
      <c r="A53" s="17" t="s">
        <v>131</v>
      </c>
      <c r="B53" s="3">
        <v>48196</v>
      </c>
      <c r="C53" s="4">
        <v>135910</v>
      </c>
      <c r="D53">
        <f t="shared" si="6"/>
        <v>6550318360</v>
      </c>
      <c r="E53">
        <f t="shared" si="9"/>
        <v>2322854416</v>
      </c>
      <c r="F53">
        <f t="shared" si="9"/>
        <v>18471528100</v>
      </c>
      <c r="G53" s="5">
        <f t="shared" si="0"/>
        <v>76811.905125904814</v>
      </c>
      <c r="H53">
        <f t="shared" si="10"/>
        <v>1.6523179510027265E-4</v>
      </c>
      <c r="I53" s="5">
        <f t="shared" si="1"/>
        <v>7.963511596652741</v>
      </c>
      <c r="J53">
        <f t="shared" si="2"/>
        <v>2.7301546112058485E-8</v>
      </c>
      <c r="K53" s="4">
        <v>135910</v>
      </c>
      <c r="L53" s="5">
        <f t="shared" si="3"/>
        <v>61763.238346873695</v>
      </c>
      <c r="M53" s="8">
        <f t="shared" si="4"/>
        <v>7693745796</v>
      </c>
      <c r="N53" s="8">
        <f t="shared" si="5"/>
        <v>818870026.17478538</v>
      </c>
    </row>
    <row r="54" spans="1:15" ht="55.2" x14ac:dyDescent="0.3">
      <c r="A54" s="17" t="s">
        <v>132</v>
      </c>
      <c r="B54" s="3">
        <v>26428</v>
      </c>
      <c r="C54" s="4">
        <v>38095</v>
      </c>
      <c r="D54">
        <f t="shared" si="6"/>
        <v>1006774660</v>
      </c>
      <c r="E54">
        <f t="shared" si="9"/>
        <v>698439184</v>
      </c>
      <c r="F54">
        <f t="shared" si="9"/>
        <v>1451229025</v>
      </c>
      <c r="G54" s="5">
        <f t="shared" si="0"/>
        <v>23208.225992466436</v>
      </c>
      <c r="H54">
        <f t="shared" si="10"/>
        <v>1.6678544806589246E-4</v>
      </c>
      <c r="I54" s="5">
        <f t="shared" si="1"/>
        <v>4.4078058214854057</v>
      </c>
      <c r="J54">
        <f t="shared" si="2"/>
        <v>2.7817385686540513E-8</v>
      </c>
      <c r="K54" s="4">
        <v>38095</v>
      </c>
      <c r="L54" s="5">
        <f t="shared" si="3"/>
        <v>61677.962148920938</v>
      </c>
      <c r="M54" s="8">
        <f t="shared" si="4"/>
        <v>136118889</v>
      </c>
      <c r="N54" s="8">
        <f t="shared" si="5"/>
        <v>10366944.659588749</v>
      </c>
    </row>
    <row r="55" spans="1:15" ht="69" x14ac:dyDescent="0.3">
      <c r="A55" s="17" t="s">
        <v>133</v>
      </c>
      <c r="B55" s="3">
        <v>79021</v>
      </c>
      <c r="C55" s="4">
        <v>119046</v>
      </c>
      <c r="D55">
        <f t="shared" si="6"/>
        <v>9407133966</v>
      </c>
      <c r="E55">
        <f t="shared" si="9"/>
        <v>6244318441</v>
      </c>
      <c r="F55">
        <f t="shared" si="9"/>
        <v>14171950116</v>
      </c>
      <c r="G55" s="5">
        <f t="shared" si="0"/>
        <v>67570.250523785449</v>
      </c>
      <c r="H55">
        <f t="shared" si="10"/>
        <v>1.6944215730673622E-4</v>
      </c>
      <c r="I55" s="5">
        <f t="shared" si="1"/>
        <v>13.389488712535602</v>
      </c>
      <c r="J55">
        <f t="shared" si="2"/>
        <v>2.8710644672760743E-8</v>
      </c>
      <c r="K55" s="4">
        <v>119046</v>
      </c>
      <c r="L55" s="5">
        <f t="shared" si="3"/>
        <v>61532.141899393886</v>
      </c>
      <c r="M55" s="8">
        <f t="shared" si="4"/>
        <v>1602000625</v>
      </c>
      <c r="N55" s="8">
        <f t="shared" si="5"/>
        <v>131119663.56702781</v>
      </c>
    </row>
    <row r="56" spans="1:15" ht="69" x14ac:dyDescent="0.3">
      <c r="A56" s="17" t="s">
        <v>134</v>
      </c>
      <c r="B56" s="3">
        <v>22379</v>
      </c>
      <c r="C56" s="4">
        <v>38720</v>
      </c>
      <c r="D56">
        <f t="shared" si="6"/>
        <v>866514880</v>
      </c>
      <c r="E56">
        <f t="shared" si="9"/>
        <v>500819641</v>
      </c>
      <c r="F56">
        <f t="shared" si="9"/>
        <v>1499238400</v>
      </c>
      <c r="G56" s="5">
        <f t="shared" si="0"/>
        <v>23550.732759919272</v>
      </c>
      <c r="H56">
        <f t="shared" si="10"/>
        <v>1.7323605201551332E-4</v>
      </c>
      <c r="I56" s="5">
        <f t="shared" si="1"/>
        <v>3.8768496080551724</v>
      </c>
      <c r="J56">
        <f t="shared" si="2"/>
        <v>3.001072971792164E-8</v>
      </c>
      <c r="K56" s="4">
        <v>38720</v>
      </c>
      <c r="L56" s="5">
        <f t="shared" si="3"/>
        <v>61323.904330672398</v>
      </c>
      <c r="M56" s="8">
        <f t="shared" si="4"/>
        <v>267028281</v>
      </c>
      <c r="N56" s="8">
        <f t="shared" si="5"/>
        <v>1372957.6606680348</v>
      </c>
    </row>
    <row r="57" spans="1:15" ht="55.2" x14ac:dyDescent="0.3">
      <c r="A57" s="17" t="s">
        <v>135</v>
      </c>
      <c r="B57" s="3">
        <v>13174</v>
      </c>
      <c r="C57" s="4">
        <v>14609</v>
      </c>
      <c r="D57">
        <f t="shared" si="6"/>
        <v>192458966</v>
      </c>
      <c r="E57">
        <f t="shared" si="9"/>
        <v>173554276</v>
      </c>
      <c r="F57">
        <f t="shared" si="9"/>
        <v>213422881</v>
      </c>
      <c r="G57" s="5">
        <f t="shared" si="0"/>
        <v>10337.643687830812</v>
      </c>
      <c r="H57">
        <f t="shared" si="10"/>
        <v>1.7507604273688901E-4</v>
      </c>
      <c r="I57" s="5">
        <f t="shared" si="1"/>
        <v>2.3064517870157757</v>
      </c>
      <c r="J57">
        <f t="shared" si="2"/>
        <v>3.0651620740408989E-8</v>
      </c>
      <c r="K57" s="4">
        <v>14609</v>
      </c>
      <c r="L57" s="5">
        <f t="shared" si="3"/>
        <v>61222.911756101748</v>
      </c>
      <c r="M57" s="8">
        <f t="shared" si="4"/>
        <v>2059225</v>
      </c>
      <c r="N57" s="8">
        <f t="shared" si="5"/>
        <v>8044917.1295819944</v>
      </c>
    </row>
    <row r="58" spans="1:15" ht="55.2" x14ac:dyDescent="0.3">
      <c r="A58" s="17" t="s">
        <v>136</v>
      </c>
      <c r="B58" s="3">
        <v>61911</v>
      </c>
      <c r="C58" s="4">
        <v>121501</v>
      </c>
      <c r="D58">
        <f t="shared" si="6"/>
        <v>7522248411</v>
      </c>
      <c r="E58">
        <f t="shared" si="9"/>
        <v>3832971921</v>
      </c>
      <c r="F58">
        <f t="shared" si="9"/>
        <v>14762493001</v>
      </c>
      <c r="G58" s="5">
        <f t="shared" si="0"/>
        <v>68915.617106340185</v>
      </c>
      <c r="H58">
        <f t="shared" si="10"/>
        <v>1.7819533449622577E-4</v>
      </c>
      <c r="I58" s="5">
        <f t="shared" si="1"/>
        <v>11.032251353995834</v>
      </c>
      <c r="J58">
        <f t="shared" si="2"/>
        <v>3.1753577236221788E-8</v>
      </c>
      <c r="K58" s="4">
        <v>121501</v>
      </c>
      <c r="L58" s="5">
        <f t="shared" si="3"/>
        <v>61051.701487510334</v>
      </c>
      <c r="M58" s="8">
        <f t="shared" si="4"/>
        <v>3550968100</v>
      </c>
      <c r="N58" s="8">
        <f t="shared" si="5"/>
        <v>49064660.806433551</v>
      </c>
    </row>
    <row r="59" spans="1:15" ht="69" x14ac:dyDescent="0.3">
      <c r="A59" s="17" t="s">
        <v>137</v>
      </c>
      <c r="B59" s="3">
        <v>25780</v>
      </c>
      <c r="C59" s="4">
        <v>94081</v>
      </c>
      <c r="D59">
        <f t="shared" si="6"/>
        <v>2425408180</v>
      </c>
      <c r="E59">
        <f t="shared" si="9"/>
        <v>664608400</v>
      </c>
      <c r="F59">
        <f t="shared" si="9"/>
        <v>8851234561</v>
      </c>
      <c r="G59" s="5">
        <f t="shared" si="0"/>
        <v>53889.160204649444</v>
      </c>
      <c r="H59">
        <f t="shared" si="10"/>
        <v>1.8020836946157655E-4</v>
      </c>
      <c r="I59" s="5">
        <f t="shared" si="1"/>
        <v>4.6457717647194432</v>
      </c>
      <c r="J59">
        <f t="shared" si="2"/>
        <v>3.2475056424000072E-8</v>
      </c>
      <c r="K59" s="4">
        <v>94081</v>
      </c>
      <c r="L59" s="5">
        <f t="shared" si="3"/>
        <v>60941.210939112614</v>
      </c>
      <c r="M59" s="8">
        <f t="shared" si="4"/>
        <v>4665026601</v>
      </c>
      <c r="N59" s="8">
        <f t="shared" si="5"/>
        <v>790124887.41064799</v>
      </c>
    </row>
    <row r="60" spans="1:15" ht="69" x14ac:dyDescent="0.3">
      <c r="A60" s="17" t="s">
        <v>138</v>
      </c>
      <c r="B60" s="3">
        <v>22799</v>
      </c>
      <c r="C60" s="4">
        <v>28803</v>
      </c>
      <c r="D60">
        <f t="shared" si="6"/>
        <v>656679597</v>
      </c>
      <c r="E60">
        <f t="shared" si="9"/>
        <v>519794401</v>
      </c>
      <c r="F60">
        <f t="shared" si="9"/>
        <v>829612809</v>
      </c>
      <c r="G60" s="5">
        <f t="shared" si="0"/>
        <v>18116.109379391659</v>
      </c>
      <c r="H60">
        <f t="shared" si="10"/>
        <v>1.8166743965973832E-4</v>
      </c>
      <c r="I60" s="5">
        <f t="shared" si="1"/>
        <v>4.1418359568023737</v>
      </c>
      <c r="J60">
        <f t="shared" si="2"/>
        <v>3.3003058632524666E-8</v>
      </c>
      <c r="K60" s="4">
        <v>28803</v>
      </c>
      <c r="L60" s="5">
        <f t="shared" si="3"/>
        <v>60861.126157118983</v>
      </c>
      <c r="M60" s="8">
        <f t="shared" si="4"/>
        <v>36048016</v>
      </c>
      <c r="N60" s="8">
        <f t="shared" si="5"/>
        <v>21929464.564581573</v>
      </c>
    </row>
    <row r="61" spans="1:15" x14ac:dyDescent="0.3">
      <c r="A61" t="s">
        <v>5</v>
      </c>
      <c r="B61" s="5">
        <f>SUM(B2:B60)</f>
        <v>3685606</v>
      </c>
      <c r="C61" s="5">
        <f t="shared" ref="C61:N61" si="11">SUM(C2:C60)</f>
        <v>6976467</v>
      </c>
      <c r="D61" s="5">
        <f t="shared" si="11"/>
        <v>2069814971988</v>
      </c>
      <c r="E61" s="5">
        <f t="shared" si="11"/>
        <v>1261913146246</v>
      </c>
      <c r="F61" s="5">
        <f t="shared" si="11"/>
        <v>3806644443965</v>
      </c>
      <c r="G61" s="5">
        <f t="shared" si="11"/>
        <v>3960752.9133163909</v>
      </c>
      <c r="H61" s="5">
        <f t="shared" si="11"/>
        <v>8.9912192401620482E-3</v>
      </c>
      <c r="I61" s="5">
        <f t="shared" si="11"/>
        <v>156.7892951079088</v>
      </c>
      <c r="J61" s="5">
        <f>SUM(J2:J60)</f>
        <v>8.7466180500508951E-6</v>
      </c>
      <c r="K61" s="5">
        <f t="shared" si="11"/>
        <v>6976467</v>
      </c>
      <c r="L61" s="5">
        <f t="shared" si="11"/>
        <v>3685606</v>
      </c>
      <c r="M61" s="5">
        <f t="shared" si="11"/>
        <v>928927646235</v>
      </c>
      <c r="N61" s="5">
        <f t="shared" si="11"/>
        <v>137509204054.01617</v>
      </c>
      <c r="O61" s="5"/>
    </row>
    <row r="62" spans="1:15" x14ac:dyDescent="0.3">
      <c r="A62" t="s">
        <v>6</v>
      </c>
      <c r="B62" s="5">
        <f>AVERAGE(B2:B60)</f>
        <v>62467.898305084746</v>
      </c>
      <c r="C62" s="5">
        <f t="shared" ref="C62:N62" si="12">AVERAGE(C2:C60)</f>
        <v>118245.20338983051</v>
      </c>
      <c r="D62" s="5">
        <f t="shared" si="12"/>
        <v>35081609694.711861</v>
      </c>
      <c r="E62" s="5">
        <f t="shared" si="12"/>
        <v>21388358410.949154</v>
      </c>
      <c r="F62" s="5">
        <f t="shared" si="12"/>
        <v>64519397355.338982</v>
      </c>
      <c r="G62" s="5">
        <f t="shared" si="12"/>
        <v>67131.405310447299</v>
      </c>
      <c r="H62" s="5">
        <f t="shared" si="12"/>
        <v>1.5239354644342454E-4</v>
      </c>
      <c r="I62" s="5">
        <f t="shared" si="12"/>
        <v>2.6574456797950643</v>
      </c>
      <c r="J62" s="5">
        <f>AVERAGE(J2:J60)</f>
        <v>1.4824776356018466E-7</v>
      </c>
      <c r="K62" s="5">
        <f t="shared" si="12"/>
        <v>118245.20338983051</v>
      </c>
      <c r="L62" s="5">
        <f t="shared" si="12"/>
        <v>62467.898305084746</v>
      </c>
      <c r="M62" s="5">
        <f t="shared" si="12"/>
        <v>15744536376.864407</v>
      </c>
      <c r="N62" s="5">
        <f t="shared" si="12"/>
        <v>2330664475.4917994</v>
      </c>
      <c r="O62" s="5"/>
    </row>
    <row r="66" spans="1:12" x14ac:dyDescent="0.3">
      <c r="H66" t="s">
        <v>19</v>
      </c>
      <c r="I66" s="5">
        <f>J62-H62^2</f>
        <v>1.2502397056258048E-7</v>
      </c>
      <c r="K66" t="s">
        <v>21</v>
      </c>
      <c r="L66" s="9">
        <f>J64-H64^2</f>
        <v>0</v>
      </c>
    </row>
    <row r="67" spans="1:12" x14ac:dyDescent="0.3">
      <c r="K67" t="s">
        <v>9</v>
      </c>
      <c r="L67" t="e">
        <f>(I62-H62*C62)/L66</f>
        <v>#DIV/0!</v>
      </c>
    </row>
    <row r="68" spans="1:12" x14ac:dyDescent="0.3">
      <c r="A68" t="s">
        <v>20</v>
      </c>
      <c r="B68">
        <f>CORREL(B2:B60,C2:C60)</f>
        <v>0.93164220846183499</v>
      </c>
      <c r="H68" t="s">
        <v>9</v>
      </c>
      <c r="I68">
        <f>(I62-H62*B62)/I66</f>
        <v>-54887545.57150384</v>
      </c>
      <c r="K68" t="s">
        <v>10</v>
      </c>
      <c r="L68" t="e">
        <f>C62-H62*L67</f>
        <v>#DIV/0!</v>
      </c>
    </row>
    <row r="69" spans="1:12" x14ac:dyDescent="0.3">
      <c r="H69" t="s">
        <v>10</v>
      </c>
      <c r="I69" s="5">
        <f>B62-H62*I68</f>
        <v>70832.406030301296</v>
      </c>
      <c r="K69" s="10" t="s">
        <v>22</v>
      </c>
      <c r="L69" s="10">
        <f>SQRT(L61/59)</f>
        <v>249.93578836390108</v>
      </c>
    </row>
    <row r="70" spans="1:12" x14ac:dyDescent="0.3">
      <c r="B70" s="8"/>
      <c r="E70" t="s">
        <v>7</v>
      </c>
      <c r="F70">
        <f>'Выявление корреляции'!M9</f>
        <v>224805.40302812253</v>
      </c>
      <c r="K70" s="10" t="s">
        <v>23</v>
      </c>
      <c r="L70" s="10">
        <f>SQRT(N61/59)</f>
        <v>48276.955946826216</v>
      </c>
    </row>
    <row r="71" spans="1:12" x14ac:dyDescent="0.3">
      <c r="B71" s="8"/>
      <c r="E71" t="s">
        <v>8</v>
      </c>
      <c r="F71">
        <f>'Выявление корреляции'!M10</f>
        <v>132235.09402686846</v>
      </c>
    </row>
    <row r="74" spans="1:12" x14ac:dyDescent="0.3">
      <c r="C74" t="s">
        <v>9</v>
      </c>
      <c r="D74">
        <f>'Выявление корреляции'!M12</f>
        <v>0.54801082792453482</v>
      </c>
    </row>
    <row r="75" spans="1:12" x14ac:dyDescent="0.3">
      <c r="C75" t="s">
        <v>10</v>
      </c>
      <c r="D75">
        <f>'Выявление корреляции'!M13</f>
        <v>-2331.7535026812839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39D26-FD30-485E-BD09-E8F52A4EB184}">
  <dimension ref="A1:K74"/>
  <sheetViews>
    <sheetView workbookViewId="0">
      <selection sqref="A1:A59"/>
    </sheetView>
  </sheetViews>
  <sheetFormatPr defaultRowHeight="14.4" x14ac:dyDescent="0.3"/>
  <cols>
    <col min="2" max="2" width="16.21875" customWidth="1"/>
    <col min="3" max="3" width="18.88671875" customWidth="1"/>
    <col min="8" max="8" width="10.21875" bestFit="1" customWidth="1"/>
    <col min="10" max="10" width="16.44140625" customWidth="1"/>
    <col min="11" max="11" width="26.33203125" customWidth="1"/>
  </cols>
  <sheetData>
    <row r="1" spans="1:11" ht="69" x14ac:dyDescent="0.3">
      <c r="A1" s="17" t="s">
        <v>80</v>
      </c>
      <c r="B1" s="2" t="s">
        <v>1</v>
      </c>
      <c r="C1" s="1" t="s">
        <v>0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</row>
    <row r="2" spans="1:11" ht="55.2" x14ac:dyDescent="0.3">
      <c r="A2" s="17" t="s">
        <v>81</v>
      </c>
      <c r="B2" s="4">
        <v>27553</v>
      </c>
      <c r="C2" s="3">
        <v>14333</v>
      </c>
      <c r="D2">
        <f>LOG10(B2)</f>
        <v>4.4401688922082565</v>
      </c>
      <c r="E2">
        <f t="shared" ref="E2:E17" si="0">LOG10(C2)</f>
        <v>4.1563371008708101</v>
      </c>
      <c r="F2">
        <f t="shared" ref="F2:F22" si="1">D2*E2</f>
        <v>18.454838700817621</v>
      </c>
      <c r="G2">
        <f t="shared" ref="G2:G22" si="2">D2^2</f>
        <v>19.715099791333895</v>
      </c>
      <c r="H2" s="5">
        <f>$B$70+$B$69*LOG(B2)</f>
        <v>4.1870786197254812</v>
      </c>
      <c r="I2" s="5">
        <f>H2*$B$73</f>
        <v>9.6411112980936977</v>
      </c>
      <c r="J2">
        <f>EXP(I2)</f>
        <v>15384.430924568311</v>
      </c>
      <c r="K2" s="5">
        <f>(C2-J2)^2</f>
        <v>1105506.9891385727</v>
      </c>
    </row>
    <row r="3" spans="1:11" ht="69" x14ac:dyDescent="0.3">
      <c r="A3" s="17" t="s">
        <v>82</v>
      </c>
      <c r="B3" s="4">
        <v>20195</v>
      </c>
      <c r="C3" s="3">
        <v>12721</v>
      </c>
      <c r="D3">
        <f t="shared" ref="D3:E60" si="3">LOG10(B3)</f>
        <v>4.3052438575060075</v>
      </c>
      <c r="E3">
        <f t="shared" si="0"/>
        <v>4.1045212526183281</v>
      </c>
      <c r="F3">
        <f t="shared" si="1"/>
        <v>17.67096491083792</v>
      </c>
      <c r="G3">
        <f t="shared" si="2"/>
        <v>18.535124672593209</v>
      </c>
      <c r="H3" s="5">
        <f t="shared" ref="H3:H60" si="4">$B$70+$B$69*LOG(B3)</f>
        <v>4.0638186328239216</v>
      </c>
      <c r="I3" s="5">
        <f t="shared" ref="I3:I60" si="5">H3*$B$73</f>
        <v>9.3572944987813838</v>
      </c>
      <c r="J3">
        <f t="shared" ref="J3:J60" si="6">EXP(I3)</f>
        <v>11583.008268516354</v>
      </c>
      <c r="K3" s="5">
        <f t="shared" ref="K3:K60" si="7">(C3-J3)^2</f>
        <v>1295025.180925146</v>
      </c>
    </row>
    <row r="4" spans="1:11" ht="69" x14ac:dyDescent="0.3">
      <c r="A4" s="17" t="s">
        <v>83</v>
      </c>
      <c r="B4" s="4">
        <v>265626</v>
      </c>
      <c r="C4" s="3">
        <v>40995</v>
      </c>
      <c r="D4">
        <f t="shared" si="3"/>
        <v>5.4242705823822996</v>
      </c>
      <c r="E4">
        <f t="shared" si="0"/>
        <v>4.6127308907483417</v>
      </c>
      <c r="F4">
        <f t="shared" si="1"/>
        <v>25.020700475132333</v>
      </c>
      <c r="G4">
        <f t="shared" si="2"/>
        <v>29.422711350898012</v>
      </c>
      <c r="H4" s="5">
        <f t="shared" si="4"/>
        <v>5.086099040274858</v>
      </c>
      <c r="I4" s="5">
        <f t="shared" si="5"/>
        <v>11.711183709187763</v>
      </c>
      <c r="J4">
        <f t="shared" si="6"/>
        <v>121927.72244610856</v>
      </c>
      <c r="K4" s="5">
        <f t="shared" si="7"/>
        <v>6550105562.5388441</v>
      </c>
    </row>
    <row r="5" spans="1:11" ht="69" x14ac:dyDescent="0.3">
      <c r="A5" s="17" t="s">
        <v>84</v>
      </c>
      <c r="B5" s="4">
        <v>81828</v>
      </c>
      <c r="C5" s="3">
        <v>42508</v>
      </c>
      <c r="D5">
        <f t="shared" si="3"/>
        <v>4.9129019364922577</v>
      </c>
      <c r="E5">
        <f t="shared" si="0"/>
        <v>4.6284706719067366</v>
      </c>
      <c r="F5">
        <f t="shared" si="1"/>
        <v>22.739222527008227</v>
      </c>
      <c r="G5">
        <f t="shared" si="2"/>
        <v>24.136605437589377</v>
      </c>
      <c r="H5" s="5">
        <f t="shared" si="4"/>
        <v>4.6189411645450384</v>
      </c>
      <c r="I5" s="5">
        <f t="shared" si="5"/>
        <v>10.635512224904168</v>
      </c>
      <c r="J5">
        <f t="shared" si="6"/>
        <v>41585.724442018502</v>
      </c>
      <c r="K5" s="5">
        <f t="shared" si="7"/>
        <v>850592.20485008426</v>
      </c>
    </row>
    <row r="6" spans="1:11" ht="55.2" x14ac:dyDescent="0.3">
      <c r="A6" s="17" t="s">
        <v>85</v>
      </c>
      <c r="B6" s="4">
        <v>23843</v>
      </c>
      <c r="C6" s="3">
        <v>19001</v>
      </c>
      <c r="D6">
        <f t="shared" si="3"/>
        <v>4.3773608987811121</v>
      </c>
      <c r="E6">
        <f t="shared" si="0"/>
        <v>4.2787764579556447</v>
      </c>
      <c r="F6">
        <f t="shared" si="1"/>
        <v>18.729748761680185</v>
      </c>
      <c r="G6">
        <f t="shared" si="2"/>
        <v>19.161288438177785</v>
      </c>
      <c r="H6" s="5">
        <f t="shared" si="4"/>
        <v>4.1297007397477046</v>
      </c>
      <c r="I6" s="5">
        <f t="shared" si="5"/>
        <v>9.5089937581200452</v>
      </c>
      <c r="J6">
        <f t="shared" si="6"/>
        <v>13480.422923486805</v>
      </c>
      <c r="K6" s="5">
        <f t="shared" si="7"/>
        <v>30476771.25772297</v>
      </c>
    </row>
    <row r="7" spans="1:11" ht="69" x14ac:dyDescent="0.3">
      <c r="A7" s="17" t="s">
        <v>86</v>
      </c>
      <c r="B7" s="4">
        <v>62264</v>
      </c>
      <c r="C7" s="3">
        <v>42237</v>
      </c>
      <c r="D7">
        <f t="shared" si="3"/>
        <v>4.7942370174407145</v>
      </c>
      <c r="E7">
        <f t="shared" si="0"/>
        <v>4.6256930636518199</v>
      </c>
      <c r="F7">
        <f t="shared" si="1"/>
        <v>22.176668917078302</v>
      </c>
      <c r="G7">
        <f t="shared" si="2"/>
        <v>22.984708579398838</v>
      </c>
      <c r="H7" s="5">
        <f t="shared" si="4"/>
        <v>4.5105355124713098</v>
      </c>
      <c r="I7" s="5">
        <f t="shared" si="5"/>
        <v>10.385898818539765</v>
      </c>
      <c r="J7">
        <f t="shared" si="6"/>
        <v>32399.517786591208</v>
      </c>
      <c r="K7" s="5">
        <f t="shared" si="7"/>
        <v>96776056.299134344</v>
      </c>
    </row>
    <row r="8" spans="1:11" ht="55.2" x14ac:dyDescent="0.3">
      <c r="A8" s="17" t="s">
        <v>87</v>
      </c>
      <c r="B8" s="4">
        <v>19301</v>
      </c>
      <c r="C8" s="3">
        <v>17072</v>
      </c>
      <c r="D8">
        <f t="shared" si="3"/>
        <v>4.2855798107295948</v>
      </c>
      <c r="E8">
        <f t="shared" si="0"/>
        <v>4.2322844020803947</v>
      </c>
      <c r="F8">
        <f t="shared" si="1"/>
        <v>18.137792586821515</v>
      </c>
      <c r="G8">
        <f t="shared" si="2"/>
        <v>18.366194314133111</v>
      </c>
      <c r="H8" s="5">
        <f t="shared" si="4"/>
        <v>4.0458546563577231</v>
      </c>
      <c r="I8" s="5">
        <f t="shared" si="5"/>
        <v>9.3159308865360728</v>
      </c>
      <c r="J8">
        <f t="shared" si="6"/>
        <v>11113.666948375991</v>
      </c>
      <c r="K8" s="5">
        <f t="shared" si="7"/>
        <v>35501732.75407508</v>
      </c>
    </row>
    <row r="9" spans="1:11" ht="55.2" x14ac:dyDescent="0.3">
      <c r="A9" s="17" t="s">
        <v>88</v>
      </c>
      <c r="B9" s="4">
        <v>25064</v>
      </c>
      <c r="C9" s="3">
        <v>10323</v>
      </c>
      <c r="D9">
        <f t="shared" si="3"/>
        <v>4.3990503818736491</v>
      </c>
      <c r="E9">
        <f t="shared" si="0"/>
        <v>4.0138059273405924</v>
      </c>
      <c r="F9">
        <f t="shared" si="1"/>
        <v>17.656934497434349</v>
      </c>
      <c r="G9">
        <f t="shared" si="2"/>
        <v>19.351644262262699</v>
      </c>
      <c r="H9" s="5">
        <f t="shared" si="4"/>
        <v>4.1495150418732321</v>
      </c>
      <c r="I9" s="5">
        <f t="shared" si="5"/>
        <v>9.5546179055115719</v>
      </c>
      <c r="J9">
        <f t="shared" si="6"/>
        <v>14109.701727131745</v>
      </c>
      <c r="K9" s="5">
        <f t="shared" si="7"/>
        <v>14339109.970262544</v>
      </c>
    </row>
    <row r="10" spans="1:11" ht="69" x14ac:dyDescent="0.3">
      <c r="A10" s="17" t="s">
        <v>89</v>
      </c>
      <c r="B10" s="4">
        <v>26908</v>
      </c>
      <c r="C10" s="3">
        <v>20044</v>
      </c>
      <c r="D10">
        <f t="shared" si="3"/>
        <v>4.4298814190107647</v>
      </c>
      <c r="E10">
        <f t="shared" si="0"/>
        <v>4.3019843940704394</v>
      </c>
      <c r="F10">
        <f t="shared" si="1"/>
        <v>19.057280732166923</v>
      </c>
      <c r="G10">
        <f t="shared" si="2"/>
        <v>19.623849386496826</v>
      </c>
      <c r="H10" s="5">
        <f t="shared" si="4"/>
        <v>4.1776805579471672</v>
      </c>
      <c r="I10" s="5">
        <f t="shared" si="5"/>
        <v>9.6194714465838089</v>
      </c>
      <c r="J10">
        <f t="shared" si="6"/>
        <v>15055.090415602863</v>
      </c>
      <c r="K10" s="5">
        <f t="shared" si="7"/>
        <v>24889218.841289617</v>
      </c>
    </row>
    <row r="11" spans="1:11" ht="55.2" x14ac:dyDescent="0.3">
      <c r="A11" s="17" t="s">
        <v>90</v>
      </c>
      <c r="B11" s="4">
        <v>673985</v>
      </c>
      <c r="C11" s="3">
        <v>398281</v>
      </c>
      <c r="D11">
        <f t="shared" si="3"/>
        <v>5.8286502311203057</v>
      </c>
      <c r="E11">
        <f t="shared" si="0"/>
        <v>5.6001895888798918</v>
      </c>
      <c r="F11">
        <f t="shared" si="1"/>
        <v>32.641546341542309</v>
      </c>
      <c r="G11">
        <f t="shared" si="2"/>
        <v>33.973163516738794</v>
      </c>
      <c r="H11" s="5">
        <f t="shared" si="4"/>
        <v>5.4555177350092983</v>
      </c>
      <c r="I11" s="5">
        <f t="shared" si="5"/>
        <v>12.561802260927484</v>
      </c>
      <c r="J11">
        <f t="shared" si="6"/>
        <v>285444.3194688111</v>
      </c>
      <c r="K11" s="5">
        <f t="shared" si="7"/>
        <v>12732116473.297585</v>
      </c>
    </row>
    <row r="12" spans="1:11" ht="55.2" x14ac:dyDescent="0.3">
      <c r="A12" s="17" t="s">
        <v>91</v>
      </c>
      <c r="B12" s="4">
        <v>31714</v>
      </c>
      <c r="C12" s="3">
        <v>10837</v>
      </c>
      <c r="D12">
        <f t="shared" si="3"/>
        <v>4.5012510218558575</v>
      </c>
      <c r="E12">
        <f t="shared" si="0"/>
        <v>4.0349090733677482</v>
      </c>
      <c r="F12">
        <f t="shared" si="1"/>
        <v>18.162138589592047</v>
      </c>
      <c r="G12">
        <f t="shared" si="2"/>
        <v>20.2612607617584</v>
      </c>
      <c r="H12" s="5">
        <f t="shared" si="4"/>
        <v>4.2428798468061153</v>
      </c>
      <c r="I12" s="5">
        <f t="shared" si="5"/>
        <v>9.7695984581675788</v>
      </c>
      <c r="J12">
        <f t="shared" si="6"/>
        <v>17493.74133891326</v>
      </c>
      <c r="K12" s="5">
        <f t="shared" si="7"/>
        <v>44312205.253196701</v>
      </c>
    </row>
    <row r="13" spans="1:11" ht="69" x14ac:dyDescent="0.3">
      <c r="A13" s="17" t="s">
        <v>92</v>
      </c>
      <c r="B13" s="4">
        <v>54851</v>
      </c>
      <c r="C13" s="3">
        <v>26436</v>
      </c>
      <c r="D13">
        <f t="shared" si="3"/>
        <v>4.7391845496960174</v>
      </c>
      <c r="E13">
        <f t="shared" si="0"/>
        <v>4.422195743198392</v>
      </c>
      <c r="F13">
        <f t="shared" si="1"/>
        <v>20.957601741897317</v>
      </c>
      <c r="G13">
        <f t="shared" si="2"/>
        <v>22.459870196077443</v>
      </c>
      <c r="H13" s="5">
        <f t="shared" si="4"/>
        <v>4.4602426482294391</v>
      </c>
      <c r="I13" s="5">
        <f t="shared" si="5"/>
        <v>10.270095141156803</v>
      </c>
      <c r="J13">
        <f t="shared" si="6"/>
        <v>28856.63248928645</v>
      </c>
      <c r="K13" s="5">
        <f t="shared" si="7"/>
        <v>5859461.6481891172</v>
      </c>
    </row>
    <row r="14" spans="1:11" ht="69" x14ac:dyDescent="0.3">
      <c r="A14" s="17" t="s">
        <v>93</v>
      </c>
      <c r="B14" s="4">
        <v>17022</v>
      </c>
      <c r="C14" s="3">
        <v>11158</v>
      </c>
      <c r="D14">
        <f t="shared" si="3"/>
        <v>4.2310105861794955</v>
      </c>
      <c r="E14">
        <f t="shared" si="0"/>
        <v>4.0475863570743504</v>
      </c>
      <c r="F14">
        <f t="shared" si="1"/>
        <v>17.125380725257276</v>
      </c>
      <c r="G14">
        <f t="shared" si="2"/>
        <v>17.901450580362958</v>
      </c>
      <c r="H14" s="5">
        <f t="shared" si="4"/>
        <v>3.9960032561478447</v>
      </c>
      <c r="I14" s="5">
        <f t="shared" si="5"/>
        <v>9.2011437183360254</v>
      </c>
      <c r="J14">
        <f t="shared" si="6"/>
        <v>9908.4550623667983</v>
      </c>
      <c r="K14" s="5">
        <f t="shared" si="7"/>
        <v>1561362.5511647619</v>
      </c>
    </row>
    <row r="15" spans="1:11" ht="55.2" x14ac:dyDescent="0.3">
      <c r="A15" s="17" t="s">
        <v>94</v>
      </c>
      <c r="B15" s="4">
        <v>13395</v>
      </c>
      <c r="C15" s="3">
        <v>8620</v>
      </c>
      <c r="D15">
        <f t="shared" si="3"/>
        <v>4.1269427179442273</v>
      </c>
      <c r="E15">
        <f t="shared" si="0"/>
        <v>3.9355072658247128</v>
      </c>
      <c r="F15">
        <f t="shared" si="1"/>
        <v>16.241613052111894</v>
      </c>
      <c r="G15">
        <f t="shared" si="2"/>
        <v>17.031656197192888</v>
      </c>
      <c r="H15" s="5">
        <f t="shared" si="4"/>
        <v>3.9009326556187456</v>
      </c>
      <c r="I15" s="5">
        <f t="shared" si="5"/>
        <v>8.9822354235264701</v>
      </c>
      <c r="J15">
        <f t="shared" si="6"/>
        <v>7960.4071221277882</v>
      </c>
      <c r="K15" s="5">
        <f t="shared" si="7"/>
        <v>435062.76453974657</v>
      </c>
    </row>
    <row r="16" spans="1:11" ht="55.2" x14ac:dyDescent="0.3">
      <c r="A16" s="17" t="s">
        <v>95</v>
      </c>
      <c r="B16" s="4">
        <v>129519</v>
      </c>
      <c r="C16" s="3">
        <v>52744</v>
      </c>
      <c r="D16">
        <f t="shared" si="3"/>
        <v>5.1123334826248845</v>
      </c>
      <c r="E16">
        <f t="shared" si="0"/>
        <v>4.7221730627356466</v>
      </c>
      <c r="F16">
        <f t="shared" si="1"/>
        <v>24.141323459372746</v>
      </c>
      <c r="G16">
        <f t="shared" si="2"/>
        <v>26.135953637567482</v>
      </c>
      <c r="H16" s="5">
        <f t="shared" si="4"/>
        <v>4.801130702745362</v>
      </c>
      <c r="I16" s="5">
        <f t="shared" si="5"/>
        <v>11.055019421846358</v>
      </c>
      <c r="J16">
        <f t="shared" si="6"/>
        <v>63260.691118435039</v>
      </c>
      <c r="K16" s="5">
        <f t="shared" si="7"/>
        <v>110600792.08057043</v>
      </c>
    </row>
    <row r="17" spans="1:11" ht="69" x14ac:dyDescent="0.3">
      <c r="A17" s="17" t="s">
        <v>96</v>
      </c>
      <c r="B17" s="4">
        <v>45637</v>
      </c>
      <c r="C17" s="3">
        <v>28361</v>
      </c>
      <c r="D17">
        <f t="shared" si="3"/>
        <v>4.6593170878437222</v>
      </c>
      <c r="E17">
        <f t="shared" si="0"/>
        <v>4.4527215398687607</v>
      </c>
      <c r="F17">
        <f t="shared" si="1"/>
        <v>20.746641558120327</v>
      </c>
      <c r="G17">
        <f t="shared" si="2"/>
        <v>21.709235725072503</v>
      </c>
      <c r="H17" s="5">
        <f t="shared" si="4"/>
        <v>4.3872801893091999</v>
      </c>
      <c r="I17" s="5">
        <f t="shared" si="5"/>
        <v>10.10209275789161</v>
      </c>
      <c r="J17">
        <f t="shared" si="6"/>
        <v>24394.006793447614</v>
      </c>
      <c r="K17" s="5">
        <f t="shared" si="7"/>
        <v>15737035.100832783</v>
      </c>
    </row>
    <row r="18" spans="1:11" ht="27.6" x14ac:dyDescent="0.3">
      <c r="A18" s="17" t="s">
        <v>97</v>
      </c>
      <c r="B18" s="4">
        <v>114986</v>
      </c>
      <c r="C18" s="3">
        <v>75260</v>
      </c>
      <c r="D18">
        <f t="shared" si="3"/>
        <v>5.0606449665025588</v>
      </c>
      <c r="E18">
        <f t="shared" ref="E18:E33" si="8">LOG10(C18)</f>
        <v>4.8765642139838459</v>
      </c>
      <c r="F18">
        <f t="shared" si="1"/>
        <v>24.678560143323857</v>
      </c>
      <c r="G18">
        <f t="shared" si="2"/>
        <v>25.610127476987685</v>
      </c>
      <c r="H18" s="5">
        <f t="shared" si="4"/>
        <v>4.7539109570972791</v>
      </c>
      <c r="I18" s="5">
        <f t="shared" si="5"/>
        <v>10.946291866286227</v>
      </c>
      <c r="J18">
        <f t="shared" si="6"/>
        <v>56743.243233260211</v>
      </c>
      <c r="K18" s="5">
        <f t="shared" si="7"/>
        <v>342870281.15860379</v>
      </c>
    </row>
    <row r="19" spans="1:11" ht="55.2" x14ac:dyDescent="0.3">
      <c r="A19" s="17" t="s">
        <v>98</v>
      </c>
      <c r="B19" s="4">
        <v>1338665</v>
      </c>
      <c r="C19" s="3">
        <v>857353</v>
      </c>
      <c r="D19">
        <f t="shared" si="3"/>
        <v>6.1266719087116828</v>
      </c>
      <c r="E19">
        <f t="shared" si="8"/>
        <v>5.9331596718499968</v>
      </c>
      <c r="F19">
        <f t="shared" si="1"/>
        <v>36.350522691424402</v>
      </c>
      <c r="G19">
        <f t="shared" si="2"/>
        <v>37.536108676996854</v>
      </c>
      <c r="H19" s="5">
        <f t="shared" si="4"/>
        <v>5.7277737189144231</v>
      </c>
      <c r="I19" s="5">
        <f t="shared" si="5"/>
        <v>13.188695252627127</v>
      </c>
      <c r="J19">
        <f t="shared" si="6"/>
        <v>534290.6469900636</v>
      </c>
      <c r="K19" s="5">
        <f t="shared" si="7"/>
        <v>104369283932.31676</v>
      </c>
    </row>
    <row r="20" spans="1:11" ht="41.4" x14ac:dyDescent="0.3">
      <c r="A20" s="17" t="s">
        <v>99</v>
      </c>
      <c r="B20" s="4">
        <v>26099</v>
      </c>
      <c r="C20" s="3">
        <v>24522</v>
      </c>
      <c r="D20">
        <f t="shared" si="3"/>
        <v>4.4166238673841836</v>
      </c>
      <c r="E20">
        <f>LOG10(C20)</f>
        <v>4.389555888095237</v>
      </c>
      <c r="F20">
        <f t="shared" si="1"/>
        <v>19.387017302578201</v>
      </c>
      <c r="G20">
        <f t="shared" si="2"/>
        <v>19.506566385947622</v>
      </c>
      <c r="H20" s="5">
        <f t="shared" si="4"/>
        <v>4.1655691981580416</v>
      </c>
      <c r="I20" s="5">
        <f t="shared" si="5"/>
        <v>9.5915839913189078</v>
      </c>
      <c r="J20">
        <f t="shared" si="6"/>
        <v>14641.042460797928</v>
      </c>
      <c r="K20" s="5">
        <f t="shared" si="7"/>
        <v>97633321.891514271</v>
      </c>
    </row>
    <row r="21" spans="1:11" ht="69" x14ac:dyDescent="0.3">
      <c r="A21" s="17" t="s">
        <v>100</v>
      </c>
      <c r="B21" s="4">
        <v>27720</v>
      </c>
      <c r="C21" s="3">
        <v>19759</v>
      </c>
      <c r="D21">
        <f t="shared" si="3"/>
        <v>4.4427932259397691</v>
      </c>
      <c r="E21">
        <f t="shared" si="8"/>
        <v>4.2957649612297724</v>
      </c>
      <c r="F21">
        <f t="shared" si="1"/>
        <v>19.085195469981048</v>
      </c>
      <c r="G21">
        <f t="shared" si="2"/>
        <v>19.738411648456299</v>
      </c>
      <c r="H21" s="5">
        <f t="shared" si="4"/>
        <v>4.1894760646628528</v>
      </c>
      <c r="I21" s="5">
        <f t="shared" si="5"/>
        <v>9.6466316227810243</v>
      </c>
      <c r="J21">
        <f t="shared" si="6"/>
        <v>15469.592822797862</v>
      </c>
      <c r="K21" s="5">
        <f t="shared" si="7"/>
        <v>18399013.931833215</v>
      </c>
    </row>
    <row r="22" spans="1:11" ht="110.4" x14ac:dyDescent="0.3">
      <c r="A22" s="18" t="s">
        <v>101</v>
      </c>
      <c r="B22" s="4">
        <v>45105</v>
      </c>
      <c r="C22" s="3">
        <v>23761</v>
      </c>
      <c r="D22">
        <f t="shared" si="3"/>
        <v>4.6542246871561987</v>
      </c>
      <c r="E22">
        <f t="shared" si="8"/>
        <v>4.3758647143118061</v>
      </c>
      <c r="F22">
        <f t="shared" si="1"/>
        <v>20.366257581005716</v>
      </c>
      <c r="G22">
        <f t="shared" si="2"/>
        <v>21.661807438534215</v>
      </c>
      <c r="H22" s="5">
        <f t="shared" si="4"/>
        <v>4.3826280560455189</v>
      </c>
      <c r="I22" s="5">
        <f t="shared" si="5"/>
        <v>10.091380817982621</v>
      </c>
      <c r="J22">
        <f t="shared" si="6"/>
        <v>24134.094227744528</v>
      </c>
      <c r="K22" s="5">
        <f t="shared" si="7"/>
        <v>139199.30277628597</v>
      </c>
    </row>
    <row r="23" spans="1:11" ht="220.8" x14ac:dyDescent="0.3">
      <c r="A23" s="18" t="s">
        <v>102</v>
      </c>
      <c r="B23" s="4">
        <v>714</v>
      </c>
      <c r="C23" s="3">
        <v>376</v>
      </c>
      <c r="D23">
        <f t="shared" si="3"/>
        <v>2.8536982117761744</v>
      </c>
      <c r="E23">
        <f t="shared" si="8"/>
        <v>2.5751878449276608</v>
      </c>
      <c r="F23">
        <f>D23*E23</f>
        <v>7.3488089480578065</v>
      </c>
      <c r="G23">
        <f>D23^2</f>
        <v>8.1435934838945361</v>
      </c>
      <c r="H23" s="5">
        <f t="shared" si="4"/>
        <v>2.7377674839433008</v>
      </c>
      <c r="I23" s="5">
        <f t="shared" si="5"/>
        <v>6.3039468369786338</v>
      </c>
      <c r="J23">
        <f t="shared" si="6"/>
        <v>546.72549380456496</v>
      </c>
      <c r="K23" s="5">
        <f t="shared" si="7"/>
        <v>29147.194234812549</v>
      </c>
    </row>
    <row r="24" spans="1:11" ht="69" x14ac:dyDescent="0.3">
      <c r="A24" s="17" t="s">
        <v>103</v>
      </c>
      <c r="B24" s="4">
        <v>44391</v>
      </c>
      <c r="C24" s="3">
        <v>23385</v>
      </c>
      <c r="D24">
        <f t="shared" si="3"/>
        <v>4.647294928525934</v>
      </c>
      <c r="E24">
        <f t="shared" si="8"/>
        <v>4.3689373742445232</v>
      </c>
      <c r="F24">
        <f t="shared" ref="F24:F60" si="9">D24*E24</f>
        <v>20.303740502373984</v>
      </c>
      <c r="G24">
        <f t="shared" ref="G24:G60" si="10">D24^2</f>
        <v>21.597350152702866</v>
      </c>
      <c r="H24" s="5">
        <f t="shared" si="4"/>
        <v>4.3762974150352543</v>
      </c>
      <c r="I24" s="5">
        <f t="shared" si="5"/>
        <v>10.076803968558131</v>
      </c>
      <c r="J24">
        <f t="shared" si="6"/>
        <v>23784.846817761536</v>
      </c>
      <c r="K24" s="5">
        <f t="shared" si="7"/>
        <v>159877.47767402692</v>
      </c>
    </row>
    <row r="25" spans="1:11" ht="82.8" x14ac:dyDescent="0.3">
      <c r="A25" s="17" t="s">
        <v>104</v>
      </c>
      <c r="B25" s="4">
        <v>108601</v>
      </c>
      <c r="C25" s="3">
        <v>63544</v>
      </c>
      <c r="D25">
        <f t="shared" si="3"/>
        <v>5.0358338242627951</v>
      </c>
      <c r="E25">
        <f t="shared" si="8"/>
        <v>4.8030745495413347</v>
      </c>
      <c r="F25">
        <f t="shared" si="9"/>
        <v>24.187485277036043</v>
      </c>
      <c r="G25">
        <f t="shared" si="10"/>
        <v>25.359622305589248</v>
      </c>
      <c r="H25" s="5">
        <f t="shared" si="4"/>
        <v>4.7312448812705448</v>
      </c>
      <c r="I25" s="5">
        <f t="shared" si="5"/>
        <v>10.894101262864766</v>
      </c>
      <c r="J25">
        <f t="shared" si="6"/>
        <v>53857.73235318387</v>
      </c>
      <c r="K25" s="5">
        <f t="shared" si="7"/>
        <v>93823780.925756887</v>
      </c>
    </row>
    <row r="26" spans="1:11" ht="69" x14ac:dyDescent="0.3">
      <c r="A26" s="17" t="s">
        <v>105</v>
      </c>
      <c r="B26" s="4">
        <v>53044</v>
      </c>
      <c r="C26" s="3">
        <v>48300</v>
      </c>
      <c r="D26">
        <f t="shared" si="3"/>
        <v>4.7246362663851489</v>
      </c>
      <c r="E26">
        <f t="shared" si="8"/>
        <v>4.6839471307515126</v>
      </c>
      <c r="F26">
        <f t="shared" si="9"/>
        <v>22.129946483779257</v>
      </c>
      <c r="G26">
        <f t="shared" si="10"/>
        <v>22.3221878496418</v>
      </c>
      <c r="H26" s="5">
        <f t="shared" si="4"/>
        <v>4.4469521479579726</v>
      </c>
      <c r="I26" s="5">
        <f t="shared" si="5"/>
        <v>10.239492612768416</v>
      </c>
      <c r="J26">
        <f t="shared" si="6"/>
        <v>27986.922116187223</v>
      </c>
      <c r="K26" s="5">
        <f t="shared" si="7"/>
        <v>412621133.1138438</v>
      </c>
    </row>
    <row r="27" spans="1:11" ht="69" x14ac:dyDescent="0.3">
      <c r="A27" s="17" t="s">
        <v>106</v>
      </c>
      <c r="B27" s="4">
        <v>698385</v>
      </c>
      <c r="C27" s="3">
        <v>84247</v>
      </c>
      <c r="D27">
        <f t="shared" si="3"/>
        <v>5.8440949029667193</v>
      </c>
      <c r="E27">
        <f t="shared" si="8"/>
        <v>4.9255544447761004</v>
      </c>
      <c r="F27">
        <f t="shared" si="9"/>
        <v>28.785407625001078</v>
      </c>
      <c r="G27">
        <f t="shared" si="10"/>
        <v>34.153445234881588</v>
      </c>
      <c r="H27" s="5">
        <f t="shared" si="4"/>
        <v>5.4696271258550286</v>
      </c>
      <c r="I27" s="5">
        <f t="shared" si="5"/>
        <v>12.594290355813294</v>
      </c>
      <c r="J27">
        <f t="shared" si="6"/>
        <v>294870.14613304054</v>
      </c>
      <c r="K27" s="5">
        <f t="shared" si="7"/>
        <v>44362109686.980148</v>
      </c>
    </row>
    <row r="28" spans="1:11" ht="69" x14ac:dyDescent="0.3">
      <c r="A28" s="17" t="s">
        <v>107</v>
      </c>
      <c r="B28" s="4">
        <v>38711</v>
      </c>
      <c r="C28" s="3">
        <v>30212</v>
      </c>
      <c r="D28">
        <f t="shared" si="3"/>
        <v>4.5878343903546668</v>
      </c>
      <c r="E28">
        <f t="shared" si="8"/>
        <v>4.4801794760251301</v>
      </c>
      <c r="F28">
        <f t="shared" si="9"/>
        <v>20.554321475069244</v>
      </c>
      <c r="G28">
        <f t="shared" si="10"/>
        <v>21.048224393320979</v>
      </c>
      <c r="H28" s="5">
        <f t="shared" si="4"/>
        <v>4.3219775834908427</v>
      </c>
      <c r="I28" s="5">
        <f t="shared" si="5"/>
        <v>9.9517278500572299</v>
      </c>
      <c r="J28">
        <f t="shared" si="6"/>
        <v>20988.455974513232</v>
      </c>
      <c r="K28" s="5">
        <f t="shared" si="7"/>
        <v>85073764.390092656</v>
      </c>
    </row>
    <row r="29" spans="1:11" ht="55.2" x14ac:dyDescent="0.3">
      <c r="A29" s="17" t="s">
        <v>108</v>
      </c>
      <c r="B29" s="4">
        <v>28119</v>
      </c>
      <c r="C29" s="3">
        <v>15865</v>
      </c>
      <c r="D29">
        <f t="shared" si="3"/>
        <v>4.4489998717459285</v>
      </c>
      <c r="E29">
        <f t="shared" si="8"/>
        <v>4.2004400764364309</v>
      </c>
      <c r="F29">
        <f t="shared" si="9"/>
        <v>18.68775736134214</v>
      </c>
      <c r="G29">
        <f t="shared" si="10"/>
        <v>19.793599858795289</v>
      </c>
      <c r="H29" s="5">
        <f t="shared" si="4"/>
        <v>4.1951461101251946</v>
      </c>
      <c r="I29" s="5">
        <f t="shared" si="5"/>
        <v>9.6596873937212102</v>
      </c>
      <c r="J29">
        <f t="shared" si="6"/>
        <v>15672.884460122195</v>
      </c>
      <c r="K29" s="5">
        <f t="shared" si="7"/>
        <v>36908.380662540338</v>
      </c>
    </row>
    <row r="30" spans="1:11" ht="55.2" x14ac:dyDescent="0.3">
      <c r="A30" s="17" t="s">
        <v>109</v>
      </c>
      <c r="B30" s="4">
        <v>62418</v>
      </c>
      <c r="C30" s="3">
        <v>28946</v>
      </c>
      <c r="D30">
        <f t="shared" si="3"/>
        <v>4.7953098488714581</v>
      </c>
      <c r="E30">
        <f t="shared" si="8"/>
        <v>4.4615885577715391</v>
      </c>
      <c r="F30">
        <f t="shared" si="9"/>
        <v>21.394699552694064</v>
      </c>
      <c r="G30">
        <f t="shared" si="10"/>
        <v>22.994996546683605</v>
      </c>
      <c r="H30" s="5">
        <f t="shared" si="4"/>
        <v>4.5115155914343639</v>
      </c>
      <c r="I30" s="5">
        <f t="shared" si="5"/>
        <v>10.388155535268037</v>
      </c>
      <c r="J30">
        <f t="shared" si="6"/>
        <v>32472.716884116591</v>
      </c>
      <c r="K30" s="5">
        <f t="shared" si="7"/>
        <v>12437731.980713038</v>
      </c>
    </row>
    <row r="31" spans="1:11" ht="55.2" x14ac:dyDescent="0.3">
      <c r="A31" s="17" t="s">
        <v>110</v>
      </c>
      <c r="B31" s="4">
        <v>569559</v>
      </c>
      <c r="C31" s="3">
        <v>274930</v>
      </c>
      <c r="D31">
        <f t="shared" si="3"/>
        <v>5.7555387188404703</v>
      </c>
      <c r="E31">
        <f t="shared" si="8"/>
        <v>5.4392221320718663</v>
      </c>
      <c r="F31">
        <f t="shared" si="9"/>
        <v>31.305653581513642</v>
      </c>
      <c r="G31">
        <f t="shared" si="10"/>
        <v>33.126225944071805</v>
      </c>
      <c r="H31" s="5">
        <f t="shared" si="4"/>
        <v>5.3887271348374863</v>
      </c>
      <c r="I31" s="5">
        <f t="shared" si="5"/>
        <v>12.408011117171714</v>
      </c>
      <c r="J31">
        <f t="shared" si="6"/>
        <v>244754.54181379042</v>
      </c>
      <c r="K31" s="5">
        <f t="shared" si="7"/>
        <v>910558276.74768281</v>
      </c>
    </row>
    <row r="32" spans="1:11" ht="55.2" x14ac:dyDescent="0.3">
      <c r="A32" s="17" t="s">
        <v>111</v>
      </c>
      <c r="B32" s="4">
        <v>19230</v>
      </c>
      <c r="C32" s="3">
        <v>8367</v>
      </c>
      <c r="D32">
        <f t="shared" si="3"/>
        <v>4.2839792842384803</v>
      </c>
      <c r="E32">
        <f t="shared" si="8"/>
        <v>3.9225697689857122</v>
      </c>
      <c r="F32">
        <f t="shared" si="9"/>
        <v>16.804207631314913</v>
      </c>
      <c r="G32">
        <f t="shared" si="10"/>
        <v>18.352478507784443</v>
      </c>
      <c r="H32" s="5">
        <f t="shared" si="4"/>
        <v>4.0443925046171971</v>
      </c>
      <c r="I32" s="5">
        <f t="shared" si="5"/>
        <v>9.3125641554700014</v>
      </c>
      <c r="J32">
        <f t="shared" si="6"/>
        <v>11076.313136006595</v>
      </c>
      <c r="K32" s="5">
        <f t="shared" si="7"/>
        <v>7340377.668937888</v>
      </c>
    </row>
    <row r="33" spans="1:11" ht="41.4" x14ac:dyDescent="0.3">
      <c r="A33" s="17" t="s">
        <v>112</v>
      </c>
      <c r="B33" s="4">
        <v>1632</v>
      </c>
      <c r="C33" s="3">
        <v>1468</v>
      </c>
      <c r="D33">
        <f t="shared" si="3"/>
        <v>3.2127201544178425</v>
      </c>
      <c r="E33">
        <f t="shared" si="8"/>
        <v>3.1667260555800518</v>
      </c>
      <c r="F33">
        <f t="shared" si="9"/>
        <v>10.17380462228215</v>
      </c>
      <c r="G33">
        <f t="shared" si="10"/>
        <v>10.321570790602607</v>
      </c>
      <c r="H33" s="5">
        <f t="shared" si="4"/>
        <v>3.0657499079985664</v>
      </c>
      <c r="I33" s="5">
        <f t="shared" si="5"/>
        <v>7.0591547853650196</v>
      </c>
      <c r="J33">
        <f t="shared" si="6"/>
        <v>1163.4613754925999</v>
      </c>
      <c r="K33" s="5">
        <f t="shared" si="7"/>
        <v>92743.773816859219</v>
      </c>
    </row>
    <row r="34" spans="1:11" ht="55.2" x14ac:dyDescent="0.3">
      <c r="A34" s="17" t="s">
        <v>113</v>
      </c>
      <c r="B34" s="4">
        <v>117609</v>
      </c>
      <c r="C34" s="3">
        <v>87902</v>
      </c>
      <c r="D34">
        <f t="shared" si="3"/>
        <v>5.0704405572909623</v>
      </c>
      <c r="E34">
        <f t="shared" si="3"/>
        <v>4.9439987565195329</v>
      </c>
      <c r="F34">
        <f t="shared" si="9"/>
        <v>25.068251810252725</v>
      </c>
      <c r="G34">
        <f t="shared" si="10"/>
        <v>25.709367445021083</v>
      </c>
      <c r="H34" s="5">
        <f t="shared" si="4"/>
        <v>4.7628596625390545</v>
      </c>
      <c r="I34" s="5">
        <f t="shared" si="5"/>
        <v>10.966897035898176</v>
      </c>
      <c r="J34">
        <f t="shared" si="6"/>
        <v>57924.576372715026</v>
      </c>
      <c r="K34" s="5">
        <f t="shared" si="7"/>
        <v>898645927.32970345</v>
      </c>
    </row>
    <row r="35" spans="1:11" ht="69" x14ac:dyDescent="0.3">
      <c r="A35" s="17" t="s">
        <v>114</v>
      </c>
      <c r="B35" s="4">
        <v>646352</v>
      </c>
      <c r="C35" s="3">
        <v>436894</v>
      </c>
      <c r="D35">
        <f t="shared" si="3"/>
        <v>5.810469096978844</v>
      </c>
      <c r="E35">
        <f t="shared" si="3"/>
        <v>5.6403760804505065</v>
      </c>
      <c r="F35">
        <f t="shared" si="9"/>
        <v>32.773230910796329</v>
      </c>
      <c r="G35">
        <f t="shared" si="10"/>
        <v>33.761551126946145</v>
      </c>
      <c r="H35" s="5">
        <f t="shared" si="4"/>
        <v>5.4389084648239878</v>
      </c>
      <c r="I35" s="5">
        <f t="shared" si="5"/>
        <v>12.523557977268156</v>
      </c>
      <c r="J35">
        <f t="shared" si="6"/>
        <v>274733.8190758712</v>
      </c>
      <c r="K35" s="5">
        <f t="shared" si="7"/>
        <v>26295924277.346188</v>
      </c>
    </row>
    <row r="36" spans="1:11" ht="69" x14ac:dyDescent="0.3">
      <c r="A36" s="17" t="s">
        <v>115</v>
      </c>
      <c r="B36" s="4">
        <v>16383</v>
      </c>
      <c r="C36" s="3">
        <v>14571</v>
      </c>
      <c r="D36">
        <f t="shared" si="3"/>
        <v>4.214393431255206</v>
      </c>
      <c r="E36">
        <f t="shared" si="3"/>
        <v>4.1634893581926988</v>
      </c>
      <c r="F36">
        <f t="shared" si="9"/>
        <v>17.546582202268265</v>
      </c>
      <c r="G36">
        <f t="shared" si="10"/>
        <v>17.761111993407027</v>
      </c>
      <c r="H36" s="5">
        <f t="shared" si="4"/>
        <v>3.9808227501518365</v>
      </c>
      <c r="I36" s="5">
        <f t="shared" si="5"/>
        <v>9.1661892880133173</v>
      </c>
      <c r="J36">
        <f t="shared" si="6"/>
        <v>9568.0938799821142</v>
      </c>
      <c r="K36" s="5">
        <f t="shared" si="7"/>
        <v>25029069.645712417</v>
      </c>
    </row>
    <row r="37" spans="1:11" ht="55.2" x14ac:dyDescent="0.3">
      <c r="A37" s="17" t="s">
        <v>116</v>
      </c>
      <c r="B37" s="4">
        <v>34144</v>
      </c>
      <c r="C37" s="3">
        <v>29374</v>
      </c>
      <c r="D37">
        <f t="shared" si="3"/>
        <v>4.5333143977443759</v>
      </c>
      <c r="E37">
        <f t="shared" si="3"/>
        <v>4.4679630905351351</v>
      </c>
      <c r="F37">
        <f t="shared" si="9"/>
        <v>20.254681406913388</v>
      </c>
      <c r="G37">
        <f t="shared" si="10"/>
        <v>20.550939428796454</v>
      </c>
      <c r="H37" s="5">
        <f t="shared" si="4"/>
        <v>4.272171158835496</v>
      </c>
      <c r="I37" s="5">
        <f t="shared" si="5"/>
        <v>9.8370442419682576</v>
      </c>
      <c r="J37">
        <f t="shared" si="6"/>
        <v>18714.319191183797</v>
      </c>
      <c r="K37" s="5">
        <f t="shared" si="7"/>
        <v>113628794.94584447</v>
      </c>
    </row>
    <row r="38" spans="1:11" ht="41.4" x14ac:dyDescent="0.3">
      <c r="A38" s="17" t="s">
        <v>117</v>
      </c>
      <c r="B38" s="4">
        <v>82250</v>
      </c>
      <c r="C38" s="3">
        <v>34223</v>
      </c>
      <c r="D38">
        <f t="shared" si="3"/>
        <v>4.9151359066220115</v>
      </c>
      <c r="E38">
        <f t="shared" si="3"/>
        <v>4.5343180772780922</v>
      </c>
      <c r="F38">
        <f t="shared" si="9"/>
        <v>22.286789593674833</v>
      </c>
      <c r="G38">
        <f t="shared" si="10"/>
        <v>24.158560980564982</v>
      </c>
      <c r="H38" s="5">
        <f t="shared" si="4"/>
        <v>4.6209819950665176</v>
      </c>
      <c r="I38" s="5">
        <f t="shared" si="5"/>
        <v>10.640211414001175</v>
      </c>
      <c r="J38">
        <f t="shared" si="6"/>
        <v>41781.603500820143</v>
      </c>
      <c r="K38" s="5">
        <f t="shared" si="7"/>
        <v>57132486.88261053</v>
      </c>
    </row>
    <row r="39" spans="1:11" ht="55.2" x14ac:dyDescent="0.3">
      <c r="A39" s="17" t="s">
        <v>118</v>
      </c>
      <c r="B39" s="4">
        <v>13241</v>
      </c>
      <c r="C39" s="3">
        <v>3799</v>
      </c>
      <c r="D39">
        <f t="shared" si="3"/>
        <v>4.121920785563038</v>
      </c>
      <c r="E39">
        <f t="shared" si="3"/>
        <v>3.5796692935547205</v>
      </c>
      <c r="F39">
        <f t="shared" si="9"/>
        <v>14.755113266544958</v>
      </c>
      <c r="G39">
        <f t="shared" si="10"/>
        <v>16.990230962456611</v>
      </c>
      <c r="H39" s="5">
        <f t="shared" si="4"/>
        <v>3.8963448982696964</v>
      </c>
      <c r="I39" s="5">
        <f t="shared" si="5"/>
        <v>8.9716717147385676</v>
      </c>
      <c r="J39">
        <f t="shared" si="6"/>
        <v>7876.7582982409358</v>
      </c>
      <c r="K39" s="5">
        <f t="shared" si="7"/>
        <v>16628112.738872813</v>
      </c>
    </row>
    <row r="40" spans="1:11" ht="69" x14ac:dyDescent="0.3">
      <c r="A40" s="17" t="s">
        <v>119</v>
      </c>
      <c r="B40" s="4">
        <v>22640</v>
      </c>
      <c r="C40" s="3">
        <v>5416</v>
      </c>
      <c r="D40">
        <f t="shared" si="3"/>
        <v>4.3548764225162335</v>
      </c>
      <c r="E40">
        <f t="shared" si="3"/>
        <v>3.733678655677088</v>
      </c>
      <c r="F40">
        <f t="shared" si="9"/>
        <v>16.259709146860256</v>
      </c>
      <c r="G40">
        <f t="shared" si="10"/>
        <v>18.96494865538779</v>
      </c>
      <c r="H40" s="5">
        <f t="shared" si="4"/>
        <v>4.1091601761968901</v>
      </c>
      <c r="I40" s="5">
        <f t="shared" si="5"/>
        <v>9.4616973308721715</v>
      </c>
      <c r="J40">
        <f t="shared" si="6"/>
        <v>12857.689690965284</v>
      </c>
      <c r="K40" s="5">
        <f t="shared" si="7"/>
        <v>55378745.456618987</v>
      </c>
    </row>
    <row r="41" spans="1:11" ht="82.8" x14ac:dyDescent="0.3">
      <c r="A41" s="17" t="s">
        <v>120</v>
      </c>
      <c r="B41" s="4">
        <v>13918</v>
      </c>
      <c r="C41" s="3">
        <v>1389</v>
      </c>
      <c r="D41">
        <f t="shared" si="3"/>
        <v>4.1435768321589963</v>
      </c>
      <c r="E41">
        <f t="shared" si="3"/>
        <v>3.1427022457376155</v>
      </c>
      <c r="F41">
        <f t="shared" si="9"/>
        <v>13.022028215812432</v>
      </c>
      <c r="G41">
        <f t="shared" si="10"/>
        <v>17.169228964004784</v>
      </c>
      <c r="H41" s="5">
        <f t="shared" si="4"/>
        <v>3.916128654676712</v>
      </c>
      <c r="I41" s="5">
        <f t="shared" si="5"/>
        <v>9.0172255279666835</v>
      </c>
      <c r="J41">
        <f t="shared" si="6"/>
        <v>8243.8729276033682</v>
      </c>
      <c r="K41" s="5">
        <f t="shared" si="7"/>
        <v>46989282.853589572</v>
      </c>
    </row>
    <row r="42" spans="1:11" ht="82.8" x14ac:dyDescent="0.3">
      <c r="A42" s="17" t="s">
        <v>121</v>
      </c>
      <c r="B42" s="4">
        <v>13420</v>
      </c>
      <c r="C42" s="3">
        <v>9109</v>
      </c>
      <c r="D42">
        <f t="shared" si="3"/>
        <v>4.1277525158329729</v>
      </c>
      <c r="E42">
        <f t="shared" si="3"/>
        <v>3.959470702075107</v>
      </c>
      <c r="F42">
        <f t="shared" si="9"/>
        <v>16.34371515185747</v>
      </c>
      <c r="G42">
        <f t="shared" si="10"/>
        <v>17.038340831965439</v>
      </c>
      <c r="H42" s="5">
        <f t="shared" si="4"/>
        <v>3.9016724418072757</v>
      </c>
      <c r="I42" s="5">
        <f t="shared" si="5"/>
        <v>8.9839388453219939</v>
      </c>
      <c r="J42">
        <f t="shared" si="6"/>
        <v>7973.9786088223427</v>
      </c>
      <c r="K42" s="5">
        <f t="shared" si="7"/>
        <v>1288273.5584308645</v>
      </c>
    </row>
    <row r="43" spans="1:11" ht="110.4" x14ac:dyDescent="0.3">
      <c r="A43" s="17" t="s">
        <v>122</v>
      </c>
      <c r="B43" s="4">
        <v>157026</v>
      </c>
      <c r="C43" s="3">
        <v>17653</v>
      </c>
      <c r="D43">
        <f t="shared" si="3"/>
        <v>5.1959715678337863</v>
      </c>
      <c r="E43">
        <f t="shared" si="3"/>
        <v>4.2468185212100522</v>
      </c>
      <c r="F43">
        <f t="shared" si="9"/>
        <v>22.066348289957357</v>
      </c>
      <c r="G43">
        <f t="shared" si="10"/>
        <v>26.998120533737097</v>
      </c>
      <c r="H43" s="5">
        <f t="shared" si="4"/>
        <v>4.8775377928756036</v>
      </c>
      <c r="I43" s="5">
        <f t="shared" si="5"/>
        <v>11.230953366921753</v>
      </c>
      <c r="J43">
        <f t="shared" si="6"/>
        <v>75429.473053448193</v>
      </c>
      <c r="K43" s="5">
        <f t="shared" si="7"/>
        <v>3338120838.4958253</v>
      </c>
    </row>
    <row r="44" spans="1:11" ht="55.2" x14ac:dyDescent="0.3">
      <c r="A44" s="17" t="s">
        <v>123</v>
      </c>
      <c r="B44" s="4">
        <v>14489</v>
      </c>
      <c r="C44" s="3">
        <v>9211</v>
      </c>
      <c r="D44">
        <f t="shared" si="3"/>
        <v>4.161038412422962</v>
      </c>
      <c r="E44">
        <f t="shared" si="3"/>
        <v>3.9643067823039364</v>
      </c>
      <c r="F44">
        <f t="shared" si="9"/>
        <v>16.495632799795551</v>
      </c>
      <c r="G44">
        <f t="shared" si="10"/>
        <v>17.314240669659405</v>
      </c>
      <c r="H44" s="5">
        <f t="shared" si="4"/>
        <v>3.9320805805692394</v>
      </c>
      <c r="I44" s="5">
        <f t="shared" si="5"/>
        <v>9.0539562194383638</v>
      </c>
      <c r="J44">
        <f t="shared" si="6"/>
        <v>8552.3058825749213</v>
      </c>
      <c r="K44" s="5">
        <f t="shared" si="7"/>
        <v>433877.94033040339</v>
      </c>
    </row>
    <row r="45" spans="1:11" ht="55.2" x14ac:dyDescent="0.3">
      <c r="A45" s="17" t="s">
        <v>124</v>
      </c>
      <c r="B45" s="4">
        <v>6473</v>
      </c>
      <c r="C45" s="3">
        <v>4444</v>
      </c>
      <c r="D45">
        <f t="shared" si="3"/>
        <v>3.8111056070179306</v>
      </c>
      <c r="E45">
        <f t="shared" si="3"/>
        <v>3.6477740502688301</v>
      </c>
      <c r="F45">
        <f t="shared" si="9"/>
        <v>13.902052136114044</v>
      </c>
      <c r="G45">
        <f t="shared" si="10"/>
        <v>14.524525947843509</v>
      </c>
      <c r="H45" s="5">
        <f t="shared" si="4"/>
        <v>3.6124014853899427</v>
      </c>
      <c r="I45" s="5">
        <f t="shared" si="5"/>
        <v>8.3178674052045487</v>
      </c>
      <c r="J45">
        <f t="shared" si="6"/>
        <v>4096.414693826533</v>
      </c>
      <c r="K45" s="5">
        <f t="shared" si="7"/>
        <v>120815.54506770277</v>
      </c>
    </row>
    <row r="46" spans="1:11" ht="69" x14ac:dyDescent="0.3">
      <c r="A46" s="17" t="s">
        <v>125</v>
      </c>
      <c r="B46" s="4">
        <v>121085</v>
      </c>
      <c r="C46" s="3">
        <v>68552</v>
      </c>
      <c r="D46">
        <f t="shared" si="3"/>
        <v>5.0830903461099011</v>
      </c>
      <c r="E46">
        <f t="shared" si="3"/>
        <v>4.8360201298227334</v>
      </c>
      <c r="F46">
        <f t="shared" si="9"/>
        <v>24.581927235495087</v>
      </c>
      <c r="G46">
        <f t="shared" si="10"/>
        <v>25.837807466715674</v>
      </c>
      <c r="H46" s="5">
        <f t="shared" si="4"/>
        <v>4.7744158041221985</v>
      </c>
      <c r="I46" s="5">
        <f t="shared" si="5"/>
        <v>10.993506053138681</v>
      </c>
      <c r="J46">
        <f t="shared" si="6"/>
        <v>59486.581978691487</v>
      </c>
      <c r="K46" s="5">
        <f t="shared" si="7"/>
        <v>82181803.901065156</v>
      </c>
    </row>
    <row r="47" spans="1:11" ht="55.2" x14ac:dyDescent="0.3">
      <c r="A47" s="17" t="s">
        <v>126</v>
      </c>
      <c r="B47" s="4">
        <v>114294</v>
      </c>
      <c r="C47" s="3">
        <v>97347</v>
      </c>
      <c r="D47">
        <f t="shared" si="3"/>
        <v>5.0580234321862996</v>
      </c>
      <c r="E47">
        <f t="shared" si="3"/>
        <v>4.9883225721526978</v>
      </c>
      <c r="F47">
        <f t="shared" si="9"/>
        <v>25.231052457252179</v>
      </c>
      <c r="G47">
        <f t="shared" si="10"/>
        <v>25.583601040545673</v>
      </c>
      <c r="H47" s="5">
        <f t="shared" si="4"/>
        <v>4.7515160695495595</v>
      </c>
      <c r="I47" s="5">
        <f t="shared" si="5"/>
        <v>10.940777430210151</v>
      </c>
      <c r="J47">
        <f t="shared" si="6"/>
        <v>56431.197414810311</v>
      </c>
      <c r="K47" s="5">
        <f t="shared" si="7"/>
        <v>1674102901.1902153</v>
      </c>
    </row>
    <row r="48" spans="1:11" ht="55.2" x14ac:dyDescent="0.3">
      <c r="A48" s="17" t="s">
        <v>127</v>
      </c>
      <c r="B48" s="4">
        <v>15987</v>
      </c>
      <c r="C48" s="3">
        <v>14090</v>
      </c>
      <c r="D48">
        <f t="shared" si="3"/>
        <v>4.2037669749605744</v>
      </c>
      <c r="E48">
        <f t="shared" si="3"/>
        <v>4.1489109931093564</v>
      </c>
      <c r="F48">
        <f t="shared" si="9"/>
        <v>17.441055014883993</v>
      </c>
      <c r="G48">
        <f t="shared" si="10"/>
        <v>17.671656779769179</v>
      </c>
      <c r="H48" s="5">
        <f t="shared" si="4"/>
        <v>3.9711150123211461</v>
      </c>
      <c r="I48" s="5">
        <f t="shared" si="5"/>
        <v>9.1438363805619307</v>
      </c>
      <c r="J48">
        <f t="shared" si="6"/>
        <v>9356.5918124548662</v>
      </c>
      <c r="K48" s="5">
        <f t="shared" si="7"/>
        <v>22405153.069919311</v>
      </c>
    </row>
    <row r="49" spans="1:11" ht="55.2" x14ac:dyDescent="0.3">
      <c r="A49" s="17" t="s">
        <v>128</v>
      </c>
      <c r="B49" s="4">
        <v>12893</v>
      </c>
      <c r="C49" s="3">
        <v>6958</v>
      </c>
      <c r="D49">
        <f t="shared" si="3"/>
        <v>4.1103539826640025</v>
      </c>
      <c r="E49">
        <f t="shared" si="3"/>
        <v>3.8424844244115701</v>
      </c>
      <c r="F49">
        <f t="shared" si="9"/>
        <v>15.793971157204494</v>
      </c>
      <c r="G49">
        <f t="shared" si="10"/>
        <v>16.895009862801828</v>
      </c>
      <c r="H49" s="5">
        <f t="shared" si="4"/>
        <v>3.8857781122245845</v>
      </c>
      <c r="I49" s="5">
        <f t="shared" si="5"/>
        <v>8.9473407743439637</v>
      </c>
      <c r="J49">
        <f t="shared" si="6"/>
        <v>7687.4220662819389</v>
      </c>
      <c r="K49" s="5">
        <f t="shared" si="7"/>
        <v>532056.55077901331</v>
      </c>
    </row>
    <row r="50" spans="1:11" ht="69" x14ac:dyDescent="0.3">
      <c r="A50" s="17" t="s">
        <v>129</v>
      </c>
      <c r="B50" s="4">
        <v>207263</v>
      </c>
      <c r="C50" s="3">
        <v>161112</v>
      </c>
      <c r="D50">
        <f t="shared" si="3"/>
        <v>5.316521780000123</v>
      </c>
      <c r="E50">
        <f t="shared" si="3"/>
        <v>5.2071278888965269</v>
      </c>
      <c r="F50">
        <f t="shared" si="9"/>
        <v>27.683808832564445</v>
      </c>
      <c r="G50">
        <f t="shared" si="10"/>
        <v>28.265403837215676</v>
      </c>
      <c r="H50" s="5">
        <f t="shared" si="4"/>
        <v>4.9876657435957474</v>
      </c>
      <c r="I50" s="5">
        <f t="shared" si="5"/>
        <v>11.484532515142641</v>
      </c>
      <c r="J50">
        <f t="shared" si="6"/>
        <v>97200.634202336543</v>
      </c>
      <c r="K50" s="5">
        <f t="shared" si="7"/>
        <v>4084662678.1227465</v>
      </c>
    </row>
    <row r="51" spans="1:11" ht="55.2" x14ac:dyDescent="0.3">
      <c r="A51" s="17" t="s">
        <v>130</v>
      </c>
      <c r="B51" s="4">
        <v>47547</v>
      </c>
      <c r="C51" s="3">
        <v>29171</v>
      </c>
      <c r="D51">
        <f t="shared" si="3"/>
        <v>4.6771231201262644</v>
      </c>
      <c r="E51">
        <f t="shared" si="3"/>
        <v>4.4649513172615292</v>
      </c>
      <c r="F51">
        <f t="shared" si="9"/>
        <v>20.883127036202119</v>
      </c>
      <c r="G51">
        <f t="shared" si="10"/>
        <v>21.875480680819642</v>
      </c>
      <c r="H51" s="5">
        <f t="shared" si="4"/>
        <v>4.4035467873557241</v>
      </c>
      <c r="I51" s="5">
        <f t="shared" si="5"/>
        <v>10.13954800926164</v>
      </c>
      <c r="J51">
        <f t="shared" si="6"/>
        <v>25325.017224671799</v>
      </c>
      <c r="K51" s="5">
        <f t="shared" si="7"/>
        <v>14791583.508121209</v>
      </c>
    </row>
    <row r="52" spans="1:11" ht="41.4" x14ac:dyDescent="0.3">
      <c r="A52" s="17" t="s">
        <v>131</v>
      </c>
      <c r="B52" s="4">
        <v>32604</v>
      </c>
      <c r="C52" s="3">
        <v>18737</v>
      </c>
      <c r="D52">
        <f t="shared" si="3"/>
        <v>4.5132708844655154</v>
      </c>
      <c r="E52">
        <f t="shared" si="3"/>
        <v>4.2727000567895859</v>
      </c>
      <c r="F52">
        <f t="shared" si="9"/>
        <v>19.283852764362592</v>
      </c>
      <c r="G52">
        <f t="shared" si="10"/>
        <v>20.369614076564137</v>
      </c>
      <c r="H52" s="5">
        <f t="shared" si="4"/>
        <v>4.253860522935601</v>
      </c>
      <c r="I52" s="5">
        <f t="shared" si="5"/>
        <v>9.7948824163416504</v>
      </c>
      <c r="J52">
        <f t="shared" si="6"/>
        <v>17941.69147601135</v>
      </c>
      <c r="K52" s="5">
        <f t="shared" si="7"/>
        <v>632515.6483290043</v>
      </c>
    </row>
    <row r="53" spans="1:11" ht="55.2" x14ac:dyDescent="0.3">
      <c r="A53" s="17" t="s">
        <v>132</v>
      </c>
      <c r="B53" s="4">
        <v>135910</v>
      </c>
      <c r="C53" s="3">
        <v>48196</v>
      </c>
      <c r="D53">
        <f t="shared" si="3"/>
        <v>5.1332514124723199</v>
      </c>
      <c r="E53">
        <f t="shared" si="3"/>
        <v>4.6830109957074457</v>
      </c>
      <c r="F53">
        <f t="shared" si="9"/>
        <v>24.039072808338652</v>
      </c>
      <c r="G53">
        <f t="shared" si="10"/>
        <v>26.350270063649067</v>
      </c>
      <c r="H53" s="5">
        <f t="shared" si="4"/>
        <v>4.8202401568558795</v>
      </c>
      <c r="I53" s="5">
        <f t="shared" si="5"/>
        <v>11.099020595614</v>
      </c>
      <c r="J53">
        <f t="shared" si="6"/>
        <v>66106.383570301128</v>
      </c>
      <c r="K53" s="5">
        <f t="shared" si="7"/>
        <v>320781839.63531262</v>
      </c>
    </row>
    <row r="54" spans="1:11" ht="69" x14ac:dyDescent="0.3">
      <c r="A54" s="17" t="s">
        <v>133</v>
      </c>
      <c r="B54" s="4">
        <v>38095</v>
      </c>
      <c r="C54" s="3">
        <v>26428</v>
      </c>
      <c r="D54">
        <f t="shared" si="3"/>
        <v>4.5808679779090298</v>
      </c>
      <c r="E54">
        <f t="shared" si="3"/>
        <v>4.4220642981362799</v>
      </c>
      <c r="F54">
        <f t="shared" si="9"/>
        <v>20.256892739587254</v>
      </c>
      <c r="G54">
        <f t="shared" si="10"/>
        <v>20.984351431032362</v>
      </c>
      <c r="H54" s="5">
        <f t="shared" si="4"/>
        <v>4.3156134575990466</v>
      </c>
      <c r="I54" s="5">
        <f t="shared" si="5"/>
        <v>9.937073898791823</v>
      </c>
      <c r="J54">
        <f t="shared" si="6"/>
        <v>20683.134708662543</v>
      </c>
      <c r="K54" s="5">
        <f t="shared" si="7"/>
        <v>33003477.215613805</v>
      </c>
    </row>
    <row r="55" spans="1:11" ht="69" x14ac:dyDescent="0.3">
      <c r="A55" s="17" t="s">
        <v>134</v>
      </c>
      <c r="B55" s="4">
        <v>119046</v>
      </c>
      <c r="C55" s="3">
        <v>79021</v>
      </c>
      <c r="D55">
        <f t="shared" si="3"/>
        <v>5.075714807493001</v>
      </c>
      <c r="E55">
        <f t="shared" si="3"/>
        <v>4.8977425213177623</v>
      </c>
      <c r="F55">
        <f t="shared" si="9"/>
        <v>24.859544238740671</v>
      </c>
      <c r="G55">
        <f t="shared" si="10"/>
        <v>25.762880807003711</v>
      </c>
      <c r="H55" s="5">
        <f t="shared" si="4"/>
        <v>4.7676779233774038</v>
      </c>
      <c r="I55" s="5">
        <f t="shared" si="5"/>
        <v>10.977991498941439</v>
      </c>
      <c r="J55">
        <f t="shared" si="6"/>
        <v>58570.796549076724</v>
      </c>
      <c r="K55" s="5">
        <f t="shared" si="7"/>
        <v>418210821.18415427</v>
      </c>
    </row>
    <row r="56" spans="1:11" ht="55.2" x14ac:dyDescent="0.3">
      <c r="A56" s="17" t="s">
        <v>135</v>
      </c>
      <c r="B56" s="4">
        <v>38720</v>
      </c>
      <c r="C56" s="3">
        <v>22379</v>
      </c>
      <c r="D56">
        <f t="shared" si="3"/>
        <v>4.5879353486363561</v>
      </c>
      <c r="E56">
        <f t="shared" si="3"/>
        <v>4.349840676285945</v>
      </c>
      <c r="F56">
        <f t="shared" si="9"/>
        <v>19.956787799668561</v>
      </c>
      <c r="G56">
        <f t="shared" si="10"/>
        <v>21.049150763267001</v>
      </c>
      <c r="H56" s="5">
        <f t="shared" si="4"/>
        <v>4.3220698133465261</v>
      </c>
      <c r="I56" s="5">
        <f t="shared" si="5"/>
        <v>9.9519402172909057</v>
      </c>
      <c r="J56">
        <f t="shared" si="6"/>
        <v>20992.913708169195</v>
      </c>
      <c r="K56" s="5">
        <f t="shared" si="7"/>
        <v>1921235.2084012711</v>
      </c>
    </row>
    <row r="57" spans="1:11" ht="55.2" x14ac:dyDescent="0.3">
      <c r="A57" s="17" t="s">
        <v>136</v>
      </c>
      <c r="B57" s="4">
        <v>14609</v>
      </c>
      <c r="C57" s="3">
        <v>13174</v>
      </c>
      <c r="D57">
        <f t="shared" si="3"/>
        <v>4.1646204890797112</v>
      </c>
      <c r="E57">
        <f t="shared" si="3"/>
        <v>4.1197176591054951</v>
      </c>
      <c r="F57">
        <f t="shared" si="9"/>
        <v>17.157060572334249</v>
      </c>
      <c r="G57">
        <f t="shared" si="10"/>
        <v>17.344063818062533</v>
      </c>
      <c r="H57" s="5">
        <f t="shared" si="4"/>
        <v>3.9353529660295479</v>
      </c>
      <c r="I57" s="5">
        <f t="shared" si="5"/>
        <v>9.0614911704862049</v>
      </c>
      <c r="J57">
        <f t="shared" si="6"/>
        <v>8616.9904803438149</v>
      </c>
      <c r="K57" s="5">
        <f t="shared" si="7"/>
        <v>20766335.762237094</v>
      </c>
    </row>
    <row r="58" spans="1:11" ht="69" x14ac:dyDescent="0.3">
      <c r="A58" s="17" t="s">
        <v>137</v>
      </c>
      <c r="B58" s="4">
        <v>121501</v>
      </c>
      <c r="C58" s="3">
        <v>61911</v>
      </c>
      <c r="D58">
        <f t="shared" si="3"/>
        <v>5.084579852359802</v>
      </c>
      <c r="E58">
        <f t="shared" si="3"/>
        <v>4.7917678188889266</v>
      </c>
      <c r="F58">
        <f t="shared" si="9"/>
        <v>24.36412610910871</v>
      </c>
      <c r="G58">
        <f t="shared" si="10"/>
        <v>25.852952275023227</v>
      </c>
      <c r="H58" s="5">
        <f t="shared" si="4"/>
        <v>4.7757765339619782</v>
      </c>
      <c r="I58" s="5">
        <f t="shared" si="5"/>
        <v>10.996639251490905</v>
      </c>
      <c r="J58">
        <f t="shared" si="6"/>
        <v>59673.25753238007</v>
      </c>
      <c r="K58" s="5">
        <f t="shared" si="7"/>
        <v>5007491.3513897322</v>
      </c>
    </row>
    <row r="59" spans="1:11" ht="69" x14ac:dyDescent="0.3">
      <c r="A59" s="17" t="s">
        <v>138</v>
      </c>
      <c r="B59" s="4">
        <v>94081</v>
      </c>
      <c r="C59" s="3">
        <v>25780</v>
      </c>
      <c r="D59">
        <f t="shared" si="3"/>
        <v>4.97350192493289</v>
      </c>
      <c r="E59">
        <f t="shared" si="3"/>
        <v>4.4112829130173843</v>
      </c>
      <c r="F59">
        <f t="shared" si="9"/>
        <v>21.939524059315527</v>
      </c>
      <c r="G59">
        <f t="shared" si="10"/>
        <v>24.735721397311163</v>
      </c>
      <c r="H59" s="5">
        <f t="shared" si="4"/>
        <v>4.6743019343081205</v>
      </c>
      <c r="I59" s="5">
        <f t="shared" si="5"/>
        <v>10.762985193842356</v>
      </c>
      <c r="J59">
        <f t="shared" si="6"/>
        <v>47239.476750505033</v>
      </c>
      <c r="K59" s="5">
        <f t="shared" si="7"/>
        <v>460509142.40546608</v>
      </c>
    </row>
    <row r="60" spans="1:11" x14ac:dyDescent="0.3">
      <c r="B60" s="4">
        <v>28803</v>
      </c>
      <c r="C60" s="3">
        <v>22799</v>
      </c>
      <c r="D60">
        <f t="shared" si="3"/>
        <v>4.4594377244117274</v>
      </c>
      <c r="E60">
        <f t="shared" si="3"/>
        <v>4.3579157985791301</v>
      </c>
      <c r="F60">
        <f t="shared" si="9"/>
        <v>19.433854111993632</v>
      </c>
      <c r="G60">
        <f t="shared" si="10"/>
        <v>19.886584817906446</v>
      </c>
      <c r="H60" s="5">
        <f t="shared" si="4"/>
        <v>4.2046815501990551</v>
      </c>
      <c r="I60" s="5">
        <f t="shared" si="5"/>
        <v>9.6816435706593023</v>
      </c>
      <c r="J60">
        <f t="shared" si="6"/>
        <v>16020.806627898673</v>
      </c>
      <c r="K60" s="5">
        <f t="shared" si="7"/>
        <v>45943905.389598355</v>
      </c>
    </row>
    <row r="61" spans="1:11" x14ac:dyDescent="0.3">
      <c r="A61" t="s">
        <v>35</v>
      </c>
      <c r="B61" s="5">
        <f>SUM(B2:B60)</f>
        <v>6976467</v>
      </c>
      <c r="C61" s="5">
        <f t="shared" ref="C61:G61" si="11">SUM(C2:C60)</f>
        <v>3685606</v>
      </c>
      <c r="D61" s="5">
        <f t="shared" si="11"/>
        <v>274.94033912281407</v>
      </c>
      <c r="E61" s="5">
        <f t="shared" si="11"/>
        <v>258.88664933006078</v>
      </c>
      <c r="F61" s="5">
        <f t="shared" si="11"/>
        <v>1224.8835756935489</v>
      </c>
      <c r="G61" s="5">
        <f t="shared" si="11"/>
        <v>1301.4418502000235</v>
      </c>
      <c r="H61" s="5">
        <f t="shared" ref="H61" si="12">SUM(H2:H60)</f>
        <v>258.88664933006078</v>
      </c>
      <c r="I61" s="5">
        <f t="shared" ref="I61" si="13">SUM(I2:I60)</f>
        <v>596.10894049687386</v>
      </c>
      <c r="J61" s="5">
        <f t="shared" ref="J61" si="14">SUM(J2:J60)</f>
        <v>3185496.7068471205</v>
      </c>
      <c r="K61" s="5">
        <f t="shared" ref="K61" si="15">SUM(K2:K60)</f>
        <v>208413344588.84943</v>
      </c>
    </row>
    <row r="62" spans="1:11" x14ac:dyDescent="0.3">
      <c r="A62" t="s">
        <v>36</v>
      </c>
      <c r="B62" s="5">
        <f>AVERAGE(B2:B60)</f>
        <v>118245.20338983051</v>
      </c>
      <c r="C62" s="5">
        <f t="shared" ref="C62:K62" si="16">AVERAGE(C2:C60)</f>
        <v>62467.898305084746</v>
      </c>
      <c r="D62" s="5">
        <f>AVERAGE(D2:D60)</f>
        <v>4.6600057478443064</v>
      </c>
      <c r="E62" s="5">
        <f t="shared" si="16"/>
        <v>4.3879093106789959</v>
      </c>
      <c r="F62" s="5">
        <f t="shared" si="16"/>
        <v>20.760738571077098</v>
      </c>
      <c r="G62" s="5">
        <f t="shared" si="16"/>
        <v>22.058336444068196</v>
      </c>
      <c r="H62" s="5">
        <f t="shared" si="16"/>
        <v>4.3879093106789959</v>
      </c>
      <c r="I62" s="5">
        <f t="shared" si="16"/>
        <v>10.103541364353795</v>
      </c>
      <c r="J62" s="5">
        <f t="shared" si="16"/>
        <v>53991.469607578314</v>
      </c>
      <c r="K62" s="5">
        <f t="shared" si="16"/>
        <v>3532429569.3025327</v>
      </c>
    </row>
    <row r="68" spans="1:5" x14ac:dyDescent="0.3">
      <c r="A68" t="s">
        <v>32</v>
      </c>
      <c r="B68" s="5">
        <f>G62-D62^2</f>
        <v>0.342682874126222</v>
      </c>
    </row>
    <row r="69" spans="1:5" x14ac:dyDescent="0.3">
      <c r="A69" t="s">
        <v>9</v>
      </c>
      <c r="B69">
        <f>(F62-D62*E62)/B68</f>
        <v>0.91354422975371641</v>
      </c>
    </row>
    <row r="70" spans="1:5" x14ac:dyDescent="0.3">
      <c r="A70" t="s">
        <v>33</v>
      </c>
      <c r="B70" s="5">
        <f>E62-B69*D62</f>
        <v>0.13078794911667746</v>
      </c>
      <c r="C70" t="s">
        <v>34</v>
      </c>
      <c r="D70" s="5">
        <f>B70*B73</f>
        <v>0.3011505845490845</v>
      </c>
      <c r="E70" s="11">
        <f>EXP(D70)</f>
        <v>1.351412828108012</v>
      </c>
    </row>
    <row r="71" spans="1:5" x14ac:dyDescent="0.3">
      <c r="A71" s="12" t="s">
        <v>8</v>
      </c>
      <c r="B71" s="12">
        <f>SQRT(K61/59)</f>
        <v>59434.245762039689</v>
      </c>
    </row>
    <row r="73" spans="1:5" x14ac:dyDescent="0.3">
      <c r="A73" t="s">
        <v>37</v>
      </c>
      <c r="B73">
        <f>1/B74</f>
        <v>2.3025866418352088</v>
      </c>
    </row>
    <row r="74" spans="1:5" x14ac:dyDescent="0.3">
      <c r="A74" t="s">
        <v>38</v>
      </c>
      <c r="B74">
        <f>LOG10(2.71828)</f>
        <v>0.43429418977388817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57A38-64FF-45A1-B4A3-FD2525202F32}">
  <dimension ref="A1:J73"/>
  <sheetViews>
    <sheetView workbookViewId="0">
      <selection sqref="A1:A59"/>
    </sheetView>
  </sheetViews>
  <sheetFormatPr defaultRowHeight="14.4" x14ac:dyDescent="0.3"/>
  <cols>
    <col min="2" max="2" width="16.21875" customWidth="1"/>
    <col min="3" max="3" width="19" customWidth="1"/>
    <col min="5" max="5" width="15.109375" customWidth="1"/>
    <col min="6" max="6" width="18.44140625" customWidth="1"/>
    <col min="7" max="7" width="28.33203125" customWidth="1"/>
    <col min="10" max="10" width="17.44140625" customWidth="1"/>
  </cols>
  <sheetData>
    <row r="1" spans="1:10" ht="69" x14ac:dyDescent="0.3">
      <c r="A1" s="17" t="s">
        <v>80</v>
      </c>
      <c r="B1" s="2" t="s">
        <v>1</v>
      </c>
      <c r="C1" s="1" t="s">
        <v>0</v>
      </c>
      <c r="D1" t="s">
        <v>39</v>
      </c>
      <c r="E1" t="s">
        <v>40</v>
      </c>
      <c r="F1" t="s">
        <v>41</v>
      </c>
      <c r="G1" t="s">
        <v>28</v>
      </c>
      <c r="H1" t="s">
        <v>42</v>
      </c>
      <c r="I1" t="s">
        <v>30</v>
      </c>
      <c r="J1" t="s">
        <v>31</v>
      </c>
    </row>
    <row r="2" spans="1:10" ht="55.2" x14ac:dyDescent="0.3">
      <c r="A2" s="17" t="s">
        <v>81</v>
      </c>
      <c r="B2" s="4">
        <v>27553</v>
      </c>
      <c r="C2" s="3">
        <v>14333</v>
      </c>
      <c r="D2">
        <f>LOG10(C2)</f>
        <v>4.1563371008708101</v>
      </c>
      <c r="E2" s="5">
        <f>B2*D2</f>
        <v>114519.55614029343</v>
      </c>
      <c r="F2">
        <f>B2*B2</f>
        <v>759167809</v>
      </c>
      <c r="G2" s="5">
        <f>$B$70+B2*$B$69</f>
        <v>4.2271069139016966</v>
      </c>
      <c r="H2" s="5">
        <f>G2*$G$69</f>
        <v>9.7332799135593007</v>
      </c>
      <c r="I2">
        <f>EXP(H2)</f>
        <v>16869.793141653616</v>
      </c>
      <c r="J2" s="5">
        <f>(C2-I2)^2</f>
        <v>6435319.4435408218</v>
      </c>
    </row>
    <row r="3" spans="1:10" ht="69" x14ac:dyDescent="0.3">
      <c r="A3" s="17" t="s">
        <v>82</v>
      </c>
      <c r="B3" s="4">
        <v>20195</v>
      </c>
      <c r="C3" s="3">
        <v>12721</v>
      </c>
      <c r="D3">
        <f t="shared" ref="D3:D60" si="0">LOG10(C3)</f>
        <v>4.1045212526183281</v>
      </c>
      <c r="E3" s="5">
        <f t="shared" ref="E3:E60" si="1">B3*D3</f>
        <v>82890.806696627144</v>
      </c>
      <c r="F3">
        <f t="shared" ref="F3:F60" si="2">B3*B3</f>
        <v>407838025</v>
      </c>
      <c r="G3" s="5">
        <f t="shared" ref="G3:G60" si="3">$B$70+B3*$B$69</f>
        <v>4.2140607644945467</v>
      </c>
      <c r="H3" s="5">
        <f t="shared" ref="H3:H60" si="4">G3*$G$69</f>
        <v>9.7032400242070107</v>
      </c>
      <c r="I3">
        <f t="shared" ref="I3:I59" si="5">EXP(H3)</f>
        <v>16370.562382050695</v>
      </c>
      <c r="J3" s="5">
        <f t="shared" ref="J3:J60" si="6">(C3-I3)^2</f>
        <v>13319305.580479546</v>
      </c>
    </row>
    <row r="4" spans="1:10" ht="69" x14ac:dyDescent="0.3">
      <c r="A4" s="17" t="s">
        <v>83</v>
      </c>
      <c r="B4" s="4">
        <v>265626</v>
      </c>
      <c r="C4" s="3">
        <v>40995</v>
      </c>
      <c r="D4">
        <f t="shared" si="0"/>
        <v>4.6127308907483417</v>
      </c>
      <c r="E4" s="5">
        <f t="shared" si="1"/>
        <v>1225261.2555859191</v>
      </c>
      <c r="F4">
        <f t="shared" si="2"/>
        <v>70557171876</v>
      </c>
      <c r="G4" s="5">
        <f t="shared" si="3"/>
        <v>4.6492237836772379</v>
      </c>
      <c r="H4" s="5">
        <f t="shared" si="4"/>
        <v>10.705240579197755</v>
      </c>
      <c r="I4">
        <f t="shared" si="5"/>
        <v>44588.915654669028</v>
      </c>
      <c r="J4" s="5">
        <f t="shared" si="6"/>
        <v>12916229.732875111</v>
      </c>
    </row>
    <row r="5" spans="1:10" ht="69" x14ac:dyDescent="0.3">
      <c r="A5" s="17" t="s">
        <v>84</v>
      </c>
      <c r="B5" s="4">
        <v>81828</v>
      </c>
      <c r="C5" s="3">
        <v>42508</v>
      </c>
      <c r="D5">
        <f t="shared" si="0"/>
        <v>4.6284706719067366</v>
      </c>
      <c r="E5" s="5">
        <f t="shared" si="1"/>
        <v>378738.49814078445</v>
      </c>
      <c r="F5">
        <f t="shared" si="2"/>
        <v>6695821584</v>
      </c>
      <c r="G5" s="5">
        <f t="shared" si="3"/>
        <v>4.3233395530798795</v>
      </c>
      <c r="H5" s="5">
        <f t="shared" si="4"/>
        <v>9.9548639030395325</v>
      </c>
      <c r="I5">
        <f t="shared" si="5"/>
        <v>21054.380201370706</v>
      </c>
      <c r="J5" s="5">
        <f t="shared" si="6"/>
        <v>460257802.46413881</v>
      </c>
    </row>
    <row r="6" spans="1:10" ht="55.2" x14ac:dyDescent="0.3">
      <c r="A6" s="17" t="s">
        <v>85</v>
      </c>
      <c r="B6" s="4">
        <v>23843</v>
      </c>
      <c r="C6" s="3">
        <v>19001</v>
      </c>
      <c r="D6">
        <f t="shared" si="0"/>
        <v>4.2787764579556447</v>
      </c>
      <c r="E6" s="5">
        <f t="shared" si="1"/>
        <v>102018.86708703643</v>
      </c>
      <c r="F6">
        <f t="shared" si="2"/>
        <v>568488649</v>
      </c>
      <c r="G6" s="5">
        <f t="shared" si="3"/>
        <v>4.220528874447969</v>
      </c>
      <c r="H6" s="5">
        <f t="shared" si="4"/>
        <v>9.7181334077836823</v>
      </c>
      <c r="I6">
        <f t="shared" si="5"/>
        <v>16616.200094860822</v>
      </c>
      <c r="J6" s="5">
        <f t="shared" si="6"/>
        <v>5687270.5875518322</v>
      </c>
    </row>
    <row r="7" spans="1:10" ht="69" x14ac:dyDescent="0.3">
      <c r="A7" s="17" t="s">
        <v>86</v>
      </c>
      <c r="B7" s="4">
        <v>62264</v>
      </c>
      <c r="C7" s="3">
        <v>42237</v>
      </c>
      <c r="D7">
        <f t="shared" si="0"/>
        <v>4.6256930636518199</v>
      </c>
      <c r="E7" s="5">
        <f t="shared" si="1"/>
        <v>288014.15291521692</v>
      </c>
      <c r="F7">
        <f t="shared" si="2"/>
        <v>3876805696</v>
      </c>
      <c r="G7" s="5">
        <f t="shared" si="3"/>
        <v>4.2886514765643202</v>
      </c>
      <c r="H7" s="5">
        <f t="shared" si="4"/>
        <v>9.8749916014238472</v>
      </c>
      <c r="I7">
        <f t="shared" si="5"/>
        <v>19438.124585547321</v>
      </c>
      <c r="J7" s="5">
        <f t="shared" si="6"/>
        <v>519788720.16373485</v>
      </c>
    </row>
    <row r="8" spans="1:10" ht="55.2" x14ac:dyDescent="0.3">
      <c r="A8" s="17" t="s">
        <v>87</v>
      </c>
      <c r="B8" s="4">
        <v>19301</v>
      </c>
      <c r="C8" s="3">
        <v>17072</v>
      </c>
      <c r="D8">
        <f t="shared" si="0"/>
        <v>4.2322844020803947</v>
      </c>
      <c r="E8" s="5">
        <f t="shared" si="1"/>
        <v>81687.321244553692</v>
      </c>
      <c r="F8">
        <f t="shared" si="2"/>
        <v>372528601</v>
      </c>
      <c r="G8" s="5">
        <f t="shared" si="3"/>
        <v>4.212475652022408</v>
      </c>
      <c r="H8" s="5">
        <f t="shared" si="4"/>
        <v>9.6995901654028582</v>
      </c>
      <c r="I8">
        <f t="shared" si="5"/>
        <v>16310.921048244451</v>
      </c>
      <c r="J8" s="5">
        <f t="shared" si="6"/>
        <v>579241.17080532608</v>
      </c>
    </row>
    <row r="9" spans="1:10" ht="55.2" x14ac:dyDescent="0.3">
      <c r="A9" s="17" t="s">
        <v>88</v>
      </c>
      <c r="B9" s="4">
        <v>25064</v>
      </c>
      <c r="C9" s="3">
        <v>10323</v>
      </c>
      <c r="D9">
        <f t="shared" si="0"/>
        <v>4.0138059273405924</v>
      </c>
      <c r="E9" s="5">
        <f t="shared" si="1"/>
        <v>100602.0317628646</v>
      </c>
      <c r="F9">
        <f t="shared" si="2"/>
        <v>628204096</v>
      </c>
      <c r="G9" s="5">
        <f t="shared" si="3"/>
        <v>4.2226937763813925</v>
      </c>
      <c r="H9" s="5">
        <f t="shared" si="4"/>
        <v>9.7231182820564666</v>
      </c>
      <c r="I9">
        <f t="shared" si="5"/>
        <v>16699.236554433159</v>
      </c>
      <c r="J9" s="5">
        <f t="shared" si="6"/>
        <v>40656392.598089643</v>
      </c>
    </row>
    <row r="10" spans="1:10" ht="69" x14ac:dyDescent="0.3">
      <c r="A10" s="17" t="s">
        <v>89</v>
      </c>
      <c r="B10" s="4">
        <v>26908</v>
      </c>
      <c r="C10" s="3">
        <v>20044</v>
      </c>
      <c r="D10">
        <f t="shared" si="0"/>
        <v>4.3019843940704394</v>
      </c>
      <c r="E10" s="5">
        <f t="shared" si="1"/>
        <v>115757.79607564738</v>
      </c>
      <c r="F10">
        <f t="shared" si="2"/>
        <v>724040464</v>
      </c>
      <c r="G10" s="5">
        <f t="shared" si="3"/>
        <v>4.2259632924872346</v>
      </c>
      <c r="H10" s="5">
        <f t="shared" si="4"/>
        <v>9.7306466261670437</v>
      </c>
      <c r="I10">
        <f t="shared" si="5"/>
        <v>16825.428566038609</v>
      </c>
      <c r="J10" s="5">
        <f t="shared" si="6"/>
        <v>10359202.075512288</v>
      </c>
    </row>
    <row r="11" spans="1:10" ht="55.2" x14ac:dyDescent="0.3">
      <c r="A11" s="17" t="s">
        <v>90</v>
      </c>
      <c r="B11" s="4">
        <v>673985</v>
      </c>
      <c r="C11" s="3">
        <v>398281</v>
      </c>
      <c r="D11">
        <f t="shared" si="0"/>
        <v>5.6001895888798918</v>
      </c>
      <c r="E11" s="5">
        <f t="shared" si="1"/>
        <v>3774443.7800612138</v>
      </c>
      <c r="F11">
        <f t="shared" si="2"/>
        <v>454255780225</v>
      </c>
      <c r="G11" s="5">
        <f t="shared" si="3"/>
        <v>5.3732673452095003</v>
      </c>
      <c r="H11" s="5">
        <f t="shared" si="4"/>
        <v>12.372413612088732</v>
      </c>
      <c r="I11">
        <f t="shared" si="5"/>
        <v>236195.14126086904</v>
      </c>
      <c r="J11" s="5">
        <f t="shared" si="6"/>
        <v>26271825603.201515</v>
      </c>
    </row>
    <row r="12" spans="1:10" ht="55.2" x14ac:dyDescent="0.3">
      <c r="A12" s="17" t="s">
        <v>91</v>
      </c>
      <c r="B12" s="4">
        <v>31714</v>
      </c>
      <c r="C12" s="3">
        <v>10837</v>
      </c>
      <c r="D12">
        <f t="shared" si="0"/>
        <v>4.0349090733677482</v>
      </c>
      <c r="E12" s="5">
        <f t="shared" si="1"/>
        <v>127963.10635278477</v>
      </c>
      <c r="F12">
        <f t="shared" si="2"/>
        <v>1005777796</v>
      </c>
      <c r="G12" s="5">
        <f t="shared" si="3"/>
        <v>4.2344846018173188</v>
      </c>
      <c r="H12" s="5">
        <f t="shared" si="4"/>
        <v>9.7502676792014409</v>
      </c>
      <c r="I12">
        <f t="shared" si="5"/>
        <v>17158.82125418356</v>
      </c>
      <c r="J12" s="5">
        <f t="shared" si="6"/>
        <v>39965423.969847001</v>
      </c>
    </row>
    <row r="13" spans="1:10" ht="69" x14ac:dyDescent="0.3">
      <c r="A13" s="17" t="s">
        <v>92</v>
      </c>
      <c r="B13" s="4">
        <v>54851</v>
      </c>
      <c r="C13" s="3">
        <v>26436</v>
      </c>
      <c r="D13">
        <f t="shared" si="0"/>
        <v>4.422195743198392</v>
      </c>
      <c r="E13" s="5">
        <f t="shared" si="1"/>
        <v>242561.858710175</v>
      </c>
      <c r="F13">
        <f t="shared" si="2"/>
        <v>3008632201</v>
      </c>
      <c r="G13" s="5">
        <f>$B$70+B13*$B$69</f>
        <v>4.2755078090520611</v>
      </c>
      <c r="H13" s="5">
        <f t="shared" si="4"/>
        <v>9.8447271681853969</v>
      </c>
      <c r="I13">
        <f t="shared" si="5"/>
        <v>18858.653670337771</v>
      </c>
      <c r="J13" s="5">
        <f t="shared" si="6"/>
        <v>57416177.399645649</v>
      </c>
    </row>
    <row r="14" spans="1:10" ht="69" x14ac:dyDescent="0.3">
      <c r="A14" s="17" t="s">
        <v>93</v>
      </c>
      <c r="B14" s="4">
        <v>17022</v>
      </c>
      <c r="C14" s="3">
        <v>11158</v>
      </c>
      <c r="D14">
        <f t="shared" si="0"/>
        <v>4.0475863570743504</v>
      </c>
      <c r="E14" s="5">
        <f t="shared" si="1"/>
        <v>68898.014970119591</v>
      </c>
      <c r="F14">
        <f t="shared" si="2"/>
        <v>289748484</v>
      </c>
      <c r="G14" s="5">
        <f t="shared" si="3"/>
        <v>4.2084348563579752</v>
      </c>
      <c r="H14" s="5">
        <f t="shared" si="4"/>
        <v>9.6902858832835488</v>
      </c>
      <c r="I14">
        <f t="shared" si="5"/>
        <v>16159.863468105517</v>
      </c>
      <c r="J14" s="5">
        <f t="shared" si="6"/>
        <v>25018638.153568555</v>
      </c>
    </row>
    <row r="15" spans="1:10" ht="55.2" x14ac:dyDescent="0.3">
      <c r="A15" s="17" t="s">
        <v>94</v>
      </c>
      <c r="B15" s="4">
        <v>13395</v>
      </c>
      <c r="C15" s="3">
        <v>8620</v>
      </c>
      <c r="D15">
        <f t="shared" si="0"/>
        <v>3.9355072658247128</v>
      </c>
      <c r="E15" s="5">
        <f t="shared" si="1"/>
        <v>52716.119825722031</v>
      </c>
      <c r="F15">
        <f t="shared" si="2"/>
        <v>179426025</v>
      </c>
      <c r="G15" s="5">
        <f t="shared" si="3"/>
        <v>4.2020039805901401</v>
      </c>
      <c r="H15" s="5">
        <f t="shared" si="4"/>
        <v>9.6754782346452313</v>
      </c>
      <c r="I15">
        <f t="shared" si="5"/>
        <v>15922.336833420424</v>
      </c>
      <c r="J15" s="5">
        <f t="shared" si="6"/>
        <v>53324123.22872863</v>
      </c>
    </row>
    <row r="16" spans="1:10" ht="55.2" x14ac:dyDescent="0.3">
      <c r="A16" s="17" t="s">
        <v>95</v>
      </c>
      <c r="B16" s="4">
        <v>129519</v>
      </c>
      <c r="C16" s="3">
        <v>52744</v>
      </c>
      <c r="D16">
        <f t="shared" si="0"/>
        <v>4.7221730627356466</v>
      </c>
      <c r="E16" s="5">
        <f t="shared" si="1"/>
        <v>611611.13291245827</v>
      </c>
      <c r="F16">
        <f t="shared" si="2"/>
        <v>16775171361</v>
      </c>
      <c r="G16" s="5">
        <f t="shared" si="3"/>
        <v>4.4078983885482668</v>
      </c>
      <c r="H16" s="5">
        <f t="shared" si="4"/>
        <v>10.149567948038182</v>
      </c>
      <c r="I16">
        <f t="shared" si="5"/>
        <v>25580.047908963686</v>
      </c>
      <c r="J16" s="5">
        <f t="shared" si="6"/>
        <v>737880293.20411611</v>
      </c>
    </row>
    <row r="17" spans="1:10" ht="69" x14ac:dyDescent="0.3">
      <c r="A17" s="17" t="s">
        <v>96</v>
      </c>
      <c r="B17" s="4">
        <v>45637</v>
      </c>
      <c r="C17" s="3">
        <v>28361</v>
      </c>
      <c r="D17">
        <f t="shared" si="0"/>
        <v>4.4527215398687607</v>
      </c>
      <c r="E17" s="5">
        <f t="shared" si="1"/>
        <v>203208.85291499062</v>
      </c>
      <c r="F17">
        <f t="shared" si="2"/>
        <v>2082735769</v>
      </c>
      <c r="G17" s="5">
        <f t="shared" si="3"/>
        <v>4.2591708668615906</v>
      </c>
      <c r="H17" s="5">
        <f t="shared" si="4"/>
        <v>9.807109943329186</v>
      </c>
      <c r="I17">
        <f t="shared" si="5"/>
        <v>18162.420729045378</v>
      </c>
      <c r="J17" s="5">
        <f t="shared" si="6"/>
        <v>104011019.14594531</v>
      </c>
    </row>
    <row r="18" spans="1:10" ht="27.6" x14ac:dyDescent="0.3">
      <c r="A18" s="17" t="s">
        <v>97</v>
      </c>
      <c r="B18" s="4">
        <v>114986</v>
      </c>
      <c r="C18" s="3">
        <v>75260</v>
      </c>
      <c r="D18">
        <f t="shared" si="0"/>
        <v>4.8765642139838459</v>
      </c>
      <c r="E18" s="5">
        <f t="shared" si="1"/>
        <v>560736.61270914646</v>
      </c>
      <c r="F18">
        <f t="shared" si="2"/>
        <v>13221780196</v>
      </c>
      <c r="G18" s="5">
        <f t="shared" si="3"/>
        <v>4.3821305590655113</v>
      </c>
      <c r="H18" s="5">
        <f t="shared" si="4"/>
        <v>10.090235288082102</v>
      </c>
      <c r="I18">
        <f t="shared" si="5"/>
        <v>24106.463729986855</v>
      </c>
      <c r="J18" s="5">
        <f t="shared" si="6"/>
        <v>2616684272.9275503</v>
      </c>
    </row>
    <row r="19" spans="1:10" ht="55.2" x14ac:dyDescent="0.3">
      <c r="A19" s="17" t="s">
        <v>98</v>
      </c>
      <c r="B19" s="4">
        <v>1338665</v>
      </c>
      <c r="C19" s="3">
        <v>857353</v>
      </c>
      <c r="D19">
        <f t="shared" si="0"/>
        <v>5.9331596718499968</v>
      </c>
      <c r="E19" s="5">
        <f t="shared" si="1"/>
        <v>7942513.1921170764</v>
      </c>
      <c r="F19">
        <f t="shared" si="2"/>
        <v>1792023982225</v>
      </c>
      <c r="G19" s="5">
        <f t="shared" si="3"/>
        <v>6.5517825107360705</v>
      </c>
      <c r="H19" s="5">
        <f t="shared" si="4"/>
        <v>15.086046889430422</v>
      </c>
      <c r="I19">
        <f t="shared" si="5"/>
        <v>3562762.871864784</v>
      </c>
      <c r="J19" s="5">
        <f t="shared" si="6"/>
        <v>7319242574783.4268</v>
      </c>
    </row>
    <row r="20" spans="1:10" ht="41.4" x14ac:dyDescent="0.3">
      <c r="A20" s="17" t="s">
        <v>99</v>
      </c>
      <c r="B20" s="4">
        <v>26099</v>
      </c>
      <c r="C20" s="3">
        <v>24522</v>
      </c>
      <c r="D20">
        <f t="shared" si="0"/>
        <v>4.389555888095237</v>
      </c>
      <c r="E20" s="5">
        <f t="shared" si="1"/>
        <v>114563.01912339759</v>
      </c>
      <c r="F20">
        <f t="shared" si="2"/>
        <v>681157801</v>
      </c>
      <c r="G20" s="5">
        <f t="shared" si="3"/>
        <v>4.2245288898139011</v>
      </c>
      <c r="H20" s="5">
        <f t="shared" si="4"/>
        <v>9.727343789732414</v>
      </c>
      <c r="I20">
        <f t="shared" si="5"/>
        <v>16769.948598605999</v>
      </c>
      <c r="J20" s="5">
        <f t="shared" si="6"/>
        <v>60094300.929854698</v>
      </c>
    </row>
    <row r="21" spans="1:10" ht="69" x14ac:dyDescent="0.3">
      <c r="A21" s="17" t="s">
        <v>100</v>
      </c>
      <c r="B21" s="4">
        <v>27720</v>
      </c>
      <c r="C21" s="3">
        <v>19759</v>
      </c>
      <c r="D21">
        <f t="shared" si="0"/>
        <v>4.2957649612297724</v>
      </c>
      <c r="E21" s="5">
        <f t="shared" si="1"/>
        <v>119078.60472528929</v>
      </c>
      <c r="F21">
        <f t="shared" si="2"/>
        <v>768398400</v>
      </c>
      <c r="G21" s="5">
        <f t="shared" si="3"/>
        <v>4.227403014329937</v>
      </c>
      <c r="H21" s="5">
        <f t="shared" si="4"/>
        <v>9.7339617104500089</v>
      </c>
      <c r="I21">
        <f t="shared" si="5"/>
        <v>16881.2988359921</v>
      </c>
      <c r="J21" s="5">
        <f t="shared" si="6"/>
        <v>8281163.9893324226</v>
      </c>
    </row>
    <row r="22" spans="1:10" ht="110.4" x14ac:dyDescent="0.3">
      <c r="A22" s="18" t="s">
        <v>101</v>
      </c>
      <c r="B22" s="4">
        <v>45105</v>
      </c>
      <c r="C22" s="3">
        <v>23761</v>
      </c>
      <c r="D22">
        <f t="shared" si="0"/>
        <v>4.3758647143118061</v>
      </c>
      <c r="E22" s="5">
        <f t="shared" si="1"/>
        <v>197373.37793903402</v>
      </c>
      <c r="F22">
        <f t="shared" si="2"/>
        <v>2034461025</v>
      </c>
      <c r="G22" s="5">
        <f t="shared" si="3"/>
        <v>4.2582276008267161</v>
      </c>
      <c r="H22" s="5">
        <f t="shared" si="4"/>
        <v>9.8049379915575869</v>
      </c>
      <c r="I22">
        <f t="shared" si="5"/>
        <v>18123.015635638334</v>
      </c>
      <c r="J22" s="5">
        <f t="shared" si="6"/>
        <v>31786867.692786619</v>
      </c>
    </row>
    <row r="23" spans="1:10" ht="220.8" x14ac:dyDescent="0.3">
      <c r="A23" s="18" t="s">
        <v>102</v>
      </c>
      <c r="B23" s="4">
        <v>714</v>
      </c>
      <c r="C23" s="3">
        <v>376</v>
      </c>
      <c r="D23">
        <f t="shared" si="0"/>
        <v>2.5751878449276608</v>
      </c>
      <c r="E23" s="5">
        <f t="shared" si="1"/>
        <v>1838.6841212783499</v>
      </c>
      <c r="F23">
        <f t="shared" si="2"/>
        <v>509796</v>
      </c>
      <c r="G23" s="5">
        <f t="shared" si="3"/>
        <v>4.179519851664879</v>
      </c>
      <c r="H23" s="5">
        <f t="shared" si="4"/>
        <v>9.6237065797286245</v>
      </c>
      <c r="I23">
        <f t="shared" si="5"/>
        <v>15118.985935532955</v>
      </c>
      <c r="J23" s="5">
        <f t="shared" si="6"/>
        <v>217355634.29532254</v>
      </c>
    </row>
    <row r="24" spans="1:10" ht="69" x14ac:dyDescent="0.3">
      <c r="A24" s="17" t="s">
        <v>103</v>
      </c>
      <c r="B24" s="4">
        <v>44391</v>
      </c>
      <c r="C24" s="3">
        <v>23385</v>
      </c>
      <c r="D24">
        <f t="shared" si="0"/>
        <v>4.3689373742445232</v>
      </c>
      <c r="E24" s="5">
        <f t="shared" si="1"/>
        <v>193941.49898008863</v>
      </c>
      <c r="F24">
        <f t="shared" si="2"/>
        <v>1970560881</v>
      </c>
      <c r="G24" s="5">
        <f t="shared" si="3"/>
        <v>4.2569616385167537</v>
      </c>
      <c r="H24" s="5">
        <f t="shared" si="4"/>
        <v>9.8020230036536002</v>
      </c>
      <c r="I24">
        <f t="shared" si="5"/>
        <v>18070.264186547789</v>
      </c>
      <c r="J24" s="5">
        <f t="shared" si="6"/>
        <v>28246416.766791534</v>
      </c>
    </row>
    <row r="25" spans="1:10" ht="82.8" x14ac:dyDescent="0.3">
      <c r="A25" s="17" t="s">
        <v>104</v>
      </c>
      <c r="B25" s="4">
        <v>108601</v>
      </c>
      <c r="C25" s="3">
        <v>63544</v>
      </c>
      <c r="D25">
        <f t="shared" si="0"/>
        <v>4.8030745495413347</v>
      </c>
      <c r="E25" s="5">
        <f t="shared" si="1"/>
        <v>521618.69915473851</v>
      </c>
      <c r="F25">
        <f t="shared" si="2"/>
        <v>11794177201</v>
      </c>
      <c r="G25" s="5">
        <f t="shared" si="3"/>
        <v>4.3708095935905655</v>
      </c>
      <c r="H25" s="5">
        <f t="shared" si="4"/>
        <v>10.064167784206814</v>
      </c>
      <c r="I25">
        <f t="shared" si="5"/>
        <v>23486.188036286807</v>
      </c>
      <c r="J25" s="5">
        <f t="shared" si="6"/>
        <v>1604628299.3202035</v>
      </c>
    </row>
    <row r="26" spans="1:10" ht="69" x14ac:dyDescent="0.3">
      <c r="A26" s="17" t="s">
        <v>105</v>
      </c>
      <c r="B26" s="4">
        <v>53044</v>
      </c>
      <c r="C26" s="3">
        <v>48300</v>
      </c>
      <c r="D26">
        <f t="shared" si="0"/>
        <v>4.6839471307515126</v>
      </c>
      <c r="E26" s="5">
        <f t="shared" si="1"/>
        <v>248455.29160358323</v>
      </c>
      <c r="F26">
        <f t="shared" si="2"/>
        <v>2813665936</v>
      </c>
      <c r="G26" s="5">
        <f t="shared" si="3"/>
        <v>4.272303896035111</v>
      </c>
      <c r="H26" s="5">
        <f t="shared" si="4"/>
        <v>9.8373498808709652</v>
      </c>
      <c r="I26">
        <f t="shared" si="5"/>
        <v>18720.039889355732</v>
      </c>
      <c r="J26" s="5">
        <f t="shared" si="6"/>
        <v>874974040.14730608</v>
      </c>
    </row>
    <row r="27" spans="1:10" ht="69" x14ac:dyDescent="0.3">
      <c r="A27" s="17" t="s">
        <v>106</v>
      </c>
      <c r="B27" s="4">
        <v>698385</v>
      </c>
      <c r="C27" s="3">
        <v>84247</v>
      </c>
      <c r="D27">
        <f t="shared" si="0"/>
        <v>4.9255544447761004</v>
      </c>
      <c r="E27" s="5">
        <f t="shared" si="1"/>
        <v>3439933.3409149568</v>
      </c>
      <c r="F27">
        <f t="shared" si="2"/>
        <v>487741608225</v>
      </c>
      <c r="G27" s="5">
        <f t="shared" si="3"/>
        <v>5.4165299227488406</v>
      </c>
      <c r="H27" s="5">
        <f t="shared" si="4"/>
        <v>12.472029445222176</v>
      </c>
      <c r="I27">
        <f t="shared" si="5"/>
        <v>260935.7389896024</v>
      </c>
      <c r="J27" s="5">
        <f t="shared" si="6"/>
        <v>31218910485.735844</v>
      </c>
    </row>
    <row r="28" spans="1:10" ht="69" x14ac:dyDescent="0.3">
      <c r="A28" s="17" t="s">
        <v>107</v>
      </c>
      <c r="B28" s="4">
        <v>38711</v>
      </c>
      <c r="C28" s="3">
        <v>30212</v>
      </c>
      <c r="D28">
        <f t="shared" si="0"/>
        <v>4.4801794760251301</v>
      </c>
      <c r="E28" s="5">
        <f t="shared" si="1"/>
        <v>173432.22769640881</v>
      </c>
      <c r="F28">
        <f t="shared" si="2"/>
        <v>1498541521</v>
      </c>
      <c r="G28" s="5">
        <f t="shared" si="3"/>
        <v>4.2468906778436617</v>
      </c>
      <c r="H28" s="5">
        <f t="shared" si="4"/>
        <v>9.778833744137291</v>
      </c>
      <c r="I28">
        <f t="shared" si="5"/>
        <v>17656.049369788914</v>
      </c>
      <c r="J28" s="5">
        <f t="shared" si="6"/>
        <v>157651896.22829816</v>
      </c>
    </row>
    <row r="29" spans="1:10" ht="55.2" x14ac:dyDescent="0.3">
      <c r="A29" s="17" t="s">
        <v>108</v>
      </c>
      <c r="B29" s="4">
        <v>28119</v>
      </c>
      <c r="C29" s="3">
        <v>15865</v>
      </c>
      <c r="D29">
        <f t="shared" si="0"/>
        <v>4.2004400764364309</v>
      </c>
      <c r="E29" s="5">
        <f t="shared" si="1"/>
        <v>118112.174509316</v>
      </c>
      <c r="F29">
        <f t="shared" si="2"/>
        <v>790678161</v>
      </c>
      <c r="G29" s="5">
        <f t="shared" si="3"/>
        <v>4.2281104638560922</v>
      </c>
      <c r="H29" s="5">
        <f t="shared" si="4"/>
        <v>9.7355906742787059</v>
      </c>
      <c r="I29">
        <f t="shared" si="5"/>
        <v>16908.820270802535</v>
      </c>
      <c r="J29" s="5">
        <f t="shared" si="6"/>
        <v>1089560.7577382769</v>
      </c>
    </row>
    <row r="30" spans="1:10" ht="55.2" x14ac:dyDescent="0.3">
      <c r="A30" s="17" t="s">
        <v>109</v>
      </c>
      <c r="B30" s="4">
        <v>62418</v>
      </c>
      <c r="C30" s="3">
        <v>28946</v>
      </c>
      <c r="D30">
        <f t="shared" si="0"/>
        <v>4.4615885577715391</v>
      </c>
      <c r="E30" s="5">
        <f t="shared" si="1"/>
        <v>278483.43459898391</v>
      </c>
      <c r="F30">
        <f t="shared" si="2"/>
        <v>3896006724</v>
      </c>
      <c r="G30" s="5">
        <f t="shared" si="3"/>
        <v>4.2889245272586258</v>
      </c>
      <c r="H30" s="5">
        <f t="shared" si="4"/>
        <v>9.8756203243050997</v>
      </c>
      <c r="I30">
        <f t="shared" si="5"/>
        <v>19450.349621920232</v>
      </c>
      <c r="J30" s="5">
        <f t="shared" si="6"/>
        <v>90167376.102726445</v>
      </c>
    </row>
    <row r="31" spans="1:10" ht="55.2" x14ac:dyDescent="0.3">
      <c r="A31" s="17" t="s">
        <v>110</v>
      </c>
      <c r="B31" s="4">
        <v>569559</v>
      </c>
      <c r="C31" s="3">
        <v>274930</v>
      </c>
      <c r="D31">
        <f t="shared" si="0"/>
        <v>5.4392221320718663</v>
      </c>
      <c r="E31" s="5">
        <f t="shared" si="1"/>
        <v>3097957.9183207201</v>
      </c>
      <c r="F31">
        <f t="shared" si="2"/>
        <v>324397454481</v>
      </c>
      <c r="G31" s="5">
        <f t="shared" si="3"/>
        <v>5.1881141516798657</v>
      </c>
      <c r="H31" s="5">
        <f t="shared" si="4"/>
        <v>11.946082341974265</v>
      </c>
      <c r="I31">
        <f t="shared" si="5"/>
        <v>154211.81245968136</v>
      </c>
      <c r="J31" s="5">
        <f t="shared" si="6"/>
        <v>14572880803.019543</v>
      </c>
    </row>
    <row r="32" spans="1:10" ht="55.2" x14ac:dyDescent="0.3">
      <c r="A32" s="17" t="s">
        <v>111</v>
      </c>
      <c r="B32" s="4">
        <v>19230</v>
      </c>
      <c r="C32" s="3">
        <v>8367</v>
      </c>
      <c r="D32">
        <f t="shared" si="0"/>
        <v>3.9225697689857122</v>
      </c>
      <c r="E32" s="5">
        <f t="shared" si="1"/>
        <v>75431.016657595246</v>
      </c>
      <c r="F32">
        <f t="shared" si="2"/>
        <v>369792900</v>
      </c>
      <c r="G32" s="5">
        <f t="shared" si="3"/>
        <v>4.2123497650139949</v>
      </c>
      <c r="H32" s="5">
        <f t="shared" si="4"/>
        <v>9.6993002996589048</v>
      </c>
      <c r="I32">
        <f t="shared" si="5"/>
        <v>16306.193756153356</v>
      </c>
      <c r="J32" s="5">
        <f t="shared" si="6"/>
        <v>63030797.497744434</v>
      </c>
    </row>
    <row r="33" spans="1:10" ht="41.4" x14ac:dyDescent="0.3">
      <c r="A33" s="17" t="s">
        <v>112</v>
      </c>
      <c r="B33" s="4">
        <v>1632</v>
      </c>
      <c r="C33" s="3">
        <v>1468</v>
      </c>
      <c r="D33">
        <f t="shared" si="0"/>
        <v>3.1667260555800518</v>
      </c>
      <c r="E33" s="5">
        <f t="shared" si="1"/>
        <v>5168.0969227066444</v>
      </c>
      <c r="F33">
        <f t="shared" si="2"/>
        <v>2663424</v>
      </c>
      <c r="G33" s="5">
        <f t="shared" si="3"/>
        <v>4.1811475174919739</v>
      </c>
      <c r="H33" s="5">
        <f t="shared" si="4"/>
        <v>9.6274544213194648</v>
      </c>
      <c r="I33">
        <f t="shared" si="5"/>
        <v>15175.755815641736</v>
      </c>
      <c r="J33" s="5">
        <f t="shared" si="6"/>
        <v>187902569.50125983</v>
      </c>
    </row>
    <row r="34" spans="1:10" ht="55.2" x14ac:dyDescent="0.3">
      <c r="A34" s="17" t="s">
        <v>113</v>
      </c>
      <c r="B34" s="4">
        <v>117609</v>
      </c>
      <c r="C34" s="3">
        <v>87902</v>
      </c>
      <c r="D34">
        <f t="shared" si="0"/>
        <v>4.9439987565195329</v>
      </c>
      <c r="E34" s="5">
        <f t="shared" si="1"/>
        <v>581458.74975550571</v>
      </c>
      <c r="F34">
        <f t="shared" si="2"/>
        <v>13831876881</v>
      </c>
      <c r="G34" s="5">
        <f t="shared" si="3"/>
        <v>4.3867812861509901</v>
      </c>
      <c r="H34" s="5">
        <f t="shared" si="4"/>
        <v>10.100943990143946</v>
      </c>
      <c r="I34">
        <f t="shared" si="5"/>
        <v>24365.999835032278</v>
      </c>
      <c r="J34" s="5">
        <f t="shared" si="6"/>
        <v>4036823316.9627786</v>
      </c>
    </row>
    <row r="35" spans="1:10" ht="69" x14ac:dyDescent="0.3">
      <c r="A35" s="17" t="s">
        <v>114</v>
      </c>
      <c r="B35" s="4">
        <v>646352</v>
      </c>
      <c r="C35" s="3">
        <v>436894</v>
      </c>
      <c r="D35">
        <f t="shared" si="0"/>
        <v>5.6403760804505065</v>
      </c>
      <c r="E35" s="5">
        <f t="shared" si="1"/>
        <v>3645668.360351346</v>
      </c>
      <c r="F35">
        <f t="shared" si="2"/>
        <v>417770907904</v>
      </c>
      <c r="G35" s="5">
        <f t="shared" si="3"/>
        <v>5.3242724761461986</v>
      </c>
      <c r="H35" s="5">
        <f t="shared" si="4"/>
        <v>12.259598681065107</v>
      </c>
      <c r="I35">
        <f t="shared" si="5"/>
        <v>210996.89169895148</v>
      </c>
      <c r="J35" s="5">
        <f t="shared" si="6"/>
        <v>51029503538.775642</v>
      </c>
    </row>
    <row r="36" spans="1:10" ht="69" x14ac:dyDescent="0.3">
      <c r="A36" s="17" t="s">
        <v>115</v>
      </c>
      <c r="B36" s="4">
        <v>16383</v>
      </c>
      <c r="C36" s="3">
        <v>14571</v>
      </c>
      <c r="D36">
        <f t="shared" si="0"/>
        <v>4.1634893581926988</v>
      </c>
      <c r="E36" s="5">
        <f t="shared" si="1"/>
        <v>68210.446155270984</v>
      </c>
      <c r="F36">
        <f t="shared" si="2"/>
        <v>268402689</v>
      </c>
      <c r="G36" s="5">
        <f t="shared" si="3"/>
        <v>4.2073018732822529</v>
      </c>
      <c r="H36" s="5">
        <f t="shared" si="4"/>
        <v>9.6876770915879664</v>
      </c>
      <c r="I36">
        <f t="shared" si="5"/>
        <v>16117.760693051705</v>
      </c>
      <c r="J36" s="5">
        <f t="shared" si="6"/>
        <v>2392468.6415697904</v>
      </c>
    </row>
    <row r="37" spans="1:10" ht="55.2" x14ac:dyDescent="0.3">
      <c r="A37" s="17" t="s">
        <v>116</v>
      </c>
      <c r="B37" s="4">
        <v>34144</v>
      </c>
      <c r="C37" s="3">
        <v>29374</v>
      </c>
      <c r="D37">
        <f t="shared" si="0"/>
        <v>4.4679630905351351</v>
      </c>
      <c r="E37" s="5">
        <f t="shared" si="1"/>
        <v>152554.13176323165</v>
      </c>
      <c r="F37">
        <f t="shared" si="2"/>
        <v>1165812736</v>
      </c>
      <c r="G37" s="5">
        <f t="shared" si="3"/>
        <v>4.2387931290066874</v>
      </c>
      <c r="H37" s="5">
        <f t="shared" si="4"/>
        <v>9.7601884363536655</v>
      </c>
      <c r="I37">
        <f t="shared" si="5"/>
        <v>17329.896949957143</v>
      </c>
      <c r="J37" s="5">
        <f t="shared" si="6"/>
        <v>145060418.28005165</v>
      </c>
    </row>
    <row r="38" spans="1:10" ht="41.4" x14ac:dyDescent="0.3">
      <c r="A38" s="17" t="s">
        <v>117</v>
      </c>
      <c r="B38" s="4">
        <v>82250</v>
      </c>
      <c r="C38" s="3">
        <v>34223</v>
      </c>
      <c r="D38">
        <f t="shared" si="0"/>
        <v>4.5343180772780922</v>
      </c>
      <c r="E38" s="5">
        <f t="shared" si="1"/>
        <v>372947.66185612307</v>
      </c>
      <c r="F38">
        <f t="shared" si="2"/>
        <v>6765062500</v>
      </c>
      <c r="G38" s="5">
        <f t="shared" si="3"/>
        <v>4.3240877829045345</v>
      </c>
      <c r="H38" s="5">
        <f t="shared" si="4"/>
        <v>9.9565867670388055</v>
      </c>
      <c r="I38">
        <f t="shared" si="5"/>
        <v>21090.685300440495</v>
      </c>
      <c r="J38" s="5">
        <f t="shared" si="6"/>
        <v>172457689.36826667</v>
      </c>
    </row>
    <row r="39" spans="1:10" ht="55.2" x14ac:dyDescent="0.3">
      <c r="A39" s="17" t="s">
        <v>118</v>
      </c>
      <c r="B39" s="4">
        <v>13241</v>
      </c>
      <c r="C39" s="3">
        <v>3799</v>
      </c>
      <c r="D39">
        <f t="shared" si="0"/>
        <v>3.5796692935547205</v>
      </c>
      <c r="E39" s="5">
        <f t="shared" si="1"/>
        <v>47398.401115958055</v>
      </c>
      <c r="F39">
        <f t="shared" si="2"/>
        <v>175324081</v>
      </c>
      <c r="G39" s="5">
        <f t="shared" si="3"/>
        <v>4.2017309298958345</v>
      </c>
      <c r="H39" s="5">
        <f t="shared" si="4"/>
        <v>9.6748495117639788</v>
      </c>
      <c r="I39">
        <f t="shared" si="5"/>
        <v>15912.329242260677</v>
      </c>
      <c r="J39" s="5">
        <f t="shared" si="6"/>
        <v>146732745.33140764</v>
      </c>
    </row>
    <row r="40" spans="1:10" ht="69" x14ac:dyDescent="0.3">
      <c r="A40" s="17" t="s">
        <v>119</v>
      </c>
      <c r="B40" s="4">
        <v>22640</v>
      </c>
      <c r="C40" s="3">
        <v>5416</v>
      </c>
      <c r="D40">
        <f t="shared" si="0"/>
        <v>3.733678655677088</v>
      </c>
      <c r="E40" s="5">
        <f t="shared" si="1"/>
        <v>84530.484764529276</v>
      </c>
      <c r="F40">
        <f t="shared" si="2"/>
        <v>512569600</v>
      </c>
      <c r="G40" s="5">
        <f t="shared" si="3"/>
        <v>4.2183958875307628</v>
      </c>
      <c r="H40" s="5">
        <f t="shared" si="4"/>
        <v>9.7132220206009148</v>
      </c>
      <c r="I40">
        <f t="shared" si="5"/>
        <v>16534.791580697878</v>
      </c>
      <c r="J40" s="5">
        <f t="shared" si="6"/>
        <v>123627526.21499802</v>
      </c>
    </row>
    <row r="41" spans="1:10" ht="82.8" x14ac:dyDescent="0.3">
      <c r="A41" s="17" t="s">
        <v>120</v>
      </c>
      <c r="B41" s="4">
        <v>13918</v>
      </c>
      <c r="C41" s="3">
        <v>1389</v>
      </c>
      <c r="D41">
        <f t="shared" si="0"/>
        <v>3.1427022457376155</v>
      </c>
      <c r="E41" s="5">
        <f t="shared" si="1"/>
        <v>43740.129856176129</v>
      </c>
      <c r="F41">
        <f t="shared" si="2"/>
        <v>193710724</v>
      </c>
      <c r="G41" s="5">
        <f t="shared" si="3"/>
        <v>4.2029312891169059</v>
      </c>
      <c r="H41" s="5">
        <f t="shared" si="4"/>
        <v>9.6776134428718219</v>
      </c>
      <c r="I41">
        <f t="shared" si="5"/>
        <v>15956.370659736314</v>
      </c>
      <c r="J41" s="5">
        <f t="shared" si="6"/>
        <v>212208287.93814641</v>
      </c>
    </row>
    <row r="42" spans="1:10" ht="82.8" x14ac:dyDescent="0.3">
      <c r="A42" s="17" t="s">
        <v>121</v>
      </c>
      <c r="B42" s="4">
        <v>13420</v>
      </c>
      <c r="C42" s="3">
        <v>9109</v>
      </c>
      <c r="D42">
        <f t="shared" si="0"/>
        <v>3.959470702075107</v>
      </c>
      <c r="E42" s="5">
        <f t="shared" si="1"/>
        <v>53136.096821847939</v>
      </c>
      <c r="F42">
        <f t="shared" si="2"/>
        <v>180096400</v>
      </c>
      <c r="G42" s="5">
        <f t="shared" si="3"/>
        <v>4.2020483070015535</v>
      </c>
      <c r="H42" s="5">
        <f t="shared" si="4"/>
        <v>9.6755803000480309</v>
      </c>
      <c r="I42">
        <f t="shared" si="5"/>
        <v>15923.962036079909</v>
      </c>
      <c r="J42" s="5">
        <f t="shared" si="6"/>
        <v>46443707.553210422</v>
      </c>
    </row>
    <row r="43" spans="1:10" ht="110.4" x14ac:dyDescent="0.3">
      <c r="A43" s="17" t="s">
        <v>122</v>
      </c>
      <c r="B43" s="4">
        <v>157026</v>
      </c>
      <c r="C43" s="3">
        <v>17653</v>
      </c>
      <c r="D43">
        <f t="shared" si="0"/>
        <v>4.2468185212100522</v>
      </c>
      <c r="E43" s="5">
        <f t="shared" si="1"/>
        <v>666860.92511152965</v>
      </c>
      <c r="F43">
        <f t="shared" si="2"/>
        <v>24657164676</v>
      </c>
      <c r="G43" s="5">
        <f t="shared" si="3"/>
        <v>4.4566698524980461</v>
      </c>
      <c r="H43" s="5">
        <f t="shared" si="4"/>
        <v>10.261868469431692</v>
      </c>
      <c r="I43">
        <f t="shared" si="5"/>
        <v>28620.212255901242</v>
      </c>
      <c r="J43" s="5">
        <f t="shared" si="6"/>
        <v>120279744.66599041</v>
      </c>
    </row>
    <row r="44" spans="1:10" ht="55.2" x14ac:dyDescent="0.3">
      <c r="A44" s="17" t="s">
        <v>123</v>
      </c>
      <c r="B44" s="4">
        <v>14489</v>
      </c>
      <c r="C44" s="3">
        <v>9211</v>
      </c>
      <c r="D44">
        <f t="shared" si="0"/>
        <v>3.9643067823039364</v>
      </c>
      <c r="E44" s="5">
        <f t="shared" si="1"/>
        <v>57438.840968801735</v>
      </c>
      <c r="F44">
        <f t="shared" si="2"/>
        <v>209931121</v>
      </c>
      <c r="G44" s="5">
        <f t="shared" si="3"/>
        <v>4.2039437043535841</v>
      </c>
      <c r="H44" s="5">
        <f t="shared" si="4"/>
        <v>9.6799446166717864</v>
      </c>
      <c r="I44">
        <f t="shared" si="5"/>
        <v>15993.611123092178</v>
      </c>
      <c r="J44" s="5">
        <f t="shared" si="6"/>
        <v>46003813.647093736</v>
      </c>
    </row>
    <row r="45" spans="1:10" ht="55.2" x14ac:dyDescent="0.3">
      <c r="A45" s="17" t="s">
        <v>124</v>
      </c>
      <c r="B45" s="4">
        <v>6473</v>
      </c>
      <c r="C45" s="3">
        <v>4444</v>
      </c>
      <c r="D45">
        <f t="shared" si="0"/>
        <v>3.6477740502688301</v>
      </c>
      <c r="E45" s="5">
        <f t="shared" si="1"/>
        <v>23612.041427390137</v>
      </c>
      <c r="F45">
        <f t="shared" si="2"/>
        <v>41899729</v>
      </c>
      <c r="G45" s="5">
        <f t="shared" si="3"/>
        <v>4.1897308837980374</v>
      </c>
      <c r="H45" s="5">
        <f t="shared" si="4"/>
        <v>9.6472183659177837</v>
      </c>
      <c r="I45">
        <f t="shared" si="5"/>
        <v>15478.672163575067</v>
      </c>
      <c r="J45" s="5">
        <f t="shared" si="6"/>
        <v>121763989.75757846</v>
      </c>
    </row>
    <row r="46" spans="1:10" ht="69" x14ac:dyDescent="0.3">
      <c r="A46" s="17" t="s">
        <v>125</v>
      </c>
      <c r="B46" s="4">
        <v>121085</v>
      </c>
      <c r="C46" s="3">
        <v>68552</v>
      </c>
      <c r="D46">
        <f t="shared" si="0"/>
        <v>4.8360201298227334</v>
      </c>
      <c r="E46" s="5">
        <f t="shared" si="1"/>
        <v>585569.49741958571</v>
      </c>
      <c r="F46">
        <f t="shared" si="2"/>
        <v>14661577225</v>
      </c>
      <c r="G46" s="5">
        <f t="shared" si="3"/>
        <v>4.3929444303938894</v>
      </c>
      <c r="H46" s="5">
        <f t="shared" si="4"/>
        <v>10.115135163749351</v>
      </c>
      <c r="I46">
        <f t="shared" si="5"/>
        <v>24714.247143341723</v>
      </c>
      <c r="J46" s="5">
        <f t="shared" si="6"/>
        <v>1921748575.521451</v>
      </c>
    </row>
    <row r="47" spans="1:10" ht="55.2" x14ac:dyDescent="0.3">
      <c r="A47" s="17" t="s">
        <v>126</v>
      </c>
      <c r="B47" s="4">
        <v>114294</v>
      </c>
      <c r="C47" s="3">
        <v>97347</v>
      </c>
      <c r="D47">
        <f t="shared" si="0"/>
        <v>4.9883225721526978</v>
      </c>
      <c r="E47" s="5">
        <f t="shared" si="1"/>
        <v>570135.34006162046</v>
      </c>
      <c r="F47">
        <f t="shared" si="2"/>
        <v>13063118436</v>
      </c>
      <c r="G47" s="5">
        <f t="shared" si="3"/>
        <v>4.3809036039975924</v>
      </c>
      <c r="H47" s="5">
        <f t="shared" si="4"/>
        <v>10.087410117732579</v>
      </c>
      <c r="I47">
        <f t="shared" si="5"/>
        <v>24038.454976816352</v>
      </c>
      <c r="J47" s="5">
        <f t="shared" si="6"/>
        <v>5374142773.4161434</v>
      </c>
    </row>
    <row r="48" spans="1:10" ht="55.2" x14ac:dyDescent="0.3">
      <c r="A48" s="17" t="s">
        <v>127</v>
      </c>
      <c r="B48" s="4">
        <v>15987</v>
      </c>
      <c r="C48" s="3">
        <v>14090</v>
      </c>
      <c r="D48">
        <f t="shared" si="0"/>
        <v>4.1489109931093564</v>
      </c>
      <c r="E48" s="5">
        <f t="shared" si="1"/>
        <v>66328.640046839282</v>
      </c>
      <c r="F48">
        <f t="shared" si="2"/>
        <v>255584169</v>
      </c>
      <c r="G48" s="5">
        <f t="shared" si="3"/>
        <v>4.2065997429254667</v>
      </c>
      <c r="H48" s="5">
        <f t="shared" si="4"/>
        <v>9.6860603756076031</v>
      </c>
      <c r="I48">
        <f t="shared" si="5"/>
        <v>16091.723904488834</v>
      </c>
      <c r="J48" s="5">
        <f t="shared" si="6"/>
        <v>4006898.5898020216</v>
      </c>
    </row>
    <row r="49" spans="1:10" ht="55.2" x14ac:dyDescent="0.3">
      <c r="A49" s="17" t="s">
        <v>128</v>
      </c>
      <c r="B49" s="4">
        <v>12893</v>
      </c>
      <c r="C49" s="3">
        <v>6958</v>
      </c>
      <c r="D49">
        <f t="shared" si="0"/>
        <v>3.8424844244115701</v>
      </c>
      <c r="E49" s="5">
        <f t="shared" si="1"/>
        <v>49541.151683938377</v>
      </c>
      <c r="F49">
        <f t="shared" si="2"/>
        <v>166229449</v>
      </c>
      <c r="G49" s="5">
        <f t="shared" si="3"/>
        <v>4.2011139062489615</v>
      </c>
      <c r="H49" s="5">
        <f t="shared" si="4"/>
        <v>9.6734287613569929</v>
      </c>
      <c r="I49">
        <f t="shared" si="5"/>
        <v>15889.73784618135</v>
      </c>
      <c r="J49" s="5">
        <f t="shared" si="6"/>
        <v>79775940.952908248</v>
      </c>
    </row>
    <row r="50" spans="1:10" ht="69" x14ac:dyDescent="0.3">
      <c r="A50" s="17" t="s">
        <v>129</v>
      </c>
      <c r="B50" s="4">
        <v>207263</v>
      </c>
      <c r="C50" s="3">
        <v>161112</v>
      </c>
      <c r="D50">
        <f t="shared" si="0"/>
        <v>5.2071278888965269</v>
      </c>
      <c r="E50" s="5">
        <f t="shared" si="1"/>
        <v>1079244.9476363608</v>
      </c>
      <c r="F50">
        <f t="shared" si="2"/>
        <v>42957951169</v>
      </c>
      <c r="G50" s="5">
        <f t="shared" si="3"/>
        <v>4.5457428897047594</v>
      </c>
      <c r="H50" s="5">
        <f t="shared" si="4"/>
        <v>10.46696685505156</v>
      </c>
      <c r="I50">
        <f t="shared" si="5"/>
        <v>35135.484565067978</v>
      </c>
      <c r="J50" s="5">
        <f t="shared" si="6"/>
        <v>15870082441.127666</v>
      </c>
    </row>
    <row r="51" spans="1:10" ht="55.2" x14ac:dyDescent="0.3">
      <c r="A51" s="17" t="s">
        <v>130</v>
      </c>
      <c r="B51" s="4">
        <v>47547</v>
      </c>
      <c r="C51" s="3">
        <v>29171</v>
      </c>
      <c r="D51">
        <f t="shared" si="0"/>
        <v>4.4649513172615292</v>
      </c>
      <c r="E51" s="5">
        <f t="shared" si="1"/>
        <v>212295.04028183394</v>
      </c>
      <c r="F51">
        <f t="shared" si="2"/>
        <v>2260717209</v>
      </c>
      <c r="G51" s="5">
        <f t="shared" si="3"/>
        <v>4.2625574046935633</v>
      </c>
      <c r="H51" s="5">
        <f t="shared" si="4"/>
        <v>9.8149077401031555</v>
      </c>
      <c r="I51">
        <f t="shared" si="5"/>
        <v>18304.60122165993</v>
      </c>
      <c r="J51" s="5">
        <f t="shared" si="6"/>
        <v>118078622.40991056</v>
      </c>
    </row>
    <row r="52" spans="1:10" ht="41.4" x14ac:dyDescent="0.3">
      <c r="A52" s="17" t="s">
        <v>131</v>
      </c>
      <c r="B52" s="4">
        <v>32604</v>
      </c>
      <c r="C52" s="3">
        <v>18737</v>
      </c>
      <c r="D52">
        <f t="shared" si="0"/>
        <v>4.2727000567895859</v>
      </c>
      <c r="E52" s="5">
        <f t="shared" si="1"/>
        <v>139307.11265156764</v>
      </c>
      <c r="F52">
        <f t="shared" si="2"/>
        <v>1063020816</v>
      </c>
      <c r="G52" s="5">
        <f t="shared" si="3"/>
        <v>4.2360626220636313</v>
      </c>
      <c r="H52" s="5">
        <f t="shared" si="4"/>
        <v>9.753901207541146</v>
      </c>
      <c r="I52">
        <f t="shared" si="5"/>
        <v>17221.281724711796</v>
      </c>
      <c r="J52" s="5">
        <f t="shared" si="6"/>
        <v>2297401.8900426463</v>
      </c>
    </row>
    <row r="53" spans="1:10" ht="55.2" x14ac:dyDescent="0.3">
      <c r="A53" s="17" t="s">
        <v>132</v>
      </c>
      <c r="B53" s="4">
        <v>135910</v>
      </c>
      <c r="C53" s="3">
        <v>48196</v>
      </c>
      <c r="D53">
        <f t="shared" si="0"/>
        <v>4.6830109957074457</v>
      </c>
      <c r="E53" s="5">
        <f t="shared" si="1"/>
        <v>636468.02442659892</v>
      </c>
      <c r="F53">
        <f t="shared" si="2"/>
        <v>18471528100</v>
      </c>
      <c r="G53" s="5">
        <f t="shared" si="3"/>
        <v>4.4192299923619514</v>
      </c>
      <c r="H53" s="5">
        <f t="shared" si="4"/>
        <v>10.175659947610141</v>
      </c>
      <c r="I53">
        <f t="shared" si="5"/>
        <v>26256.266087011038</v>
      </c>
      <c r="J53" s="5">
        <f t="shared" si="6"/>
        <v>481351924.17275798</v>
      </c>
    </row>
    <row r="54" spans="1:10" ht="69" x14ac:dyDescent="0.3">
      <c r="A54" s="17" t="s">
        <v>133</v>
      </c>
      <c r="B54" s="4">
        <v>38095</v>
      </c>
      <c r="C54" s="3">
        <v>26428</v>
      </c>
      <c r="D54">
        <f t="shared" si="0"/>
        <v>4.4220642981362799</v>
      </c>
      <c r="E54" s="5">
        <f t="shared" si="1"/>
        <v>168458.53943750157</v>
      </c>
      <c r="F54">
        <f t="shared" si="2"/>
        <v>1451229025</v>
      </c>
      <c r="G54" s="5">
        <f t="shared" si="3"/>
        <v>4.2457984750664393</v>
      </c>
      <c r="H54" s="5">
        <f t="shared" si="4"/>
        <v>9.7763188526122828</v>
      </c>
      <c r="I54">
        <f t="shared" si="5"/>
        <v>17611.702108512989</v>
      </c>
      <c r="J54" s="5">
        <f t="shared" si="6"/>
        <v>77727108.51143831</v>
      </c>
    </row>
    <row r="55" spans="1:10" ht="69" x14ac:dyDescent="0.3">
      <c r="A55" s="17" t="s">
        <v>134</v>
      </c>
      <c r="B55" s="4">
        <v>119046</v>
      </c>
      <c r="C55" s="3">
        <v>79021</v>
      </c>
      <c r="D55">
        <f t="shared" si="0"/>
        <v>4.8977425213177623</v>
      </c>
      <c r="E55" s="5">
        <f t="shared" si="1"/>
        <v>583056.65619279433</v>
      </c>
      <c r="F55">
        <f t="shared" si="2"/>
        <v>14171950116</v>
      </c>
      <c r="G55" s="5">
        <f t="shared" si="3"/>
        <v>4.3893291682790245</v>
      </c>
      <c r="H55" s="5">
        <f t="shared" si="4"/>
        <v>10.10681070949693</v>
      </c>
      <c r="I55">
        <f t="shared" si="5"/>
        <v>24509.368458348163</v>
      </c>
      <c r="J55" s="5">
        <f t="shared" si="6"/>
        <v>2971517973.3328109</v>
      </c>
    </row>
    <row r="56" spans="1:10" ht="55.2" x14ac:dyDescent="0.3">
      <c r="A56" s="17" t="s">
        <v>135</v>
      </c>
      <c r="B56" s="4">
        <v>38720</v>
      </c>
      <c r="C56" s="3">
        <v>22379</v>
      </c>
      <c r="D56">
        <f t="shared" si="0"/>
        <v>4.349840676285945</v>
      </c>
      <c r="E56" s="5">
        <f t="shared" si="1"/>
        <v>168425.83098579178</v>
      </c>
      <c r="F56">
        <f t="shared" si="2"/>
        <v>1499238400</v>
      </c>
      <c r="G56" s="5">
        <f t="shared" si="3"/>
        <v>4.2469066353517704</v>
      </c>
      <c r="H56" s="5">
        <f t="shared" si="4"/>
        <v>9.7788704876822994</v>
      </c>
      <c r="I56">
        <f t="shared" si="5"/>
        <v>17656.698127552358</v>
      </c>
      <c r="J56" s="5">
        <f t="shared" si="6"/>
        <v>22300134.974522509</v>
      </c>
    </row>
    <row r="57" spans="1:10" ht="55.2" x14ac:dyDescent="0.3">
      <c r="A57" s="17" t="s">
        <v>136</v>
      </c>
      <c r="B57" s="4">
        <v>14609</v>
      </c>
      <c r="C57" s="3">
        <v>13174</v>
      </c>
      <c r="D57">
        <f t="shared" si="0"/>
        <v>4.1197176591054951</v>
      </c>
      <c r="E57" s="5">
        <f t="shared" si="1"/>
        <v>60184.955281872179</v>
      </c>
      <c r="F57">
        <f t="shared" si="2"/>
        <v>213422881</v>
      </c>
      <c r="G57" s="5">
        <f t="shared" si="3"/>
        <v>4.2041564711283677</v>
      </c>
      <c r="H57" s="5">
        <f t="shared" si="4"/>
        <v>9.6804345306052308</v>
      </c>
      <c r="I57">
        <f t="shared" si="5"/>
        <v>16001.448535699534</v>
      </c>
      <c r="J57" s="5">
        <f t="shared" si="6"/>
        <v>7994465.2220294373</v>
      </c>
    </row>
    <row r="58" spans="1:10" ht="69" x14ac:dyDescent="0.3">
      <c r="A58" s="17" t="s">
        <v>137</v>
      </c>
      <c r="B58" s="4">
        <v>121501</v>
      </c>
      <c r="C58" s="3">
        <v>61911</v>
      </c>
      <c r="D58">
        <f t="shared" si="0"/>
        <v>4.7917678188889266</v>
      </c>
      <c r="E58" s="5">
        <f t="shared" si="1"/>
        <v>582204.58176282351</v>
      </c>
      <c r="F58">
        <f t="shared" si="2"/>
        <v>14762493001</v>
      </c>
      <c r="G58" s="5">
        <f t="shared" si="3"/>
        <v>4.3936820218798065</v>
      </c>
      <c r="H58" s="5">
        <f t="shared" si="4"/>
        <v>10.116833532051954</v>
      </c>
      <c r="I58">
        <f t="shared" si="5"/>
        <v>24756.256701065424</v>
      </c>
      <c r="J58" s="5">
        <f t="shared" si="6"/>
        <v>1380474949.6097238</v>
      </c>
    </row>
    <row r="59" spans="1:10" ht="69" x14ac:dyDescent="0.3">
      <c r="A59" s="17" t="s">
        <v>138</v>
      </c>
      <c r="B59" s="4">
        <v>94081</v>
      </c>
      <c r="C59" s="3">
        <v>25780</v>
      </c>
      <c r="D59">
        <f t="shared" si="0"/>
        <v>4.4112829130173843</v>
      </c>
      <c r="E59" s="5">
        <f t="shared" si="1"/>
        <v>415017.90773958853</v>
      </c>
      <c r="F59">
        <f t="shared" si="2"/>
        <v>8851234561</v>
      </c>
      <c r="G59" s="5">
        <f t="shared" si="3"/>
        <v>4.3450648138417449</v>
      </c>
      <c r="H59" s="5">
        <f t="shared" si="4"/>
        <v>10.00488819826019</v>
      </c>
      <c r="I59">
        <f t="shared" si="5"/>
        <v>22134.399111390718</v>
      </c>
      <c r="J59" s="5">
        <f t="shared" si="6"/>
        <v>13290405.839028789</v>
      </c>
    </row>
    <row r="60" spans="1:10" x14ac:dyDescent="0.3">
      <c r="B60" s="4">
        <v>28803</v>
      </c>
      <c r="C60" s="3">
        <v>22799</v>
      </c>
      <c r="D60">
        <f t="shared" si="0"/>
        <v>4.3579157985791301</v>
      </c>
      <c r="E60" s="5">
        <f t="shared" si="1"/>
        <v>125521.04874647468</v>
      </c>
      <c r="F60">
        <f t="shared" si="2"/>
        <v>829612809</v>
      </c>
      <c r="G60" s="5">
        <f t="shared" si="3"/>
        <v>4.2293232344723597</v>
      </c>
      <c r="H60" s="5">
        <f t="shared" si="4"/>
        <v>9.7383831836993338</v>
      </c>
      <c r="I60">
        <f>EXP(H60)</f>
        <v>16956.104300522511</v>
      </c>
      <c r="J60" s="5">
        <f t="shared" si="6"/>
        <v>34139430.154972538</v>
      </c>
    </row>
    <row r="61" spans="1:10" x14ac:dyDescent="0.3">
      <c r="A61" t="s">
        <v>35</v>
      </c>
      <c r="B61" s="5">
        <f>SUM(B2:B60)</f>
        <v>6976467</v>
      </c>
      <c r="C61" s="5">
        <f t="shared" ref="C61:F61" si="7">SUM(C2:C60)</f>
        <v>3685606</v>
      </c>
      <c r="D61" s="5">
        <f t="shared" si="7"/>
        <v>258.88664933006078</v>
      </c>
      <c r="E61" s="5">
        <f t="shared" si="7"/>
        <v>35898845.885793619</v>
      </c>
      <c r="F61" s="5">
        <f t="shared" si="7"/>
        <v>3806644443965</v>
      </c>
      <c r="G61" s="5">
        <f t="shared" ref="G61" si="8">SUM(G2:G60)</f>
        <v>258.88664933006072</v>
      </c>
      <c r="H61" s="5">
        <f t="shared" ref="H61" si="9">SUM(H2:H60)</f>
        <v>596.10894049687363</v>
      </c>
      <c r="I61" s="5">
        <f t="shared" ref="I61" si="10">SUM(I2:I60)</f>
        <v>5479093.6027012644</v>
      </c>
      <c r="J61" s="5">
        <f t="shared" ref="J61" si="11">SUM(J2:J60)</f>
        <v>7483897926323.3213</v>
      </c>
    </row>
    <row r="62" spans="1:10" x14ac:dyDescent="0.3">
      <c r="A62" t="s">
        <v>36</v>
      </c>
      <c r="B62" s="5">
        <f>AVERAGE(B2:B60)</f>
        <v>118245.20338983051</v>
      </c>
      <c r="C62" s="5">
        <f t="shared" ref="C62:J62" si="12">AVERAGE(C2:C60)</f>
        <v>62467.898305084746</v>
      </c>
      <c r="D62" s="5">
        <f t="shared" si="12"/>
        <v>4.3879093106789959</v>
      </c>
      <c r="E62" s="5">
        <f t="shared" si="12"/>
        <v>608455.01501345122</v>
      </c>
      <c r="F62" s="5">
        <f t="shared" si="12"/>
        <v>64519397355.338982</v>
      </c>
      <c r="G62" s="5">
        <f t="shared" si="12"/>
        <v>4.387909310678995</v>
      </c>
      <c r="H62" s="5">
        <f t="shared" si="12"/>
        <v>10.10354136435379</v>
      </c>
      <c r="I62" s="5">
        <f t="shared" si="12"/>
        <v>92865.993266123129</v>
      </c>
      <c r="J62" s="5">
        <f t="shared" si="12"/>
        <v>126845727564.80206</v>
      </c>
    </row>
    <row r="68" spans="1:7" x14ac:dyDescent="0.3">
      <c r="A68" t="s">
        <v>43</v>
      </c>
      <c r="B68" s="13">
        <f>F62-B62^2</f>
        <v>50537469230.636597</v>
      </c>
    </row>
    <row r="69" spans="1:7" x14ac:dyDescent="0.3">
      <c r="A69" t="s">
        <v>44</v>
      </c>
      <c r="B69" s="5">
        <f>(E62-B62*D62)/B68</f>
        <v>1.7730564565303149E-6</v>
      </c>
      <c r="C69" t="s">
        <v>9</v>
      </c>
      <c r="D69" s="5">
        <f>B69*G69</f>
        <v>4.0826161120263729E-6</v>
      </c>
      <c r="E69">
        <f t="shared" ref="E69:E70" si="13">EXP(D69)</f>
        <v>1.0000040826244458</v>
      </c>
      <c r="F69" t="s">
        <v>37</v>
      </c>
      <c r="G69">
        <f>1/G70</f>
        <v>2.3025866418352088</v>
      </c>
    </row>
    <row r="70" spans="1:7" x14ac:dyDescent="0.3">
      <c r="A70" t="s">
        <v>33</v>
      </c>
      <c r="B70" s="5">
        <f>D62-B69*B62</f>
        <v>4.1782538893549166</v>
      </c>
      <c r="C70" t="s">
        <v>45</v>
      </c>
      <c r="D70" s="5">
        <f>B70*G69</f>
        <v>9.6207915918246378</v>
      </c>
      <c r="E70">
        <f t="shared" si="13"/>
        <v>15074.978446221377</v>
      </c>
      <c r="F70" t="s">
        <v>38</v>
      </c>
      <c r="G70">
        <f>LOG10(2.71828)</f>
        <v>0.43429418977388817</v>
      </c>
    </row>
    <row r="73" spans="1:7" x14ac:dyDescent="0.3">
      <c r="A73" s="12" t="s">
        <v>8</v>
      </c>
      <c r="B73" s="12">
        <f>SQRT(J61/59)</f>
        <v>356154.07840540318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4B475-4165-44C8-987C-3AF4218B318E}">
  <dimension ref="A1:I83"/>
  <sheetViews>
    <sheetView topLeftCell="A59" workbookViewId="0">
      <selection activeCell="A24" sqref="A24:D83"/>
    </sheetView>
  </sheetViews>
  <sheetFormatPr defaultRowHeight="14.4" x14ac:dyDescent="0.3"/>
  <cols>
    <col min="1" max="1" width="20.33203125" customWidth="1"/>
    <col min="2" max="2" width="27.77734375" customWidth="1"/>
    <col min="4" max="4" width="16.88671875" customWidth="1"/>
    <col min="5" max="5" width="16.5546875" customWidth="1"/>
    <col min="6" max="6" width="22.5546875" customWidth="1"/>
    <col min="7" max="7" width="17.21875" customWidth="1"/>
    <col min="8" max="8" width="17.5546875" customWidth="1"/>
    <col min="9" max="9" width="15.5546875" customWidth="1"/>
  </cols>
  <sheetData>
    <row r="1" spans="1:9" x14ac:dyDescent="0.3">
      <c r="A1" t="s">
        <v>49</v>
      </c>
      <c r="D1" s="19" t="s">
        <v>75</v>
      </c>
      <c r="E1" s="19"/>
      <c r="F1" s="19"/>
    </row>
    <row r="2" spans="1:9" ht="15" thickBot="1" x14ac:dyDescent="0.35"/>
    <row r="3" spans="1:9" x14ac:dyDescent="0.3">
      <c r="A3" s="16" t="s">
        <v>50</v>
      </c>
      <c r="B3" s="16"/>
    </row>
    <row r="4" spans="1:9" x14ac:dyDescent="0.3">
      <c r="A4" t="s">
        <v>51</v>
      </c>
      <c r="B4">
        <v>0.93164220846183521</v>
      </c>
    </row>
    <row r="5" spans="1:9" x14ac:dyDescent="0.3">
      <c r="A5" t="s">
        <v>52</v>
      </c>
      <c r="B5">
        <v>0.86795720458764569</v>
      </c>
    </row>
    <row r="6" spans="1:9" x14ac:dyDescent="0.3">
      <c r="A6" t="s">
        <v>53</v>
      </c>
      <c r="B6">
        <v>0.86564066431725351</v>
      </c>
    </row>
    <row r="7" spans="1:9" x14ac:dyDescent="0.3">
      <c r="A7" t="s">
        <v>54</v>
      </c>
      <c r="B7">
        <v>48886.918297599441</v>
      </c>
    </row>
    <row r="8" spans="1:9" ht="15" thickBot="1" x14ac:dyDescent="0.35">
      <c r="A8" s="14" t="s">
        <v>55</v>
      </c>
      <c r="B8" s="14">
        <v>59</v>
      </c>
    </row>
    <row r="10" spans="1:9" ht="15" thickBot="1" x14ac:dyDescent="0.35">
      <c r="A10" t="s">
        <v>56</v>
      </c>
    </row>
    <row r="11" spans="1:9" x14ac:dyDescent="0.3">
      <c r="A11" s="15"/>
      <c r="B11" s="15" t="s">
        <v>60</v>
      </c>
      <c r="C11" s="15" t="s">
        <v>61</v>
      </c>
      <c r="D11" s="15" t="s">
        <v>62</v>
      </c>
      <c r="E11" s="15" t="s">
        <v>63</v>
      </c>
      <c r="F11" s="15" t="s">
        <v>64</v>
      </c>
    </row>
    <row r="12" spans="1:9" x14ac:dyDescent="0.3">
      <c r="A12" t="s">
        <v>57</v>
      </c>
      <c r="B12">
        <v>1</v>
      </c>
      <c r="C12">
        <v>895455030949.12842</v>
      </c>
      <c r="D12">
        <v>895455030949.12842</v>
      </c>
      <c r="E12">
        <v>374.67822842583422</v>
      </c>
      <c r="F12">
        <v>9.8198542546331445E-27</v>
      </c>
    </row>
    <row r="13" spans="1:9" x14ac:dyDescent="0.3">
      <c r="A13" t="s">
        <v>58</v>
      </c>
      <c r="B13">
        <v>57</v>
      </c>
      <c r="C13">
        <v>136226054496.26128</v>
      </c>
      <c r="D13">
        <v>2389930780.6361628</v>
      </c>
    </row>
    <row r="14" spans="1:9" ht="15" thickBot="1" x14ac:dyDescent="0.35">
      <c r="A14" s="14" t="s">
        <v>5</v>
      </c>
      <c r="B14" s="14">
        <v>58</v>
      </c>
      <c r="C14" s="14">
        <v>1031681085445.3896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65</v>
      </c>
      <c r="C16" s="15" t="s">
        <v>54</v>
      </c>
      <c r="D16" s="15" t="s">
        <v>66</v>
      </c>
      <c r="E16" s="15" t="s">
        <v>67</v>
      </c>
      <c r="F16" s="15" t="s">
        <v>68</v>
      </c>
      <c r="G16" s="15" t="s">
        <v>69</v>
      </c>
      <c r="H16" s="15" t="s">
        <v>70</v>
      </c>
      <c r="I16" s="15" t="s">
        <v>71</v>
      </c>
    </row>
    <row r="17" spans="1:9" x14ac:dyDescent="0.3">
      <c r="A17" t="s">
        <v>59</v>
      </c>
      <c r="B17">
        <v>-2331.7535026812984</v>
      </c>
      <c r="C17">
        <v>7191.2611708599406</v>
      </c>
      <c r="D17">
        <v>-0.32424820171041907</v>
      </c>
      <c r="E17">
        <v>0.74693703233809883</v>
      </c>
      <c r="F17">
        <v>-16732.005606068931</v>
      </c>
      <c r="G17">
        <v>12068.498600706334</v>
      </c>
      <c r="H17">
        <v>-16732.005606068931</v>
      </c>
      <c r="I17">
        <v>12068.498600706334</v>
      </c>
    </row>
    <row r="18" spans="1:9" ht="15" thickBot="1" x14ac:dyDescent="0.35">
      <c r="A18" s="14" t="s">
        <v>72</v>
      </c>
      <c r="B18" s="14">
        <v>0.54801082792453493</v>
      </c>
      <c r="C18" s="14">
        <v>2.8311306439448868E-2</v>
      </c>
      <c r="D18" s="14">
        <v>19.356606841743577</v>
      </c>
      <c r="E18" s="14">
        <v>9.8198542546330039E-27</v>
      </c>
      <c r="F18" s="14">
        <v>0.49131841467213555</v>
      </c>
      <c r="G18" s="14">
        <v>0.6047032411769343</v>
      </c>
      <c r="H18" s="14">
        <v>0.49131841467213555</v>
      </c>
      <c r="I18" s="14">
        <v>0.6047032411769343</v>
      </c>
    </row>
    <row r="22" spans="1:9" x14ac:dyDescent="0.3">
      <c r="A22" t="s">
        <v>73</v>
      </c>
    </row>
    <row r="23" spans="1:9" ht="15" thickBot="1" x14ac:dyDescent="0.35"/>
    <row r="24" spans="1:9" x14ac:dyDescent="0.3">
      <c r="A24" s="15" t="s">
        <v>46</v>
      </c>
      <c r="B24" s="15" t="s">
        <v>47</v>
      </c>
      <c r="C24" s="15" t="s">
        <v>48</v>
      </c>
      <c r="D24" s="15" t="s">
        <v>74</v>
      </c>
    </row>
    <row r="25" spans="1:9" x14ac:dyDescent="0.3">
      <c r="A25">
        <v>1</v>
      </c>
      <c r="B25">
        <v>12767.588839123413</v>
      </c>
      <c r="C25">
        <v>1565.411160876587</v>
      </c>
      <c r="D25">
        <v>3.2300729697098816E-2</v>
      </c>
    </row>
    <row r="26" spans="1:9" x14ac:dyDescent="0.3">
      <c r="A26">
        <v>2</v>
      </c>
      <c r="B26">
        <v>8735.3251672546849</v>
      </c>
      <c r="C26">
        <v>3985.6748327453151</v>
      </c>
      <c r="D26">
        <v>8.2240505657916102E-2</v>
      </c>
    </row>
    <row r="27" spans="1:9" x14ac:dyDescent="0.3">
      <c r="A27">
        <v>3</v>
      </c>
      <c r="B27">
        <v>143234.17067560123</v>
      </c>
      <c r="C27">
        <v>-102239.17067560123</v>
      </c>
      <c r="D27">
        <v>-2.1096053861011788</v>
      </c>
    </row>
    <row r="28" spans="1:9" x14ac:dyDescent="0.3">
      <c r="A28">
        <v>4</v>
      </c>
      <c r="B28">
        <v>42510.876524727544</v>
      </c>
      <c r="C28">
        <v>-2.8765247275441652</v>
      </c>
      <c r="D28">
        <v>-5.9354277019077668E-5</v>
      </c>
    </row>
    <row r="29" spans="1:9" x14ac:dyDescent="0.3">
      <c r="A29">
        <v>5</v>
      </c>
      <c r="B29">
        <v>10734.468667523388</v>
      </c>
      <c r="C29">
        <v>8266.5313324766121</v>
      </c>
      <c r="D29">
        <v>0.17057179658371935</v>
      </c>
    </row>
    <row r="30" spans="1:9" x14ac:dyDescent="0.3">
      <c r="A30">
        <v>6</v>
      </c>
      <c r="B30">
        <v>31789.592687211945</v>
      </c>
      <c r="C30">
        <v>10447.407312788055</v>
      </c>
      <c r="D30">
        <v>0.21557204144174671</v>
      </c>
    </row>
    <row r="31" spans="1:9" x14ac:dyDescent="0.3">
      <c r="A31">
        <v>7</v>
      </c>
      <c r="B31">
        <v>8245.4034870901505</v>
      </c>
      <c r="C31">
        <v>8826.5965129098495</v>
      </c>
      <c r="D31">
        <v>0.18212819432640612</v>
      </c>
    </row>
    <row r="32" spans="1:9" x14ac:dyDescent="0.3">
      <c r="A32">
        <v>8</v>
      </c>
      <c r="B32">
        <v>11403.589888419245</v>
      </c>
      <c r="C32">
        <v>-1080.5898884192447</v>
      </c>
      <c r="D32">
        <v>-2.2296916472540677E-2</v>
      </c>
    </row>
    <row r="33" spans="1:4" x14ac:dyDescent="0.3">
      <c r="A33">
        <v>9</v>
      </c>
      <c r="B33">
        <v>12414.121855112087</v>
      </c>
      <c r="C33">
        <v>7629.8781448879126</v>
      </c>
      <c r="D33">
        <v>0.15743508014969096</v>
      </c>
    </row>
    <row r="34" spans="1:4" x14ac:dyDescent="0.3">
      <c r="A34">
        <v>10</v>
      </c>
      <c r="B34">
        <v>367019.32435603638</v>
      </c>
      <c r="C34">
        <v>31261.675643963623</v>
      </c>
      <c r="D34">
        <v>0.64505413024435099</v>
      </c>
    </row>
    <row r="35" spans="1:4" x14ac:dyDescent="0.3">
      <c r="A35">
        <v>11</v>
      </c>
      <c r="B35">
        <v>15047.861894117403</v>
      </c>
      <c r="C35">
        <v>-4210.8618941174027</v>
      </c>
      <c r="D35">
        <v>-8.6887020632672465E-2</v>
      </c>
    </row>
    <row r="36" spans="1:4" x14ac:dyDescent="0.3">
      <c r="A36">
        <v>12</v>
      </c>
      <c r="B36">
        <v>27727.188419807368</v>
      </c>
      <c r="C36">
        <v>-1291.1884198073676</v>
      </c>
      <c r="D36">
        <v>-2.664241138594383E-2</v>
      </c>
    </row>
    <row r="37" spans="1:4" x14ac:dyDescent="0.3">
      <c r="A37">
        <v>13</v>
      </c>
      <c r="B37">
        <v>6996.486810250135</v>
      </c>
      <c r="C37">
        <v>4161.513189749865</v>
      </c>
      <c r="D37">
        <v>8.5868758338065287E-2</v>
      </c>
    </row>
    <row r="38" spans="1:4" x14ac:dyDescent="0.3">
      <c r="A38">
        <v>14</v>
      </c>
      <c r="B38">
        <v>5008.8515373678465</v>
      </c>
      <c r="C38">
        <v>3611.1484626321535</v>
      </c>
      <c r="D38">
        <v>7.4512519970956662E-2</v>
      </c>
    </row>
    <row r="39" spans="1:4" x14ac:dyDescent="0.3">
      <c r="A39">
        <v>15</v>
      </c>
      <c r="B39">
        <v>68646.060919276541</v>
      </c>
      <c r="C39">
        <v>-15902.060919276541</v>
      </c>
      <c r="D39">
        <v>-0.32812348871508074</v>
      </c>
    </row>
    <row r="40" spans="1:4" x14ac:dyDescent="0.3">
      <c r="A40">
        <v>16</v>
      </c>
      <c r="B40">
        <v>22677.816651310703</v>
      </c>
      <c r="C40">
        <v>5683.1833486892974</v>
      </c>
      <c r="D40">
        <v>0.11726693520076298</v>
      </c>
    </row>
    <row r="41" spans="1:4" x14ac:dyDescent="0.3">
      <c r="A41">
        <v>17</v>
      </c>
      <c r="B41">
        <v>60681.819557049275</v>
      </c>
      <c r="C41">
        <v>14578.180442950725</v>
      </c>
      <c r="D41">
        <v>0.30080650868721326</v>
      </c>
    </row>
    <row r="42" spans="1:4" x14ac:dyDescent="0.3">
      <c r="A42">
        <v>18</v>
      </c>
      <c r="B42">
        <v>731271.16146091628</v>
      </c>
      <c r="C42">
        <v>126081.83853908372</v>
      </c>
      <c r="D42">
        <v>2.6015755401179663</v>
      </c>
    </row>
    <row r="43" spans="1:4" x14ac:dyDescent="0.3">
      <c r="A43">
        <v>19</v>
      </c>
      <c r="B43">
        <v>11970.781095321139</v>
      </c>
      <c r="C43">
        <v>12551.218904678861</v>
      </c>
      <c r="D43">
        <v>0.25898213794651126</v>
      </c>
    </row>
    <row r="44" spans="1:4" x14ac:dyDescent="0.3">
      <c r="A44">
        <v>20</v>
      </c>
      <c r="B44">
        <v>12859.10664738681</v>
      </c>
      <c r="C44">
        <v>6899.8933526131896</v>
      </c>
      <c r="D44">
        <v>0.14237255724992126</v>
      </c>
    </row>
    <row r="45" spans="1:4" x14ac:dyDescent="0.3">
      <c r="A45">
        <v>21</v>
      </c>
      <c r="B45">
        <v>22386.274890854849</v>
      </c>
      <c r="C45">
        <v>1374.7251091451508</v>
      </c>
      <c r="D45">
        <v>2.8366109344363444E-2</v>
      </c>
    </row>
    <row r="46" spans="1:4" x14ac:dyDescent="0.3">
      <c r="A46">
        <v>22</v>
      </c>
      <c r="B46">
        <v>-1940.4737715431804</v>
      </c>
      <c r="C46">
        <v>2316.4737715431802</v>
      </c>
      <c r="D46">
        <v>4.7798172783651317E-2</v>
      </c>
    </row>
    <row r="47" spans="1:4" x14ac:dyDescent="0.3">
      <c r="A47">
        <v>23</v>
      </c>
      <c r="B47">
        <v>21994.995159716731</v>
      </c>
      <c r="C47">
        <v>1390.004840283269</v>
      </c>
      <c r="D47">
        <v>2.8681391666140383E-2</v>
      </c>
    </row>
    <row r="48" spans="1:4" x14ac:dyDescent="0.3">
      <c r="A48">
        <v>24</v>
      </c>
      <c r="B48">
        <v>57182.77042075112</v>
      </c>
      <c r="C48">
        <v>6361.2295792488803</v>
      </c>
      <c r="D48">
        <v>0.13125775663018072</v>
      </c>
    </row>
    <row r="49" spans="1:4" x14ac:dyDescent="0.3">
      <c r="A49">
        <v>25</v>
      </c>
      <c r="B49">
        <v>26736.932853747734</v>
      </c>
      <c r="C49">
        <v>21563.067146252266</v>
      </c>
      <c r="D49">
        <v>0.44493282067917805</v>
      </c>
    </row>
    <row r="50" spans="1:4" x14ac:dyDescent="0.3">
      <c r="A50">
        <v>26</v>
      </c>
      <c r="B50">
        <v>380390.78855739499</v>
      </c>
      <c r="C50">
        <v>-296143.78855739499</v>
      </c>
      <c r="D50">
        <v>-6.1106377063970179</v>
      </c>
    </row>
    <row r="51" spans="1:4" x14ac:dyDescent="0.3">
      <c r="A51">
        <v>27</v>
      </c>
      <c r="B51">
        <v>18882.293657105372</v>
      </c>
      <c r="C51">
        <v>11329.706342894628</v>
      </c>
      <c r="D51">
        <v>0.23377741980862016</v>
      </c>
    </row>
    <row r="52" spans="1:4" x14ac:dyDescent="0.3">
      <c r="A52">
        <v>28</v>
      </c>
      <c r="B52">
        <v>13077.762967728699</v>
      </c>
      <c r="C52">
        <v>2787.2370322713014</v>
      </c>
      <c r="D52">
        <v>5.7511912672658476E-2</v>
      </c>
    </row>
    <row r="53" spans="1:4" x14ac:dyDescent="0.3">
      <c r="A53">
        <v>29</v>
      </c>
      <c r="B53">
        <v>31873.986354712324</v>
      </c>
      <c r="C53">
        <v>-2927.9863547123241</v>
      </c>
      <c r="D53">
        <v>-6.0416137411078936E-2</v>
      </c>
    </row>
    <row r="54" spans="1:4" x14ac:dyDescent="0.3">
      <c r="A54">
        <v>30</v>
      </c>
      <c r="B54">
        <v>309792.74563918891</v>
      </c>
      <c r="C54">
        <v>-34862.745639188914</v>
      </c>
      <c r="D54">
        <v>-0.71935869088832294</v>
      </c>
    </row>
    <row r="55" spans="1:4" x14ac:dyDescent="0.3">
      <c r="A55">
        <v>31</v>
      </c>
      <c r="B55">
        <v>8206.4947183075074</v>
      </c>
      <c r="C55">
        <v>160.50528169249264</v>
      </c>
      <c r="D55">
        <v>3.3118696534671223E-3</v>
      </c>
    </row>
    <row r="56" spans="1:4" x14ac:dyDescent="0.3">
      <c r="A56">
        <v>32</v>
      </c>
      <c r="B56">
        <v>-1437.3998315084573</v>
      </c>
      <c r="C56">
        <v>2905.3998315084573</v>
      </c>
      <c r="D56">
        <v>5.9950086574698788E-2</v>
      </c>
    </row>
    <row r="57" spans="1:4" x14ac:dyDescent="0.3">
      <c r="A57">
        <v>33</v>
      </c>
      <c r="B57">
        <v>62119.251958695328</v>
      </c>
      <c r="C57">
        <v>25782.748041304672</v>
      </c>
      <c r="D57">
        <v>0.53200181277884862</v>
      </c>
    </row>
    <row r="58" spans="1:4" x14ac:dyDescent="0.3">
      <c r="A58">
        <v>34</v>
      </c>
      <c r="B58">
        <v>351876.1411479977</v>
      </c>
      <c r="C58">
        <v>85017.858852002304</v>
      </c>
      <c r="D58">
        <v>1.7542604440528355</v>
      </c>
    </row>
    <row r="59" spans="1:4" x14ac:dyDescent="0.3">
      <c r="A59">
        <v>35</v>
      </c>
      <c r="B59">
        <v>6646.3078912063575</v>
      </c>
      <c r="C59">
        <v>7924.6921087936425</v>
      </c>
      <c r="D59">
        <v>0.16351827822381018</v>
      </c>
    </row>
    <row r="60" spans="1:4" x14ac:dyDescent="0.3">
      <c r="A60">
        <v>36</v>
      </c>
      <c r="B60">
        <v>16379.528205974024</v>
      </c>
      <c r="C60">
        <v>12994.471794025976</v>
      </c>
      <c r="D60">
        <v>0.26812822820323451</v>
      </c>
    </row>
    <row r="61" spans="1:4" x14ac:dyDescent="0.3">
      <c r="A61">
        <v>37</v>
      </c>
      <c r="B61">
        <v>42742.137094111698</v>
      </c>
      <c r="C61">
        <v>-8519.1370941116984</v>
      </c>
      <c r="D61">
        <v>-0.17578406964681395</v>
      </c>
    </row>
    <row r="62" spans="1:4" x14ac:dyDescent="0.3">
      <c r="A62">
        <v>38</v>
      </c>
      <c r="B62">
        <v>4924.4578698674686</v>
      </c>
      <c r="C62">
        <v>-1125.4578698674686</v>
      </c>
      <c r="D62">
        <v>-2.3222723427949104E-2</v>
      </c>
    </row>
    <row r="63" spans="1:4" x14ac:dyDescent="0.3">
      <c r="A63">
        <v>39</v>
      </c>
      <c r="B63">
        <v>10075.211641530172</v>
      </c>
      <c r="C63">
        <v>-4659.2116415301716</v>
      </c>
      <c r="D63">
        <v>-9.6138279575296096E-2</v>
      </c>
    </row>
    <row r="64" spans="1:4" x14ac:dyDescent="0.3">
      <c r="A64">
        <v>40</v>
      </c>
      <c r="B64">
        <v>5295.4612003723787</v>
      </c>
      <c r="C64">
        <v>-3906.4612003723787</v>
      </c>
      <c r="D64">
        <v>-8.0606009755784677E-2</v>
      </c>
    </row>
    <row r="65" spans="1:4" x14ac:dyDescent="0.3">
      <c r="A65">
        <v>41</v>
      </c>
      <c r="B65">
        <v>5022.5518080659604</v>
      </c>
      <c r="C65">
        <v>4086.4481919340396</v>
      </c>
      <c r="D65">
        <v>8.4319865456271501E-2</v>
      </c>
    </row>
    <row r="66" spans="1:4" x14ac:dyDescent="0.3">
      <c r="A66">
        <v>42</v>
      </c>
      <c r="B66">
        <v>83720.194762996718</v>
      </c>
      <c r="C66">
        <v>-66067.194762996718</v>
      </c>
      <c r="D66">
        <v>-1.3632320078069124</v>
      </c>
    </row>
    <row r="67" spans="1:4" x14ac:dyDescent="0.3">
      <c r="A67">
        <v>43</v>
      </c>
      <c r="B67">
        <v>5608.375383117288</v>
      </c>
      <c r="C67">
        <v>3602.624616882712</v>
      </c>
      <c r="D67">
        <v>7.4336638742808075E-2</v>
      </c>
    </row>
    <row r="68" spans="1:4" x14ac:dyDescent="0.3">
      <c r="A68">
        <v>44</v>
      </c>
      <c r="B68">
        <v>1215.5205864742161</v>
      </c>
      <c r="C68">
        <v>3228.4794135257839</v>
      </c>
      <c r="D68">
        <v>6.6616518059414681E-2</v>
      </c>
    </row>
    <row r="69" spans="1:4" x14ac:dyDescent="0.3">
      <c r="A69">
        <v>45</v>
      </c>
      <c r="B69">
        <v>64024.137596561006</v>
      </c>
      <c r="C69">
        <v>4527.8624034389941</v>
      </c>
      <c r="D69">
        <v>9.3428016392345992E-2</v>
      </c>
    </row>
    <row r="70" spans="1:4" x14ac:dyDescent="0.3">
      <c r="A70">
        <v>46</v>
      </c>
      <c r="B70">
        <v>60302.596064125493</v>
      </c>
      <c r="C70">
        <v>37044.403935874507</v>
      </c>
      <c r="D70">
        <v>0.76437507808030747</v>
      </c>
    </row>
    <row r="71" spans="1:4" x14ac:dyDescent="0.3">
      <c r="A71">
        <v>47</v>
      </c>
      <c r="B71">
        <v>6429.2956033482424</v>
      </c>
      <c r="C71">
        <v>7660.7043966517576</v>
      </c>
      <c r="D71">
        <v>0.15807114973363406</v>
      </c>
    </row>
    <row r="72" spans="1:4" x14ac:dyDescent="0.3">
      <c r="A72">
        <v>48</v>
      </c>
      <c r="B72">
        <v>4733.7501017497307</v>
      </c>
      <c r="C72">
        <v>2224.2498982502693</v>
      </c>
      <c r="D72">
        <v>4.5895223272811175E-2</v>
      </c>
    </row>
    <row r="73" spans="1:4" x14ac:dyDescent="0.3">
      <c r="A73">
        <v>49</v>
      </c>
      <c r="B73">
        <v>111250.61472544158</v>
      </c>
      <c r="C73">
        <v>49861.385274558415</v>
      </c>
      <c r="D73">
        <v>1.0288409641685101</v>
      </c>
    </row>
    <row r="74" spans="1:4" x14ac:dyDescent="0.3">
      <c r="A74">
        <v>50</v>
      </c>
      <c r="B74">
        <v>23724.517332646563</v>
      </c>
      <c r="C74">
        <v>5446.4826673534371</v>
      </c>
      <c r="D74">
        <v>0.11238284792833839</v>
      </c>
    </row>
    <row r="75" spans="1:4" x14ac:dyDescent="0.3">
      <c r="A75">
        <v>51</v>
      </c>
      <c r="B75">
        <v>15535.59153097024</v>
      </c>
      <c r="C75">
        <v>3201.4084690297605</v>
      </c>
      <c r="D75">
        <v>6.6057935571525964E-2</v>
      </c>
    </row>
    <row r="76" spans="1:4" x14ac:dyDescent="0.3">
      <c r="A76">
        <v>52</v>
      </c>
      <c r="B76">
        <v>72148.398120542246</v>
      </c>
      <c r="C76">
        <v>-23952.398120542246</v>
      </c>
      <c r="D76">
        <v>-0.4942343306506729</v>
      </c>
    </row>
    <row r="77" spans="1:4" x14ac:dyDescent="0.3">
      <c r="A77">
        <v>53</v>
      </c>
      <c r="B77">
        <v>18544.718987103861</v>
      </c>
      <c r="C77">
        <v>7883.2810128961391</v>
      </c>
      <c r="D77">
        <v>0.16266380072392009</v>
      </c>
    </row>
    <row r="78" spans="1:4" x14ac:dyDescent="0.3">
      <c r="A78">
        <v>54</v>
      </c>
      <c r="B78">
        <v>62906.743518422889</v>
      </c>
      <c r="C78">
        <v>16114.256481577111</v>
      </c>
      <c r="D78">
        <v>0.3325019368008581</v>
      </c>
    </row>
    <row r="79" spans="1:4" x14ac:dyDescent="0.3">
      <c r="A79">
        <v>55</v>
      </c>
      <c r="B79">
        <v>18887.225754556694</v>
      </c>
      <c r="C79">
        <v>3491.7742454433064</v>
      </c>
      <c r="D79">
        <v>7.2049349643193997E-2</v>
      </c>
    </row>
    <row r="80" spans="1:4" x14ac:dyDescent="0.3">
      <c r="A80">
        <v>56</v>
      </c>
      <c r="B80">
        <v>5674.1366824682327</v>
      </c>
      <c r="C80">
        <v>7499.8633175317673</v>
      </c>
      <c r="D80">
        <v>0.1547523512283677</v>
      </c>
    </row>
    <row r="81" spans="1:4" x14ac:dyDescent="0.3">
      <c r="A81">
        <v>57</v>
      </c>
      <c r="B81">
        <v>64252.110100977618</v>
      </c>
      <c r="C81">
        <v>-2341.1101009776175</v>
      </c>
      <c r="D81">
        <v>-4.8306519368675555E-2</v>
      </c>
    </row>
    <row r="82" spans="1:4" x14ac:dyDescent="0.3">
      <c r="A82">
        <v>58</v>
      </c>
      <c r="B82">
        <v>49225.653199286869</v>
      </c>
      <c r="C82">
        <v>-23445.653199286869</v>
      </c>
      <c r="D82">
        <v>-0.48377814435538558</v>
      </c>
    </row>
    <row r="83" spans="1:4" ht="15" thickBot="1" x14ac:dyDescent="0.35">
      <c r="A83" s="14">
        <v>59</v>
      </c>
      <c r="B83" s="14">
        <v>13452.60237402908</v>
      </c>
      <c r="C83" s="14">
        <v>9346.3976259709198</v>
      </c>
      <c r="D83" s="14">
        <v>0.19285378238202905</v>
      </c>
    </row>
  </sheetData>
  <mergeCells count="1">
    <mergeCell ref="D1:F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B2BDB-D9B7-49E8-A4C3-09D5270B5C31}">
  <dimension ref="A1:I83"/>
  <sheetViews>
    <sheetView topLeftCell="A58" workbookViewId="0">
      <selection activeCell="A25" sqref="A25:D83"/>
    </sheetView>
  </sheetViews>
  <sheetFormatPr defaultRowHeight="14.4" x14ac:dyDescent="0.3"/>
  <cols>
    <col min="1" max="1" width="18.33203125" customWidth="1"/>
    <col min="2" max="2" width="21.77734375" customWidth="1"/>
    <col min="6" max="6" width="13.44140625" customWidth="1"/>
  </cols>
  <sheetData>
    <row r="1" spans="1:9" x14ac:dyDescent="0.3">
      <c r="A1" t="s">
        <v>49</v>
      </c>
      <c r="D1" s="19" t="s">
        <v>76</v>
      </c>
      <c r="E1" s="19"/>
      <c r="F1" s="19"/>
    </row>
    <row r="2" spans="1:9" ht="15" thickBot="1" x14ac:dyDescent="0.35"/>
    <row r="3" spans="1:9" x14ac:dyDescent="0.3">
      <c r="A3" s="16" t="s">
        <v>50</v>
      </c>
      <c r="B3" s="16"/>
    </row>
    <row r="4" spans="1:9" x14ac:dyDescent="0.3">
      <c r="A4" t="s">
        <v>51</v>
      </c>
      <c r="B4">
        <v>0.93164220846183521</v>
      </c>
    </row>
    <row r="5" spans="1:9" x14ac:dyDescent="0.3">
      <c r="A5" t="s">
        <v>52</v>
      </c>
      <c r="B5">
        <v>0.86795720458764569</v>
      </c>
    </row>
    <row r="6" spans="1:9" x14ac:dyDescent="0.3">
      <c r="A6" t="s">
        <v>53</v>
      </c>
      <c r="B6">
        <v>0.86564066431725351</v>
      </c>
    </row>
    <row r="7" spans="1:9" x14ac:dyDescent="0.3">
      <c r="A7" t="s">
        <v>54</v>
      </c>
      <c r="B7">
        <v>26790.56057094656</v>
      </c>
    </row>
    <row r="8" spans="1:9" ht="15" thickBot="1" x14ac:dyDescent="0.35">
      <c r="A8" s="14" t="s">
        <v>55</v>
      </c>
      <c r="B8" s="14">
        <v>59</v>
      </c>
    </row>
    <row r="10" spans="1:9" ht="15" thickBot="1" x14ac:dyDescent="0.35">
      <c r="A10" t="s">
        <v>56</v>
      </c>
    </row>
    <row r="11" spans="1:9" x14ac:dyDescent="0.3">
      <c r="A11" s="15"/>
      <c r="B11" s="15" t="s">
        <v>60</v>
      </c>
      <c r="C11" s="15" t="s">
        <v>61</v>
      </c>
      <c r="D11" s="15" t="s">
        <v>62</v>
      </c>
      <c r="E11" s="15" t="s">
        <v>63</v>
      </c>
      <c r="F11" s="15" t="s">
        <v>64</v>
      </c>
    </row>
    <row r="12" spans="1:9" x14ac:dyDescent="0.3">
      <c r="A12" t="s">
        <v>57</v>
      </c>
      <c r="B12">
        <v>1</v>
      </c>
      <c r="C12">
        <v>268919354446.90524</v>
      </c>
      <c r="D12">
        <v>268919354446.90524</v>
      </c>
      <c r="E12">
        <v>374.67822842583433</v>
      </c>
      <c r="F12">
        <v>9.8198542546330039E-27</v>
      </c>
    </row>
    <row r="13" spans="1:9" x14ac:dyDescent="0.3">
      <c r="A13" t="s">
        <v>58</v>
      </c>
      <c r="B13">
        <v>57</v>
      </c>
      <c r="C13">
        <v>40910845735.216713</v>
      </c>
      <c r="D13">
        <v>717734135.70555639</v>
      </c>
    </row>
    <row r="14" spans="1:9" ht="15" thickBot="1" x14ac:dyDescent="0.35">
      <c r="A14" s="14" t="s">
        <v>5</v>
      </c>
      <c r="B14" s="14">
        <v>58</v>
      </c>
      <c r="C14" s="14">
        <v>309830200182.12195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65</v>
      </c>
      <c r="C16" s="15" t="s">
        <v>54</v>
      </c>
      <c r="D16" s="15" t="s">
        <v>66</v>
      </c>
      <c r="E16" s="15" t="s">
        <v>67</v>
      </c>
      <c r="F16" s="15" t="s">
        <v>68</v>
      </c>
      <c r="G16" s="15" t="s">
        <v>69</v>
      </c>
      <c r="H16" s="15" t="s">
        <v>70</v>
      </c>
      <c r="I16" s="15" t="s">
        <v>71</v>
      </c>
    </row>
    <row r="17" spans="1:9" x14ac:dyDescent="0.3">
      <c r="A17" t="s">
        <v>59</v>
      </c>
      <c r="B17">
        <v>1053.9273351609663</v>
      </c>
      <c r="C17">
        <v>3940.8889880645161</v>
      </c>
      <c r="D17">
        <v>0.26743390599251066</v>
      </c>
      <c r="E17">
        <v>0.79010040449996655</v>
      </c>
      <c r="F17">
        <v>-6837.5667423385148</v>
      </c>
      <c r="G17">
        <v>8945.4214126604475</v>
      </c>
      <c r="H17">
        <v>-6837.5667423385148</v>
      </c>
      <c r="I17">
        <v>8945.4214126604475</v>
      </c>
    </row>
    <row r="18" spans="1:9" ht="15" thickBot="1" x14ac:dyDescent="0.35">
      <c r="A18" s="14" t="s">
        <v>72</v>
      </c>
      <c r="B18" s="14">
        <v>0.30031586752253425</v>
      </c>
      <c r="C18" s="14">
        <v>1.5514902481507588E-2</v>
      </c>
      <c r="D18" s="14">
        <v>19.356606841743581</v>
      </c>
      <c r="E18" s="14">
        <v>9.8198542546330039E-27</v>
      </c>
      <c r="F18" s="14">
        <v>0.269247811199047</v>
      </c>
      <c r="G18" s="14">
        <v>0.3313839238460215</v>
      </c>
      <c r="H18" s="14">
        <v>0.269247811199047</v>
      </c>
      <c r="I18" s="14">
        <v>0.3313839238460215</v>
      </c>
    </row>
    <row r="22" spans="1:9" x14ac:dyDescent="0.3">
      <c r="A22" t="s">
        <v>73</v>
      </c>
    </row>
    <row r="23" spans="1:9" ht="15" thickBot="1" x14ac:dyDescent="0.35"/>
    <row r="24" spans="1:9" x14ac:dyDescent="0.3">
      <c r="A24" s="15" t="s">
        <v>46</v>
      </c>
      <c r="B24" s="15" t="s">
        <v>47</v>
      </c>
      <c r="C24" s="15" t="s">
        <v>48</v>
      </c>
      <c r="D24" s="15" t="s">
        <v>74</v>
      </c>
    </row>
    <row r="25" spans="1:9" x14ac:dyDescent="0.3">
      <c r="A25">
        <v>1</v>
      </c>
      <c r="B25">
        <v>9328.5304330093531</v>
      </c>
      <c r="C25">
        <v>857.86226631428872</v>
      </c>
      <c r="D25">
        <v>3.2300729697098921E-2</v>
      </c>
    </row>
    <row r="26" spans="1:9" x14ac:dyDescent="0.3">
      <c r="A26">
        <v>2</v>
      </c>
      <c r="B26">
        <v>7118.8062797785451</v>
      </c>
      <c r="C26">
        <v>2184.1929649307467</v>
      </c>
      <c r="D26">
        <v>8.2240505657916241E-2</v>
      </c>
    </row>
    <row r="27" spans="1:9" x14ac:dyDescent="0.3">
      <c r="A27">
        <v>3</v>
      </c>
      <c r="B27">
        <v>80825.629961701663</v>
      </c>
      <c r="C27">
        <v>-56028.172568254071</v>
      </c>
      <c r="D27">
        <v>-2.1096053861011788</v>
      </c>
    </row>
    <row r="28" spans="1:9" x14ac:dyDescent="0.3">
      <c r="A28">
        <v>4</v>
      </c>
      <c r="B28">
        <v>25628.174142794898</v>
      </c>
      <c r="C28">
        <v>-1.5763666974889929</v>
      </c>
      <c r="D28">
        <v>-5.9354277019157391E-5</v>
      </c>
    </row>
    <row r="29" spans="1:9" x14ac:dyDescent="0.3">
      <c r="A29">
        <v>5</v>
      </c>
      <c r="B29">
        <v>8214.3585645007515</v>
      </c>
      <c r="C29">
        <v>4530.1486795746187</v>
      </c>
      <c r="D29">
        <v>0.17057179658371938</v>
      </c>
    </row>
    <row r="30" spans="1:9" x14ac:dyDescent="0.3">
      <c r="A30">
        <v>6</v>
      </c>
      <c r="B30">
        <v>19752.794510584037</v>
      </c>
      <c r="C30">
        <v>5725.2923311458253</v>
      </c>
      <c r="D30">
        <v>0.2155720414417468</v>
      </c>
    </row>
    <row r="31" spans="1:9" x14ac:dyDescent="0.3">
      <c r="A31">
        <v>7</v>
      </c>
      <c r="B31">
        <v>6850.3238942134003</v>
      </c>
      <c r="C31">
        <v>4837.0704627955411</v>
      </c>
      <c r="D31">
        <v>0.18212819432640615</v>
      </c>
    </row>
    <row r="32" spans="1:9" x14ac:dyDescent="0.3">
      <c r="A32">
        <v>8</v>
      </c>
      <c r="B32">
        <v>8581.0442387457661</v>
      </c>
      <c r="C32">
        <v>-592.17495939950913</v>
      </c>
      <c r="D32">
        <v>-2.2296916472540597E-2</v>
      </c>
    </row>
    <row r="33" spans="1:4" x14ac:dyDescent="0.3">
      <c r="A33">
        <v>9</v>
      </c>
      <c r="B33">
        <v>9134.8266984573183</v>
      </c>
      <c r="C33">
        <v>4181.2558391433413</v>
      </c>
      <c r="D33">
        <v>0.15743508014969099</v>
      </c>
    </row>
    <row r="34" spans="1:4" x14ac:dyDescent="0.3">
      <c r="A34">
        <v>10</v>
      </c>
      <c r="B34">
        <v>203462.3173073362</v>
      </c>
      <c r="C34">
        <v>17131.736751956749</v>
      </c>
      <c r="D34">
        <v>0.64505413024434988</v>
      </c>
    </row>
    <row r="35" spans="1:4" x14ac:dyDescent="0.3">
      <c r="A35">
        <v>11</v>
      </c>
      <c r="B35">
        <v>10578.144757770617</v>
      </c>
      <c r="C35">
        <v>-2307.5979128711479</v>
      </c>
      <c r="D35">
        <v>-8.6887020632672243E-2</v>
      </c>
    </row>
    <row r="36" spans="1:4" x14ac:dyDescent="0.3">
      <c r="A36">
        <v>12</v>
      </c>
      <c r="B36">
        <v>17526.552984639493</v>
      </c>
      <c r="C36">
        <v>-707.58523494520705</v>
      </c>
      <c r="D36">
        <v>-2.6642411385943809E-2</v>
      </c>
    </row>
    <row r="37" spans="1:4" x14ac:dyDescent="0.3">
      <c r="A37">
        <v>13</v>
      </c>
      <c r="B37">
        <v>6165.9040321295442</v>
      </c>
      <c r="C37">
        <v>2280.554288533699</v>
      </c>
      <c r="D37">
        <v>8.5868758338065398E-2</v>
      </c>
    </row>
    <row r="38" spans="1:4" x14ac:dyDescent="0.3">
      <c r="A38">
        <v>14</v>
      </c>
      <c r="B38">
        <v>5076.6583806253129</v>
      </c>
      <c r="C38">
        <v>1978.9484587654606</v>
      </c>
      <c r="D38">
        <v>7.4512519970956745E-2</v>
      </c>
    </row>
    <row r="39" spans="1:4" x14ac:dyDescent="0.3">
      <c r="A39">
        <v>15</v>
      </c>
      <c r="B39">
        <v>39950.53818081208</v>
      </c>
      <c r="C39">
        <v>-8714.5015700791337</v>
      </c>
      <c r="D39">
        <v>-0.3281234887150809</v>
      </c>
    </row>
    <row r="40" spans="1:4" x14ac:dyDescent="0.3">
      <c r="A40">
        <v>16</v>
      </c>
      <c r="B40">
        <v>14759.442581286861</v>
      </c>
      <c r="C40">
        <v>3114.446012162156</v>
      </c>
      <c r="D40">
        <v>0.11726693520076309</v>
      </c>
    </row>
    <row r="41" spans="1:4" x14ac:dyDescent="0.3">
      <c r="A41">
        <v>17</v>
      </c>
      <c r="B41">
        <v>35586.04767810709</v>
      </c>
      <c r="C41">
        <v>7989.0007341746823</v>
      </c>
      <c r="D41">
        <v>0.30080650868721293</v>
      </c>
    </row>
    <row r="42" spans="1:4" x14ac:dyDescent="0.3">
      <c r="A42">
        <v>18</v>
      </c>
      <c r="B42">
        <v>403076.26813221426</v>
      </c>
      <c r="C42">
        <v>69094.212724050682</v>
      </c>
      <c r="D42">
        <v>2.6015755401179614</v>
      </c>
    </row>
    <row r="43" spans="1:4" x14ac:dyDescent="0.3">
      <c r="A43">
        <v>19</v>
      </c>
      <c r="B43">
        <v>8891.8711616315886</v>
      </c>
      <c r="C43">
        <v>6878.2038634151377</v>
      </c>
      <c r="D43">
        <v>0.2589821379465112</v>
      </c>
    </row>
    <row r="44" spans="1:4" x14ac:dyDescent="0.3">
      <c r="A44">
        <v>20</v>
      </c>
      <c r="B44">
        <v>9378.6831828856157</v>
      </c>
      <c r="C44">
        <v>3781.2162687565524</v>
      </c>
      <c r="D44">
        <v>0.14237255724992134</v>
      </c>
    </row>
    <row r="45" spans="1:4" x14ac:dyDescent="0.3">
      <c r="A45">
        <v>21</v>
      </c>
      <c r="B45">
        <v>14599.674539764874</v>
      </c>
      <c r="C45">
        <v>753.36424523128153</v>
      </c>
      <c r="D45">
        <v>2.8366109344363472E-2</v>
      </c>
    </row>
    <row r="46" spans="1:4" x14ac:dyDescent="0.3">
      <c r="A46">
        <v>22</v>
      </c>
      <c r="B46">
        <v>1268.3528645720558</v>
      </c>
      <c r="C46">
        <v>1269.452709408853</v>
      </c>
      <c r="D46">
        <v>4.7798172783651498E-2</v>
      </c>
    </row>
    <row r="47" spans="1:4" x14ac:dyDescent="0.3">
      <c r="A47">
        <v>23</v>
      </c>
      <c r="B47">
        <v>14385.249010353784</v>
      </c>
      <c r="C47">
        <v>761.73770334274741</v>
      </c>
      <c r="D47">
        <v>2.8681391666140463E-2</v>
      </c>
    </row>
    <row r="48" spans="1:4" x14ac:dyDescent="0.3">
      <c r="A48">
        <v>24</v>
      </c>
      <c r="B48">
        <v>33668.530863975713</v>
      </c>
      <c r="C48">
        <v>3486.0226883422147</v>
      </c>
      <c r="D48">
        <v>0.13125775663018049</v>
      </c>
    </row>
    <row r="49" spans="1:4" x14ac:dyDescent="0.3">
      <c r="A49">
        <v>25</v>
      </c>
      <c r="B49">
        <v>16983.882212026274</v>
      </c>
      <c r="C49">
        <v>11816.794279410042</v>
      </c>
      <c r="D49">
        <v>0.44493282067917789</v>
      </c>
    </row>
    <row r="50" spans="1:4" x14ac:dyDescent="0.3">
      <c r="A50">
        <v>26</v>
      </c>
      <c r="B50">
        <v>210790.02447488604</v>
      </c>
      <c r="C50">
        <v>-162290.00275204648</v>
      </c>
      <c r="D50">
        <v>-6.1106377063970188</v>
      </c>
    </row>
    <row r="51" spans="1:4" x14ac:dyDescent="0.3">
      <c r="A51">
        <v>27</v>
      </c>
      <c r="B51">
        <v>12679.45488282579</v>
      </c>
      <c r="C51">
        <v>6208.8017531115402</v>
      </c>
      <c r="D51">
        <v>0.23377741980862016</v>
      </c>
    </row>
    <row r="52" spans="1:4" x14ac:dyDescent="0.3">
      <c r="A52">
        <v>28</v>
      </c>
      <c r="B52">
        <v>9498.5092140271063</v>
      </c>
      <c r="C52">
        <v>1527.4360736769231</v>
      </c>
      <c r="D52">
        <v>5.7511912672658601E-2</v>
      </c>
    </row>
    <row r="53" spans="1:4" x14ac:dyDescent="0.3">
      <c r="A53">
        <v>29</v>
      </c>
      <c r="B53">
        <v>19799.043154182509</v>
      </c>
      <c r="C53">
        <v>-1604.5682263976414</v>
      </c>
      <c r="D53">
        <v>-6.0416137411078916E-2</v>
      </c>
    </row>
    <row r="54" spans="1:4" x14ac:dyDescent="0.3">
      <c r="A54">
        <v>30</v>
      </c>
      <c r="B54">
        <v>172101.53252542805</v>
      </c>
      <c r="C54">
        <v>-19105.162101454393</v>
      </c>
      <c r="D54">
        <v>-0.71935869088832305</v>
      </c>
    </row>
    <row r="55" spans="1:4" x14ac:dyDescent="0.3">
      <c r="A55">
        <v>31</v>
      </c>
      <c r="B55">
        <v>6829.0014676192995</v>
      </c>
      <c r="C55">
        <v>87.958632306566869</v>
      </c>
      <c r="D55">
        <v>3.3118696534672454E-3</v>
      </c>
    </row>
    <row r="56" spans="1:4" x14ac:dyDescent="0.3">
      <c r="A56">
        <v>32</v>
      </c>
      <c r="B56">
        <v>1544.0428309577424</v>
      </c>
      <c r="C56">
        <v>1592.1905671167588</v>
      </c>
      <c r="D56">
        <v>5.9950086574698962E-2</v>
      </c>
    </row>
    <row r="57" spans="1:4" x14ac:dyDescent="0.3">
      <c r="A57">
        <v>33</v>
      </c>
      <c r="B57">
        <v>36373.776198618696</v>
      </c>
      <c r="C57">
        <v>14129.225100285046</v>
      </c>
      <c r="D57">
        <v>0.53200181277884828</v>
      </c>
    </row>
    <row r="58" spans="1:4" x14ac:dyDescent="0.3">
      <c r="A58">
        <v>34</v>
      </c>
      <c r="B58">
        <v>195163.68894008602</v>
      </c>
      <c r="C58">
        <v>46590.70721785698</v>
      </c>
      <c r="D58">
        <v>1.7542604440528333</v>
      </c>
    </row>
    <row r="59" spans="1:4" x14ac:dyDescent="0.3">
      <c r="A59">
        <v>35</v>
      </c>
      <c r="B59">
        <v>5974.0021927826447</v>
      </c>
      <c r="C59">
        <v>4342.817083587036</v>
      </c>
      <c r="D59">
        <v>0.16351827822381029</v>
      </c>
    </row>
    <row r="60" spans="1:4" x14ac:dyDescent="0.3">
      <c r="A60">
        <v>36</v>
      </c>
      <c r="B60">
        <v>11307.912315850375</v>
      </c>
      <c r="C60">
        <v>7121.1112462861965</v>
      </c>
      <c r="D60">
        <v>0.26812822820323462</v>
      </c>
    </row>
    <row r="61" spans="1:4" x14ac:dyDescent="0.3">
      <c r="A61">
        <v>37</v>
      </c>
      <c r="B61">
        <v>25754.907438889408</v>
      </c>
      <c r="C61">
        <v>-4668.5793721467671</v>
      </c>
      <c r="D61">
        <v>-0.17578406964681387</v>
      </c>
    </row>
    <row r="62" spans="1:4" x14ac:dyDescent="0.3">
      <c r="A62">
        <v>38</v>
      </c>
      <c r="B62">
        <v>5030.4097370268428</v>
      </c>
      <c r="C62">
        <v>-616.76309906025108</v>
      </c>
      <c r="D62">
        <v>-2.3222723427948951E-2</v>
      </c>
    </row>
    <row r="63" spans="1:4" x14ac:dyDescent="0.3">
      <c r="A63">
        <v>39</v>
      </c>
      <c r="B63">
        <v>7853.0785758711418</v>
      </c>
      <c r="C63">
        <v>-2553.2984291505772</v>
      </c>
      <c r="D63">
        <v>-9.6138279575295943E-2</v>
      </c>
    </row>
    <row r="64" spans="1:4" x14ac:dyDescent="0.3">
      <c r="A64">
        <v>40</v>
      </c>
      <c r="B64">
        <v>5233.7235793395985</v>
      </c>
      <c r="C64">
        <v>-2140.783036671136</v>
      </c>
      <c r="D64">
        <v>-8.0606009755784511E-2</v>
      </c>
    </row>
    <row r="65" spans="1:4" x14ac:dyDescent="0.3">
      <c r="A65">
        <v>41</v>
      </c>
      <c r="B65">
        <v>5084.1662773133758</v>
      </c>
      <c r="C65">
        <v>2239.4178569324959</v>
      </c>
      <c r="D65">
        <v>8.4319865456271639E-2</v>
      </c>
    </row>
    <row r="66" spans="1:4" x14ac:dyDescent="0.3">
      <c r="A66">
        <v>42</v>
      </c>
      <c r="B66">
        <v>48211.326748754429</v>
      </c>
      <c r="C66">
        <v>-36205.538100721329</v>
      </c>
      <c r="D66">
        <v>-1.3632320078069122</v>
      </c>
    </row>
    <row r="67" spans="1:4" x14ac:dyDescent="0.3">
      <c r="A67">
        <v>43</v>
      </c>
      <c r="B67">
        <v>5405.2039396949649</v>
      </c>
      <c r="C67">
        <v>1974.2772989992091</v>
      </c>
      <c r="D67">
        <v>7.43366387428082E-2</v>
      </c>
    </row>
    <row r="68" spans="1:4" x14ac:dyDescent="0.3">
      <c r="A68">
        <v>44</v>
      </c>
      <c r="B68">
        <v>2997.8719456343306</v>
      </c>
      <c r="C68">
        <v>1769.2416763435858</v>
      </c>
      <c r="D68">
        <v>6.661651805941482E-2</v>
      </c>
    </row>
    <row r="69" spans="1:4" x14ac:dyDescent="0.3">
      <c r="A69">
        <v>45</v>
      </c>
      <c r="B69">
        <v>37417.674154127024</v>
      </c>
      <c r="C69">
        <v>2481.3176244369679</v>
      </c>
      <c r="D69">
        <v>9.3428016392345603E-2</v>
      </c>
    </row>
    <row r="70" spans="1:4" x14ac:dyDescent="0.3">
      <c r="A70">
        <v>46</v>
      </c>
      <c r="B70">
        <v>35378.229097781499</v>
      </c>
      <c r="C70">
        <v>20300.734470869473</v>
      </c>
      <c r="D70">
        <v>0.76437507808030669</v>
      </c>
    </row>
    <row r="71" spans="1:4" x14ac:dyDescent="0.3">
      <c r="A71">
        <v>47</v>
      </c>
      <c r="B71">
        <v>5855.0771092437217</v>
      </c>
      <c r="C71">
        <v>4198.1489588942577</v>
      </c>
      <c r="D71">
        <v>0.15807114973363415</v>
      </c>
    </row>
    <row r="72" spans="1:4" x14ac:dyDescent="0.3">
      <c r="A72">
        <v>48</v>
      </c>
      <c r="B72">
        <v>4925.8998151289998</v>
      </c>
      <c r="C72">
        <v>1218.9130282511978</v>
      </c>
      <c r="D72">
        <v>4.5895223272811363E-2</v>
      </c>
    </row>
    <row r="73" spans="1:4" x14ac:dyDescent="0.3">
      <c r="A73">
        <v>49</v>
      </c>
      <c r="B73">
        <v>63298.294985483983</v>
      </c>
      <c r="C73">
        <v>27324.579025774961</v>
      </c>
      <c r="D73">
        <v>1.0288409641685097</v>
      </c>
    </row>
    <row r="74" spans="1:4" x14ac:dyDescent="0.3">
      <c r="A74">
        <v>50</v>
      </c>
      <c r="B74">
        <v>15333.045888254903</v>
      </c>
      <c r="C74">
        <v>2984.7314758129869</v>
      </c>
      <c r="D74">
        <v>0.11238284792833839</v>
      </c>
    </row>
    <row r="75" spans="1:4" x14ac:dyDescent="0.3">
      <c r="A75">
        <v>51</v>
      </c>
      <c r="B75">
        <v>10845.425879865674</v>
      </c>
      <c r="C75">
        <v>1754.4065056376185</v>
      </c>
      <c r="D75">
        <v>6.6057935571526005E-2</v>
      </c>
    </row>
    <row r="76" spans="1:4" x14ac:dyDescent="0.3">
      <c r="A76">
        <v>52</v>
      </c>
      <c r="B76">
        <v>41869.8568901486</v>
      </c>
      <c r="C76">
        <v>-13126.173524816437</v>
      </c>
      <c r="D76">
        <v>-0.49423433065067301</v>
      </c>
    </row>
    <row r="77" spans="1:4" x14ac:dyDescent="0.3">
      <c r="A77">
        <v>53</v>
      </c>
      <c r="B77">
        <v>12494.460308431908</v>
      </c>
      <c r="C77">
        <v>4320.1233546389794</v>
      </c>
      <c r="D77">
        <v>0.16266380072392006</v>
      </c>
    </row>
    <row r="78" spans="1:4" x14ac:dyDescent="0.3">
      <c r="A78">
        <v>54</v>
      </c>
      <c r="B78">
        <v>36805.330100248582</v>
      </c>
      <c r="C78">
        <v>8830.7870358573637</v>
      </c>
      <c r="D78">
        <v>0.3325019368008576</v>
      </c>
    </row>
    <row r="79" spans="1:4" x14ac:dyDescent="0.3">
      <c r="A79">
        <v>55</v>
      </c>
      <c r="B79">
        <v>12682.157725633493</v>
      </c>
      <c r="C79">
        <v>1913.530095170956</v>
      </c>
      <c r="D79">
        <v>7.2049349643194038E-2</v>
      </c>
    </row>
    <row r="80" spans="1:4" x14ac:dyDescent="0.3">
      <c r="A80">
        <v>56</v>
      </c>
      <c r="B80">
        <v>5441.2418437976694</v>
      </c>
      <c r="C80">
        <v>4110.0063059614358</v>
      </c>
      <c r="D80">
        <v>0.15475235122836778</v>
      </c>
    </row>
    <row r="81" spans="1:4" x14ac:dyDescent="0.3">
      <c r="A81">
        <v>57</v>
      </c>
      <c r="B81">
        <v>37542.605555016402</v>
      </c>
      <c r="C81">
        <v>-1282.9536846992414</v>
      </c>
      <c r="D81">
        <v>-4.8306519368675763E-2</v>
      </c>
    </row>
    <row r="82" spans="1:4" x14ac:dyDescent="0.3">
      <c r="A82">
        <v>58</v>
      </c>
      <c r="B82">
        <v>29307.94446754851</v>
      </c>
      <c r="C82">
        <v>-12848.471820972718</v>
      </c>
      <c r="D82">
        <v>-0.48377814435538552</v>
      </c>
    </row>
    <row r="83" spans="1:4" ht="15" thickBot="1" x14ac:dyDescent="0.35">
      <c r="A83" s="14">
        <v>59</v>
      </c>
      <c r="B83" s="14">
        <v>9703.92526741252</v>
      </c>
      <c r="C83" s="14">
        <v>5121.9271011202327</v>
      </c>
      <c r="D83" s="14">
        <v>0.19285378238202905</v>
      </c>
    </row>
  </sheetData>
  <mergeCells count="1">
    <mergeCell ref="D1:F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002C2-2493-4F2C-A6B9-60162DC0D628}">
  <dimension ref="A1:I83"/>
  <sheetViews>
    <sheetView topLeftCell="A70" workbookViewId="0">
      <selection activeCell="A25" sqref="A25:D83"/>
    </sheetView>
  </sheetViews>
  <sheetFormatPr defaultRowHeight="14.4" x14ac:dyDescent="0.3"/>
  <sheetData>
    <row r="1" spans="1:9" ht="100.8" customHeight="1" x14ac:dyDescent="0.3">
      <c r="A1" t="s">
        <v>49</v>
      </c>
      <c r="F1" s="20" t="s">
        <v>77</v>
      </c>
      <c r="G1" s="20"/>
    </row>
    <row r="2" spans="1:9" ht="15" thickBot="1" x14ac:dyDescent="0.35">
      <c r="F2" s="20"/>
      <c r="G2" s="20"/>
    </row>
    <row r="3" spans="1:9" x14ac:dyDescent="0.3">
      <c r="A3" s="16" t="s">
        <v>50</v>
      </c>
      <c r="B3" s="16"/>
      <c r="F3" s="20"/>
      <c r="G3" s="20"/>
    </row>
    <row r="4" spans="1:9" x14ac:dyDescent="0.3">
      <c r="A4" t="s">
        <v>51</v>
      </c>
      <c r="B4">
        <v>1</v>
      </c>
      <c r="F4" s="20"/>
      <c r="G4" s="20"/>
    </row>
    <row r="5" spans="1:9" x14ac:dyDescent="0.3">
      <c r="A5" t="s">
        <v>52</v>
      </c>
      <c r="B5">
        <v>1</v>
      </c>
    </row>
    <row r="6" spans="1:9" x14ac:dyDescent="0.3">
      <c r="A6" t="s">
        <v>53</v>
      </c>
      <c r="B6">
        <v>1</v>
      </c>
    </row>
    <row r="7" spans="1:9" x14ac:dyDescent="0.3">
      <c r="A7" t="s">
        <v>54</v>
      </c>
      <c r="B7">
        <v>3.6727162690213418E-11</v>
      </c>
    </row>
    <row r="8" spans="1:9" ht="15" thickBot="1" x14ac:dyDescent="0.35">
      <c r="A8" s="14" t="s">
        <v>55</v>
      </c>
      <c r="B8" s="14">
        <v>59</v>
      </c>
    </row>
    <row r="10" spans="1:9" ht="15" thickBot="1" x14ac:dyDescent="0.35">
      <c r="A10" t="s">
        <v>56</v>
      </c>
    </row>
    <row r="11" spans="1:9" x14ac:dyDescent="0.3">
      <c r="A11" s="15"/>
      <c r="B11" s="15" t="s">
        <v>60</v>
      </c>
      <c r="C11" s="15" t="s">
        <v>61</v>
      </c>
      <c r="D11" s="15" t="s">
        <v>62</v>
      </c>
      <c r="E11" s="15" t="s">
        <v>63</v>
      </c>
      <c r="F11" s="15" t="s">
        <v>64</v>
      </c>
    </row>
    <row r="12" spans="1:9" x14ac:dyDescent="0.3">
      <c r="A12" t="s">
        <v>57</v>
      </c>
      <c r="B12">
        <v>1</v>
      </c>
      <c r="C12">
        <v>895455030949.1283</v>
      </c>
      <c r="D12">
        <v>895455030949.1283</v>
      </c>
      <c r="E12">
        <v>6.6384856873101375E+32</v>
      </c>
      <c r="F12">
        <v>0</v>
      </c>
    </row>
    <row r="13" spans="1:9" x14ac:dyDescent="0.3">
      <c r="A13" t="s">
        <v>58</v>
      </c>
      <c r="B13">
        <v>57</v>
      </c>
      <c r="C13">
        <v>7.6886415318584048E-20</v>
      </c>
      <c r="D13">
        <v>1.3488844792734044E-21</v>
      </c>
    </row>
    <row r="14" spans="1:9" ht="15" thickBot="1" x14ac:dyDescent="0.35">
      <c r="A14" s="14" t="s">
        <v>5</v>
      </c>
      <c r="B14" s="14">
        <v>58</v>
      </c>
      <c r="C14" s="14">
        <v>895455030949.1283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65</v>
      </c>
      <c r="C16" s="15" t="s">
        <v>54</v>
      </c>
      <c r="D16" s="15" t="s">
        <v>66</v>
      </c>
      <c r="E16" s="15" t="s">
        <v>67</v>
      </c>
      <c r="F16" s="15" t="s">
        <v>68</v>
      </c>
      <c r="G16" s="15" t="s">
        <v>69</v>
      </c>
      <c r="H16" s="15" t="s">
        <v>70</v>
      </c>
      <c r="I16" s="15" t="s">
        <v>71</v>
      </c>
    </row>
    <row r="17" spans="1:9" x14ac:dyDescent="0.3">
      <c r="A17" t="s">
        <v>59</v>
      </c>
      <c r="B17">
        <v>2331.7535026812548</v>
      </c>
      <c r="C17">
        <v>5.4025622429744534E-12</v>
      </c>
      <c r="D17">
        <v>431601413887177.44</v>
      </c>
      <c r="E17">
        <v>0</v>
      </c>
      <c r="F17">
        <v>2331.7535026812438</v>
      </c>
      <c r="G17">
        <v>2331.7535026812657</v>
      </c>
      <c r="H17">
        <v>2331.7535026812438</v>
      </c>
      <c r="I17">
        <v>2331.7535026812657</v>
      </c>
    </row>
    <row r="18" spans="1:9" ht="15" thickBot="1" x14ac:dyDescent="0.35">
      <c r="A18" s="14" t="s">
        <v>72</v>
      </c>
      <c r="B18" s="14">
        <v>0.54801082792453493</v>
      </c>
      <c r="C18" s="14">
        <v>2.1269370084740721E-17</v>
      </c>
      <c r="D18" s="14">
        <v>2.5765258949426724E+16</v>
      </c>
      <c r="E18" s="14">
        <v>0</v>
      </c>
      <c r="F18" s="14">
        <v>0.54801082792453493</v>
      </c>
      <c r="G18" s="14">
        <v>0.54801082792453493</v>
      </c>
      <c r="H18" s="14">
        <v>0.54801082792453493</v>
      </c>
      <c r="I18" s="14">
        <v>0.54801082792453493</v>
      </c>
    </row>
    <row r="22" spans="1:9" x14ac:dyDescent="0.3">
      <c r="A22" t="s">
        <v>73</v>
      </c>
    </row>
    <row r="23" spans="1:9" ht="15" thickBot="1" x14ac:dyDescent="0.35"/>
    <row r="24" spans="1:9" x14ac:dyDescent="0.3">
      <c r="A24" s="15" t="s">
        <v>46</v>
      </c>
      <c r="B24" s="15" t="s">
        <v>47</v>
      </c>
      <c r="C24" s="15" t="s">
        <v>48</v>
      </c>
      <c r="D24" s="15" t="s">
        <v>74</v>
      </c>
    </row>
    <row r="25" spans="1:9" x14ac:dyDescent="0.3">
      <c r="A25">
        <v>1</v>
      </c>
      <c r="B25">
        <v>17431.095844485964</v>
      </c>
      <c r="C25">
        <v>2.9103830456733704E-11</v>
      </c>
      <c r="D25">
        <v>0.84823840449032373</v>
      </c>
    </row>
    <row r="26" spans="1:9" x14ac:dyDescent="0.3">
      <c r="A26">
        <v>2</v>
      </c>
      <c r="B26">
        <v>13398.832172617238</v>
      </c>
      <c r="C26">
        <v>2.7284841053187847E-11</v>
      </c>
      <c r="D26">
        <v>0.79522350420967847</v>
      </c>
    </row>
    <row r="27" spans="1:9" x14ac:dyDescent="0.3">
      <c r="A27">
        <v>3</v>
      </c>
      <c r="B27">
        <v>147897.67768096377</v>
      </c>
      <c r="C27">
        <v>0</v>
      </c>
      <c r="D27">
        <v>0</v>
      </c>
    </row>
    <row r="28" spans="1:9" x14ac:dyDescent="0.3">
      <c r="A28">
        <v>4</v>
      </c>
      <c r="B28">
        <v>47174.383530090097</v>
      </c>
      <c r="C28">
        <v>2.1827872842550278E-11</v>
      </c>
      <c r="D28">
        <v>0.6361788033677428</v>
      </c>
    </row>
    <row r="29" spans="1:9" x14ac:dyDescent="0.3">
      <c r="A29">
        <v>5</v>
      </c>
      <c r="B29">
        <v>15397.975672885941</v>
      </c>
      <c r="C29">
        <v>2.7284841053187847E-11</v>
      </c>
      <c r="D29">
        <v>0.79522350420967847</v>
      </c>
    </row>
    <row r="30" spans="1:9" x14ac:dyDescent="0.3">
      <c r="A30">
        <v>6</v>
      </c>
      <c r="B30">
        <v>36453.099692574498</v>
      </c>
      <c r="C30">
        <v>2.1827872842550278E-11</v>
      </c>
      <c r="D30">
        <v>0.6361788033677428</v>
      </c>
    </row>
    <row r="31" spans="1:9" x14ac:dyDescent="0.3">
      <c r="A31">
        <v>7</v>
      </c>
      <c r="B31">
        <v>12908.910492452704</v>
      </c>
      <c r="C31">
        <v>2.7284841053187847E-11</v>
      </c>
      <c r="D31">
        <v>0.79522350420967847</v>
      </c>
    </row>
    <row r="32" spans="1:9" x14ac:dyDescent="0.3">
      <c r="A32">
        <v>8</v>
      </c>
      <c r="B32">
        <v>16067.096893781798</v>
      </c>
      <c r="C32">
        <v>2.7284841053187847E-11</v>
      </c>
      <c r="D32">
        <v>0.79522350420967847</v>
      </c>
    </row>
    <row r="33" spans="1:4" x14ac:dyDescent="0.3">
      <c r="A33">
        <v>9</v>
      </c>
      <c r="B33">
        <v>17077.628860474641</v>
      </c>
      <c r="C33">
        <v>2.5465851649641991E-11</v>
      </c>
      <c r="D33">
        <v>0.74220860392903332</v>
      </c>
    </row>
    <row r="34" spans="1:4" x14ac:dyDescent="0.3">
      <c r="A34">
        <v>10</v>
      </c>
      <c r="B34">
        <v>371682.83136139892</v>
      </c>
      <c r="C34">
        <v>-5.8207660913467407E-11</v>
      </c>
      <c r="D34">
        <v>-1.6964768089806475</v>
      </c>
    </row>
    <row r="35" spans="1:4" x14ac:dyDescent="0.3">
      <c r="A35">
        <v>11</v>
      </c>
      <c r="B35">
        <v>19711.368899479956</v>
      </c>
      <c r="C35">
        <v>2.5465851649641991E-11</v>
      </c>
      <c r="D35">
        <v>0.74220860392903332</v>
      </c>
    </row>
    <row r="36" spans="1:4" x14ac:dyDescent="0.3">
      <c r="A36">
        <v>12</v>
      </c>
      <c r="B36">
        <v>32390.695425169921</v>
      </c>
      <c r="C36">
        <v>2.1827872842550278E-11</v>
      </c>
      <c r="D36">
        <v>0.6361788033677428</v>
      </c>
    </row>
    <row r="37" spans="1:4" x14ac:dyDescent="0.3">
      <c r="A37">
        <v>13</v>
      </c>
      <c r="B37">
        <v>11659.993815612688</v>
      </c>
      <c r="C37">
        <v>2.7284841053187847E-11</v>
      </c>
      <c r="D37">
        <v>0.79522350420967847</v>
      </c>
    </row>
    <row r="38" spans="1:4" x14ac:dyDescent="0.3">
      <c r="A38">
        <v>14</v>
      </c>
      <c r="B38">
        <v>9672.3585427303988</v>
      </c>
      <c r="C38">
        <v>2.9103830456733704E-11</v>
      </c>
      <c r="D38">
        <v>0.84823840449032373</v>
      </c>
    </row>
    <row r="39" spans="1:4" x14ac:dyDescent="0.3">
      <c r="A39">
        <v>15</v>
      </c>
      <c r="B39">
        <v>73309.567924639094</v>
      </c>
      <c r="C39">
        <v>1.4551915228366852E-11</v>
      </c>
      <c r="D39">
        <v>0.42411920224516186</v>
      </c>
    </row>
    <row r="40" spans="1:4" x14ac:dyDescent="0.3">
      <c r="A40">
        <v>16</v>
      </c>
      <c r="B40">
        <v>27341.323656673256</v>
      </c>
      <c r="C40">
        <v>2.1827872842550278E-11</v>
      </c>
      <c r="D40">
        <v>0.6361788033677428</v>
      </c>
    </row>
    <row r="41" spans="1:4" x14ac:dyDescent="0.3">
      <c r="A41">
        <v>17</v>
      </c>
      <c r="B41">
        <v>65345.326562411828</v>
      </c>
      <c r="C41">
        <v>1.4551915228366852E-11</v>
      </c>
      <c r="D41">
        <v>0.42411920224516186</v>
      </c>
    </row>
    <row r="42" spans="1:4" x14ac:dyDescent="0.3">
      <c r="A42">
        <v>18</v>
      </c>
      <c r="B42">
        <v>735934.66846627882</v>
      </c>
      <c r="C42">
        <v>-1.1641532182693481E-10</v>
      </c>
      <c r="D42">
        <v>-3.3929536179612949</v>
      </c>
    </row>
    <row r="43" spans="1:4" x14ac:dyDescent="0.3">
      <c r="A43">
        <v>19</v>
      </c>
      <c r="B43">
        <v>16634.288100683691</v>
      </c>
      <c r="C43">
        <v>2.9103830456733704E-11</v>
      </c>
      <c r="D43">
        <v>0.84823840449032373</v>
      </c>
    </row>
    <row r="44" spans="1:4" x14ac:dyDescent="0.3">
      <c r="A44">
        <v>20</v>
      </c>
      <c r="B44">
        <v>17522.613652749365</v>
      </c>
      <c r="C44">
        <v>2.1827872842550278E-11</v>
      </c>
      <c r="D44">
        <v>0.6361788033677428</v>
      </c>
    </row>
    <row r="45" spans="1:4" x14ac:dyDescent="0.3">
      <c r="A45">
        <v>21</v>
      </c>
      <c r="B45">
        <v>27049.781896217402</v>
      </c>
      <c r="C45">
        <v>2.5465851649641991E-11</v>
      </c>
      <c r="D45">
        <v>0.74220860392903332</v>
      </c>
    </row>
    <row r="46" spans="1:4" x14ac:dyDescent="0.3">
      <c r="A46">
        <v>22</v>
      </c>
      <c r="B46">
        <v>2723.0332338193725</v>
      </c>
      <c r="C46">
        <v>2.9103830456733704E-11</v>
      </c>
      <c r="D46">
        <v>0.84823840449032373</v>
      </c>
    </row>
    <row r="47" spans="1:4" x14ac:dyDescent="0.3">
      <c r="A47">
        <v>23</v>
      </c>
      <c r="B47">
        <v>26658.502165079284</v>
      </c>
      <c r="C47">
        <v>2.5465851649641991E-11</v>
      </c>
      <c r="D47">
        <v>0.74220860392903332</v>
      </c>
    </row>
    <row r="48" spans="1:4" x14ac:dyDescent="0.3">
      <c r="A48">
        <v>24</v>
      </c>
      <c r="B48">
        <v>61846.277426113673</v>
      </c>
      <c r="C48">
        <v>1.4551915228366852E-11</v>
      </c>
      <c r="D48">
        <v>0.42411920224516186</v>
      </c>
    </row>
    <row r="49" spans="1:4" x14ac:dyDescent="0.3">
      <c r="A49">
        <v>25</v>
      </c>
      <c r="B49">
        <v>31400.439859110287</v>
      </c>
      <c r="C49">
        <v>2.1827872842550278E-11</v>
      </c>
      <c r="D49">
        <v>0.6361788033677428</v>
      </c>
    </row>
    <row r="50" spans="1:4" x14ac:dyDescent="0.3">
      <c r="A50">
        <v>26</v>
      </c>
      <c r="B50">
        <v>385054.29556275759</v>
      </c>
      <c r="C50">
        <v>-5.8207660913467407E-11</v>
      </c>
      <c r="D50">
        <v>-1.6964768089806475</v>
      </c>
    </row>
    <row r="51" spans="1:4" x14ac:dyDescent="0.3">
      <c r="A51">
        <v>27</v>
      </c>
      <c r="B51">
        <v>23545.800662467926</v>
      </c>
      <c r="C51">
        <v>2.5465851649641991E-11</v>
      </c>
      <c r="D51">
        <v>0.74220860392903332</v>
      </c>
    </row>
    <row r="52" spans="1:4" x14ac:dyDescent="0.3">
      <c r="A52">
        <v>28</v>
      </c>
      <c r="B52">
        <v>17741.26997309125</v>
      </c>
      <c r="C52">
        <v>2.9103830456733704E-11</v>
      </c>
      <c r="D52">
        <v>0.84823840449032373</v>
      </c>
    </row>
    <row r="53" spans="1:4" x14ac:dyDescent="0.3">
      <c r="A53">
        <v>29</v>
      </c>
      <c r="B53">
        <v>36537.493360074877</v>
      </c>
      <c r="C53">
        <v>2.1827872842550278E-11</v>
      </c>
      <c r="D53">
        <v>0.6361788033677428</v>
      </c>
    </row>
    <row r="54" spans="1:4" x14ac:dyDescent="0.3">
      <c r="A54">
        <v>30</v>
      </c>
      <c r="B54">
        <v>314456.25264455145</v>
      </c>
      <c r="C54">
        <v>-5.8207660913467407E-11</v>
      </c>
      <c r="D54">
        <v>-1.6964768089806475</v>
      </c>
    </row>
    <row r="55" spans="1:4" x14ac:dyDescent="0.3">
      <c r="A55">
        <v>31</v>
      </c>
      <c r="B55">
        <v>12870.001723670061</v>
      </c>
      <c r="C55">
        <v>2.7284841053187847E-11</v>
      </c>
      <c r="D55">
        <v>0.79522350420967847</v>
      </c>
    </row>
    <row r="56" spans="1:4" x14ac:dyDescent="0.3">
      <c r="A56">
        <v>32</v>
      </c>
      <c r="B56">
        <v>3226.1071738540959</v>
      </c>
      <c r="C56">
        <v>2.8649083105847239E-11</v>
      </c>
      <c r="D56">
        <v>0.83498467942016241</v>
      </c>
    </row>
    <row r="57" spans="1:4" x14ac:dyDescent="0.3">
      <c r="A57">
        <v>33</v>
      </c>
      <c r="B57">
        <v>66782.758964057881</v>
      </c>
      <c r="C57">
        <v>1.4551915228366852E-11</v>
      </c>
      <c r="D57">
        <v>0.42411920224516186</v>
      </c>
    </row>
    <row r="58" spans="1:4" x14ac:dyDescent="0.3">
      <c r="A58">
        <v>34</v>
      </c>
      <c r="B58">
        <v>356539.64815336029</v>
      </c>
      <c r="C58">
        <v>-1.1641532182693481E-10</v>
      </c>
      <c r="D58">
        <v>-3.3929536179612949</v>
      </c>
    </row>
    <row r="59" spans="1:4" x14ac:dyDescent="0.3">
      <c r="A59">
        <v>35</v>
      </c>
      <c r="B59">
        <v>11309.814896568911</v>
      </c>
      <c r="C59">
        <v>2.7284841053187847E-11</v>
      </c>
      <c r="D59">
        <v>0.79522350420967847</v>
      </c>
    </row>
    <row r="60" spans="1:4" x14ac:dyDescent="0.3">
      <c r="A60">
        <v>36</v>
      </c>
      <c r="B60">
        <v>21043.035211336577</v>
      </c>
      <c r="C60">
        <v>2.1827872842550278E-11</v>
      </c>
      <c r="D60">
        <v>0.6361788033677428</v>
      </c>
    </row>
    <row r="61" spans="1:4" x14ac:dyDescent="0.3">
      <c r="A61">
        <v>37</v>
      </c>
      <c r="B61">
        <v>47405.644099474252</v>
      </c>
      <c r="C61">
        <v>2.1827872842550278E-11</v>
      </c>
      <c r="D61">
        <v>0.6361788033677428</v>
      </c>
    </row>
    <row r="62" spans="1:4" x14ac:dyDescent="0.3">
      <c r="A62">
        <v>38</v>
      </c>
      <c r="B62">
        <v>9587.9648752300218</v>
      </c>
      <c r="C62">
        <v>2.7284841053187847E-11</v>
      </c>
      <c r="D62">
        <v>0.79522350420967847</v>
      </c>
    </row>
    <row r="63" spans="1:4" x14ac:dyDescent="0.3">
      <c r="A63">
        <v>39</v>
      </c>
      <c r="B63">
        <v>14738.718646892725</v>
      </c>
      <c r="C63">
        <v>2.7284841053187847E-11</v>
      </c>
      <c r="D63">
        <v>0.79522350420967847</v>
      </c>
    </row>
    <row r="64" spans="1:4" x14ac:dyDescent="0.3">
      <c r="A64">
        <v>40</v>
      </c>
      <c r="B64">
        <v>9958.968205734931</v>
      </c>
      <c r="C64">
        <v>2.9103830456733704E-11</v>
      </c>
      <c r="D64">
        <v>0.84823840449032373</v>
      </c>
    </row>
    <row r="65" spans="1:4" x14ac:dyDescent="0.3">
      <c r="A65">
        <v>41</v>
      </c>
      <c r="B65">
        <v>9686.0588134285135</v>
      </c>
      <c r="C65">
        <v>2.7284841053187847E-11</v>
      </c>
      <c r="D65">
        <v>0.79522350420967847</v>
      </c>
    </row>
    <row r="66" spans="1:4" x14ac:dyDescent="0.3">
      <c r="A66">
        <v>42</v>
      </c>
      <c r="B66">
        <v>88383.701768359271</v>
      </c>
      <c r="C66">
        <v>1.4551915228366852E-11</v>
      </c>
      <c r="D66">
        <v>0.42411920224516186</v>
      </c>
    </row>
    <row r="67" spans="1:4" x14ac:dyDescent="0.3">
      <c r="A67">
        <v>43</v>
      </c>
      <c r="B67">
        <v>10271.88238847984</v>
      </c>
      <c r="C67">
        <v>2.9103830456733704E-11</v>
      </c>
      <c r="D67">
        <v>0.84823840449032373</v>
      </c>
    </row>
    <row r="68" spans="1:4" x14ac:dyDescent="0.3">
      <c r="A68">
        <v>44</v>
      </c>
      <c r="B68">
        <v>5879.0275918367697</v>
      </c>
      <c r="C68">
        <v>2.8194335754960775E-11</v>
      </c>
      <c r="D68">
        <v>0.8217309543500011</v>
      </c>
    </row>
    <row r="69" spans="1:4" x14ac:dyDescent="0.3">
      <c r="A69">
        <v>45</v>
      </c>
      <c r="B69">
        <v>68687.644601923559</v>
      </c>
      <c r="C69">
        <v>2.9103830456733704E-11</v>
      </c>
      <c r="D69">
        <v>0.84823840449032373</v>
      </c>
    </row>
    <row r="70" spans="1:4" x14ac:dyDescent="0.3">
      <c r="A70">
        <v>46</v>
      </c>
      <c r="B70">
        <v>64966.103069488046</v>
      </c>
      <c r="C70">
        <v>2.1827872842550278E-11</v>
      </c>
      <c r="D70">
        <v>0.6361788033677428</v>
      </c>
    </row>
    <row r="71" spans="1:4" x14ac:dyDescent="0.3">
      <c r="A71">
        <v>47</v>
      </c>
      <c r="B71">
        <v>11092.802608710796</v>
      </c>
      <c r="C71">
        <v>2.7284841053187847E-11</v>
      </c>
      <c r="D71">
        <v>0.79522350420967847</v>
      </c>
    </row>
    <row r="72" spans="1:4" x14ac:dyDescent="0.3">
      <c r="A72">
        <v>48</v>
      </c>
      <c r="B72">
        <v>9397.2571071122838</v>
      </c>
      <c r="C72">
        <v>2.7284841053187847E-11</v>
      </c>
      <c r="D72">
        <v>0.79522350420967847</v>
      </c>
    </row>
    <row r="73" spans="1:4" x14ac:dyDescent="0.3">
      <c r="A73">
        <v>49</v>
      </c>
      <c r="B73">
        <v>115914.12173080414</v>
      </c>
      <c r="C73">
        <v>0</v>
      </c>
      <c r="D73">
        <v>0</v>
      </c>
    </row>
    <row r="74" spans="1:4" x14ac:dyDescent="0.3">
      <c r="A74">
        <v>50</v>
      </c>
      <c r="B74">
        <v>28388.024338009116</v>
      </c>
      <c r="C74">
        <v>2.5465851649641991E-11</v>
      </c>
      <c r="D74">
        <v>0.74220860392903332</v>
      </c>
    </row>
    <row r="75" spans="1:4" x14ac:dyDescent="0.3">
      <c r="A75">
        <v>51</v>
      </c>
      <c r="B75">
        <v>20199.098536332793</v>
      </c>
      <c r="C75">
        <v>2.5465851649641991E-11</v>
      </c>
      <c r="D75">
        <v>0.74220860392903332</v>
      </c>
    </row>
    <row r="76" spans="1:4" x14ac:dyDescent="0.3">
      <c r="A76">
        <v>52</v>
      </c>
      <c r="B76">
        <v>76811.905125904799</v>
      </c>
      <c r="C76">
        <v>1.4551915228366852E-11</v>
      </c>
      <c r="D76">
        <v>0.42411920224516186</v>
      </c>
    </row>
    <row r="77" spans="1:4" x14ac:dyDescent="0.3">
      <c r="A77">
        <v>53</v>
      </c>
      <c r="B77">
        <v>23208.225992466414</v>
      </c>
      <c r="C77">
        <v>2.1827872842550278E-11</v>
      </c>
      <c r="D77">
        <v>0.6361788033677428</v>
      </c>
    </row>
    <row r="78" spans="1:4" x14ac:dyDescent="0.3">
      <c r="A78">
        <v>54</v>
      </c>
      <c r="B78">
        <v>67570.250523785449</v>
      </c>
      <c r="C78">
        <v>0</v>
      </c>
      <c r="D78">
        <v>0</v>
      </c>
    </row>
    <row r="79" spans="1:4" x14ac:dyDescent="0.3">
      <c r="A79">
        <v>55</v>
      </c>
      <c r="B79">
        <v>23550.732759919247</v>
      </c>
      <c r="C79">
        <v>2.5465851649641991E-11</v>
      </c>
      <c r="D79">
        <v>0.74220860392903332</v>
      </c>
    </row>
    <row r="80" spans="1:4" x14ac:dyDescent="0.3">
      <c r="A80">
        <v>56</v>
      </c>
      <c r="B80">
        <v>10337.643687830787</v>
      </c>
      <c r="C80">
        <v>2.5465851649641991E-11</v>
      </c>
      <c r="D80">
        <v>0.74220860392903332</v>
      </c>
    </row>
    <row r="81" spans="1:4" x14ac:dyDescent="0.3">
      <c r="A81">
        <v>57</v>
      </c>
      <c r="B81">
        <v>68915.617106340171</v>
      </c>
      <c r="C81">
        <v>1.4551915228366852E-11</v>
      </c>
      <c r="D81">
        <v>0.42411920224516186</v>
      </c>
    </row>
    <row r="82" spans="1:4" x14ac:dyDescent="0.3">
      <c r="A82">
        <v>58</v>
      </c>
      <c r="B82">
        <v>53889.160204649423</v>
      </c>
      <c r="C82">
        <v>2.1827872842550278E-11</v>
      </c>
      <c r="D82">
        <v>0.6361788033677428</v>
      </c>
    </row>
    <row r="83" spans="1:4" ht="15" thickBot="1" x14ac:dyDescent="0.35">
      <c r="A83" s="14">
        <v>59</v>
      </c>
      <c r="B83" s="14">
        <v>18116.109379391633</v>
      </c>
      <c r="C83" s="14">
        <v>2.5465851649641991E-11</v>
      </c>
      <c r="D83" s="14">
        <v>0.74220860392903332</v>
      </c>
    </row>
  </sheetData>
  <mergeCells count="1">
    <mergeCell ref="F1:G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0FFE1-F1CE-4B9F-AC52-E275C1078CA1}">
  <dimension ref="A1:I83"/>
  <sheetViews>
    <sheetView topLeftCell="A58" workbookViewId="0">
      <selection activeCell="A25" sqref="A25:D83"/>
    </sheetView>
  </sheetViews>
  <sheetFormatPr defaultRowHeight="14.4" x14ac:dyDescent="0.3"/>
  <sheetData>
    <row r="1" spans="1:9" x14ac:dyDescent="0.3">
      <c r="A1" t="s">
        <v>49</v>
      </c>
    </row>
    <row r="2" spans="1:9" ht="15" thickBot="1" x14ac:dyDescent="0.35">
      <c r="E2" t="s">
        <v>78</v>
      </c>
    </row>
    <row r="3" spans="1:9" x14ac:dyDescent="0.3">
      <c r="A3" s="16" t="s">
        <v>50</v>
      </c>
      <c r="B3" s="16"/>
    </row>
    <row r="4" spans="1:9" x14ac:dyDescent="0.3">
      <c r="A4" t="s">
        <v>51</v>
      </c>
      <c r="B4">
        <v>0.92507383571328861</v>
      </c>
    </row>
    <row r="5" spans="1:9" x14ac:dyDescent="0.3">
      <c r="A5" t="s">
        <v>52</v>
      </c>
      <c r="B5">
        <v>0.85576160152129643</v>
      </c>
    </row>
    <row r="6" spans="1:9" x14ac:dyDescent="0.3">
      <c r="A6" t="s">
        <v>53</v>
      </c>
      <c r="B6">
        <v>0.85323110330237173</v>
      </c>
    </row>
    <row r="7" spans="1:9" x14ac:dyDescent="0.3">
      <c r="A7" t="s">
        <v>54</v>
      </c>
      <c r="B7">
        <v>35429.805081029881</v>
      </c>
    </row>
    <row r="8" spans="1:9" ht="15" thickBot="1" x14ac:dyDescent="0.35">
      <c r="A8" s="14" t="s">
        <v>55</v>
      </c>
      <c r="B8" s="14">
        <v>59</v>
      </c>
    </row>
    <row r="10" spans="1:9" ht="15" thickBot="1" x14ac:dyDescent="0.35">
      <c r="A10" t="s">
        <v>56</v>
      </c>
    </row>
    <row r="11" spans="1:9" x14ac:dyDescent="0.3">
      <c r="A11" s="15"/>
      <c r="B11" s="15" t="s">
        <v>60</v>
      </c>
      <c r="C11" s="15" t="s">
        <v>61</v>
      </c>
      <c r="D11" s="15" t="s">
        <v>62</v>
      </c>
      <c r="E11" s="15" t="s">
        <v>63</v>
      </c>
      <c r="F11" s="15" t="s">
        <v>64</v>
      </c>
    </row>
    <row r="12" spans="1:9" x14ac:dyDescent="0.3">
      <c r="A12" t="s">
        <v>57</v>
      </c>
      <c r="B12">
        <v>1</v>
      </c>
      <c r="C12">
        <v>424506442504.04926</v>
      </c>
      <c r="D12">
        <v>424506442504.04926</v>
      </c>
      <c r="E12">
        <v>338.17909655947761</v>
      </c>
      <c r="F12">
        <v>1.2260118444875558E-25</v>
      </c>
    </row>
    <row r="13" spans="1:9" x14ac:dyDescent="0.3">
      <c r="A13" t="s">
        <v>58</v>
      </c>
      <c r="B13">
        <v>57</v>
      </c>
      <c r="C13">
        <v>71550452020.546921</v>
      </c>
      <c r="D13">
        <v>1255271088.0797706</v>
      </c>
    </row>
    <row r="14" spans="1:9" ht="15" thickBot="1" x14ac:dyDescent="0.35">
      <c r="A14" s="14" t="s">
        <v>5</v>
      </c>
      <c r="B14" s="14">
        <v>58</v>
      </c>
      <c r="C14" s="14">
        <v>496056894524.59619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65</v>
      </c>
      <c r="C16" s="15" t="s">
        <v>54</v>
      </c>
      <c r="D16" s="15" t="s">
        <v>66</v>
      </c>
      <c r="E16" s="15" t="s">
        <v>67</v>
      </c>
      <c r="F16" s="15" t="s">
        <v>68</v>
      </c>
      <c r="G16" s="15" t="s">
        <v>69</v>
      </c>
      <c r="H16" s="15" t="s">
        <v>70</v>
      </c>
      <c r="I16" s="15" t="s">
        <v>71</v>
      </c>
    </row>
    <row r="17" spans="1:9" x14ac:dyDescent="0.3">
      <c r="A17" t="s">
        <v>59</v>
      </c>
      <c r="B17">
        <v>13920.82736407077</v>
      </c>
      <c r="C17">
        <v>5101.3457033273526</v>
      </c>
      <c r="D17">
        <v>2.7288539482809235</v>
      </c>
      <c r="E17">
        <v>8.4367826431770414E-3</v>
      </c>
      <c r="F17">
        <v>3705.5587972551602</v>
      </c>
      <c r="G17">
        <v>24136.095930886382</v>
      </c>
      <c r="H17">
        <v>3705.5587972551602</v>
      </c>
      <c r="I17">
        <v>24136.095930886382</v>
      </c>
    </row>
    <row r="18" spans="1:9" ht="15" thickBot="1" x14ac:dyDescent="0.35">
      <c r="A18" s="14" t="s">
        <v>72</v>
      </c>
      <c r="B18" s="14">
        <v>0.64145974701770758</v>
      </c>
      <c r="C18" s="14">
        <v>3.4881570385732287E-2</v>
      </c>
      <c r="D18" s="14">
        <v>18.389646450094627</v>
      </c>
      <c r="E18" s="14">
        <v>1.2260118444875296E-25</v>
      </c>
      <c r="F18" s="14">
        <v>0.57161060715445067</v>
      </c>
      <c r="G18" s="14">
        <v>0.7113088868809645</v>
      </c>
      <c r="H18" s="14">
        <v>0.57161060715445067</v>
      </c>
      <c r="I18" s="14">
        <v>0.7113088868809645</v>
      </c>
    </row>
    <row r="22" spans="1:9" x14ac:dyDescent="0.3">
      <c r="A22" t="s">
        <v>73</v>
      </c>
    </row>
    <row r="23" spans="1:9" ht="15" thickBot="1" x14ac:dyDescent="0.35"/>
    <row r="24" spans="1:9" x14ac:dyDescent="0.3">
      <c r="A24" s="15" t="s">
        <v>46</v>
      </c>
      <c r="B24" s="15" t="s">
        <v>47</v>
      </c>
      <c r="C24" s="15" t="s">
        <v>48</v>
      </c>
      <c r="D24" s="15" t="s">
        <v>74</v>
      </c>
    </row>
    <row r="25" spans="1:9" x14ac:dyDescent="0.3">
      <c r="A25">
        <v>1</v>
      </c>
      <c r="B25">
        <v>23114.869918075572</v>
      </c>
      <c r="C25">
        <v>-7730.4389935072613</v>
      </c>
      <c r="D25">
        <v>-0.22009590537122645</v>
      </c>
    </row>
    <row r="26" spans="1:9" x14ac:dyDescent="0.3">
      <c r="A26">
        <v>2</v>
      </c>
      <c r="B26">
        <v>22080.836805883027</v>
      </c>
      <c r="C26">
        <v>-10497.828537366673</v>
      </c>
      <c r="D26">
        <v>-0.29888717552835126</v>
      </c>
    </row>
    <row r="27" spans="1:9" x14ac:dyDescent="0.3">
      <c r="A27">
        <v>3</v>
      </c>
      <c r="B27">
        <v>40217.469693061692</v>
      </c>
      <c r="C27">
        <v>81710.252753046865</v>
      </c>
      <c r="D27">
        <v>2.326399842608978</v>
      </c>
    </row>
    <row r="28" spans="1:9" x14ac:dyDescent="0.3">
      <c r="A28">
        <v>4</v>
      </c>
      <c r="B28">
        <v>41187.998290299482</v>
      </c>
      <c r="C28">
        <v>397.72615171901998</v>
      </c>
      <c r="D28">
        <v>1.1323793839642731E-2</v>
      </c>
    </row>
    <row r="29" spans="1:9" x14ac:dyDescent="0.3">
      <c r="A29">
        <v>5</v>
      </c>
      <c r="B29">
        <v>26109.204017154232</v>
      </c>
      <c r="C29">
        <v>-12628.781093667427</v>
      </c>
      <c r="D29">
        <v>-0.35955823606916471</v>
      </c>
    </row>
    <row r="30" spans="1:9" x14ac:dyDescent="0.3">
      <c r="A30">
        <v>6</v>
      </c>
      <c r="B30">
        <v>41014.16269885769</v>
      </c>
      <c r="C30">
        <v>-8614.6449122664817</v>
      </c>
      <c r="D30">
        <v>-0.24527042681656214</v>
      </c>
    </row>
    <row r="31" spans="1:9" x14ac:dyDescent="0.3">
      <c r="A31">
        <v>7</v>
      </c>
      <c r="B31">
        <v>24871.828165157072</v>
      </c>
      <c r="C31">
        <v>-13758.161216781082</v>
      </c>
      <c r="D31">
        <v>-0.39171319401058829</v>
      </c>
    </row>
    <row r="32" spans="1:9" x14ac:dyDescent="0.3">
      <c r="A32">
        <v>8</v>
      </c>
      <c r="B32">
        <v>20542.616332534566</v>
      </c>
      <c r="C32">
        <v>-6432.9146054028206</v>
      </c>
      <c r="D32">
        <v>-0.18315365601372555</v>
      </c>
    </row>
    <row r="33" spans="1:4" x14ac:dyDescent="0.3">
      <c r="A33">
        <v>9</v>
      </c>
      <c r="B33">
        <v>26778.246533293699</v>
      </c>
      <c r="C33">
        <v>-11723.156117690836</v>
      </c>
      <c r="D33">
        <v>-0.33377388550617931</v>
      </c>
    </row>
    <row r="34" spans="1:4" x14ac:dyDescent="0.3">
      <c r="A34">
        <v>10</v>
      </c>
      <c r="B34">
        <v>269402.05686603038</v>
      </c>
      <c r="C34">
        <v>16042.262602780713</v>
      </c>
      <c r="D34">
        <v>0.45674460593085492</v>
      </c>
    </row>
    <row r="35" spans="1:4" x14ac:dyDescent="0.3">
      <c r="A35">
        <v>11</v>
      </c>
      <c r="B35">
        <v>20872.326642501666</v>
      </c>
      <c r="C35">
        <v>-3378.5853035884065</v>
      </c>
      <c r="D35">
        <v>-9.6192828362239871E-2</v>
      </c>
    </row>
    <row r="36" spans="1:4" x14ac:dyDescent="0.3">
      <c r="A36">
        <v>12</v>
      </c>
      <c r="B36">
        <v>30878.457236230886</v>
      </c>
      <c r="C36">
        <v>-2021.8247469444359</v>
      </c>
      <c r="D36">
        <v>-5.7564046305059097E-2</v>
      </c>
    </row>
    <row r="37" spans="1:4" x14ac:dyDescent="0.3">
      <c r="A37">
        <v>13</v>
      </c>
      <c r="B37">
        <v>21078.235221294352</v>
      </c>
      <c r="C37">
        <v>-11169.780158927553</v>
      </c>
      <c r="D37">
        <v>-0.3180185341274322</v>
      </c>
    </row>
    <row r="38" spans="1:4" x14ac:dyDescent="0.3">
      <c r="A38">
        <v>14</v>
      </c>
      <c r="B38">
        <v>19450.21038336341</v>
      </c>
      <c r="C38">
        <v>-11489.803261235622</v>
      </c>
      <c r="D38">
        <v>-0.32713001854653978</v>
      </c>
    </row>
    <row r="39" spans="1:4" x14ac:dyDescent="0.3">
      <c r="A39">
        <v>15</v>
      </c>
      <c r="B39">
        <v>47753.98026077274</v>
      </c>
      <c r="C39">
        <v>15506.7108576623</v>
      </c>
      <c r="D39">
        <v>0.44149673368013564</v>
      </c>
    </row>
    <row r="40" spans="1:4" x14ac:dyDescent="0.3">
      <c r="A40">
        <v>16</v>
      </c>
      <c r="B40">
        <v>32113.267249239976</v>
      </c>
      <c r="C40">
        <v>-7719.2604557923623</v>
      </c>
      <c r="D40">
        <v>-0.2197776374978038</v>
      </c>
    </row>
    <row r="41" spans="1:4" x14ac:dyDescent="0.3">
      <c r="A41">
        <v>17</v>
      </c>
      <c r="B41">
        <v>62197.08792462344</v>
      </c>
      <c r="C41">
        <v>-5453.8446913632288</v>
      </c>
      <c r="D41">
        <v>-0.15527823013774869</v>
      </c>
    </row>
    <row r="42" spans="1:4" x14ac:dyDescent="0.3">
      <c r="A42">
        <v>18</v>
      </c>
      <c r="B42">
        <v>563878.2658489435</v>
      </c>
      <c r="C42">
        <v>-29587.618858879898</v>
      </c>
      <c r="D42">
        <v>-0.84239895897159545</v>
      </c>
    </row>
    <row r="43" spans="1:4" x14ac:dyDescent="0.3">
      <c r="A43">
        <v>19</v>
      </c>
      <c r="B43">
        <v>29650.703280438996</v>
      </c>
      <c r="C43">
        <v>-15009.660819641069</v>
      </c>
      <c r="D43">
        <v>-0.4273450563659536</v>
      </c>
    </row>
    <row r="44" spans="1:4" x14ac:dyDescent="0.3">
      <c r="A44">
        <v>20</v>
      </c>
      <c r="B44">
        <v>26595.430505393655</v>
      </c>
      <c r="C44">
        <v>-11125.837682595793</v>
      </c>
      <c r="D44">
        <v>-0.31676743323644585</v>
      </c>
    </row>
    <row r="45" spans="1:4" x14ac:dyDescent="0.3">
      <c r="A45">
        <v>21</v>
      </c>
      <c r="B45">
        <v>29162.552412958521</v>
      </c>
      <c r="C45">
        <v>-5028.4581852139927</v>
      </c>
      <c r="D45">
        <v>-0.14316690912709787</v>
      </c>
    </row>
    <row r="46" spans="1:4" x14ac:dyDescent="0.3">
      <c r="A46">
        <v>22</v>
      </c>
      <c r="B46">
        <v>14162.016228949429</v>
      </c>
      <c r="C46">
        <v>-13615.290735144865</v>
      </c>
      <c r="D46">
        <v>-0.38764548090490869</v>
      </c>
    </row>
    <row r="47" spans="1:4" x14ac:dyDescent="0.3">
      <c r="A47">
        <v>23</v>
      </c>
      <c r="B47">
        <v>28921.363548079862</v>
      </c>
      <c r="C47">
        <v>-5136.5167303183262</v>
      </c>
      <c r="D47">
        <v>-0.14624347998391612</v>
      </c>
    </row>
    <row r="48" spans="1:4" x14ac:dyDescent="0.3">
      <c r="A48">
        <v>24</v>
      </c>
      <c r="B48">
        <v>54681.745528563981</v>
      </c>
      <c r="C48">
        <v>-824.01317538011062</v>
      </c>
      <c r="D48">
        <v>-2.3460753784543053E-2</v>
      </c>
    </row>
    <row r="49" spans="1:4" x14ac:dyDescent="0.3">
      <c r="A49">
        <v>25</v>
      </c>
      <c r="B49">
        <v>44903.333145026045</v>
      </c>
      <c r="C49">
        <v>-16916.411028838822</v>
      </c>
      <c r="D49">
        <v>-0.48163277714903341</v>
      </c>
    </row>
    <row r="50" spans="1:4" x14ac:dyDescent="0.3">
      <c r="A50">
        <v>26</v>
      </c>
      <c r="B50">
        <v>67961.886671071581</v>
      </c>
      <c r="C50">
        <v>226908.25946196896</v>
      </c>
      <c r="D50">
        <v>6.4603806904674865</v>
      </c>
    </row>
    <row r="51" spans="1:4" x14ac:dyDescent="0.3">
      <c r="A51">
        <v>27</v>
      </c>
      <c r="B51">
        <v>33300.609240969752</v>
      </c>
      <c r="C51">
        <v>-12312.15326645652</v>
      </c>
      <c r="D51">
        <v>-0.35054341965909541</v>
      </c>
    </row>
    <row r="52" spans="1:4" x14ac:dyDescent="0.3">
      <c r="A52">
        <v>28</v>
      </c>
      <c r="B52">
        <v>24097.586250506702</v>
      </c>
      <c r="C52">
        <v>-8424.7017903845062</v>
      </c>
      <c r="D52">
        <v>-0.23986249287972325</v>
      </c>
    </row>
    <row r="53" spans="1:4" x14ac:dyDescent="0.3">
      <c r="A53">
        <v>29</v>
      </c>
      <c r="B53">
        <v>32488.521201245334</v>
      </c>
      <c r="C53">
        <v>-15.804317128742696</v>
      </c>
      <c r="D53">
        <v>-4.4996998102515823E-4</v>
      </c>
    </row>
    <row r="54" spans="1:4" x14ac:dyDescent="0.3">
      <c r="A54">
        <v>30</v>
      </c>
      <c r="B54">
        <v>190277.35561164911</v>
      </c>
      <c r="C54">
        <v>54477.186202141311</v>
      </c>
      <c r="D54">
        <v>1.5510381272405955</v>
      </c>
    </row>
    <row r="55" spans="1:4" x14ac:dyDescent="0.3">
      <c r="A55">
        <v>31</v>
      </c>
      <c r="B55">
        <v>19287.92106736793</v>
      </c>
      <c r="C55">
        <v>-8211.6079313613354</v>
      </c>
      <c r="D55">
        <v>-0.23379542658890262</v>
      </c>
    </row>
    <row r="56" spans="1:4" x14ac:dyDescent="0.3">
      <c r="A56">
        <v>32</v>
      </c>
      <c r="B56">
        <v>14862.490272692765</v>
      </c>
      <c r="C56">
        <v>-13699.028897200165</v>
      </c>
      <c r="D56">
        <v>-0.39002961802922509</v>
      </c>
    </row>
    <row r="57" spans="1:4" x14ac:dyDescent="0.3">
      <c r="A57">
        <v>33</v>
      </c>
      <c r="B57">
        <v>70306.422046421299</v>
      </c>
      <c r="C57">
        <v>-12381.845673706273</v>
      </c>
      <c r="D57">
        <v>-0.35252765541647191</v>
      </c>
    </row>
    <row r="58" spans="1:4" x14ac:dyDescent="0.3">
      <c r="A58">
        <v>34</v>
      </c>
      <c r="B58">
        <v>294170.74207762507</v>
      </c>
      <c r="C58">
        <v>-19436.923001753865</v>
      </c>
      <c r="D58">
        <v>-0.55339511369210515</v>
      </c>
    </row>
    <row r="59" spans="1:4" x14ac:dyDescent="0.3">
      <c r="A59">
        <v>35</v>
      </c>
      <c r="B59">
        <v>23267.53733786579</v>
      </c>
      <c r="C59">
        <v>-13699.443457883675</v>
      </c>
      <c r="D59">
        <v>-0.3900414211246308</v>
      </c>
    </row>
    <row r="60" spans="1:4" x14ac:dyDescent="0.3">
      <c r="A60">
        <v>36</v>
      </c>
      <c r="B60">
        <v>32763.065972968914</v>
      </c>
      <c r="C60">
        <v>-14048.746781785117</v>
      </c>
      <c r="D60">
        <v>-0.39998655249269899</v>
      </c>
    </row>
    <row r="61" spans="1:4" x14ac:dyDescent="0.3">
      <c r="A61">
        <v>37</v>
      </c>
      <c r="B61">
        <v>35873.504286257776</v>
      </c>
      <c r="C61">
        <v>5908.0992145623677</v>
      </c>
      <c r="D61">
        <v>0.16821146208440288</v>
      </c>
    </row>
    <row r="62" spans="1:4" x14ac:dyDescent="0.3">
      <c r="A62">
        <v>38</v>
      </c>
      <c r="B62">
        <v>16357.732942991042</v>
      </c>
      <c r="C62">
        <v>-8480.9746447501057</v>
      </c>
      <c r="D62">
        <v>-0.24146465607379569</v>
      </c>
    </row>
    <row r="63" spans="1:4" x14ac:dyDescent="0.3">
      <c r="A63">
        <v>39</v>
      </c>
      <c r="B63">
        <v>17394.973353918675</v>
      </c>
      <c r="C63">
        <v>-4537.2836629533904</v>
      </c>
      <c r="D63">
        <v>-0.12918251558062219</v>
      </c>
    </row>
    <row r="64" spans="1:4" x14ac:dyDescent="0.3">
      <c r="A64">
        <v>40</v>
      </c>
      <c r="B64">
        <v>14811.814952678365</v>
      </c>
      <c r="C64">
        <v>-6567.9420250749972</v>
      </c>
      <c r="D64">
        <v>-0.18699806668789931</v>
      </c>
    </row>
    <row r="65" spans="1:4" x14ac:dyDescent="0.3">
      <c r="A65">
        <v>41</v>
      </c>
      <c r="B65">
        <v>19763.884199655069</v>
      </c>
      <c r="C65">
        <v>-11789.905590832726</v>
      </c>
      <c r="D65">
        <v>-0.3356743320056027</v>
      </c>
    </row>
    <row r="66" spans="1:4" x14ac:dyDescent="0.3">
      <c r="A66">
        <v>42</v>
      </c>
      <c r="B66">
        <v>25244.516278174364</v>
      </c>
      <c r="C66">
        <v>50184.956775273829</v>
      </c>
      <c r="D66">
        <v>1.4288326324994991</v>
      </c>
    </row>
    <row r="67" spans="1:4" x14ac:dyDescent="0.3">
      <c r="A67">
        <v>43</v>
      </c>
      <c r="B67">
        <v>19829.313093850877</v>
      </c>
      <c r="C67">
        <v>-11277.007211275955</v>
      </c>
      <c r="D67">
        <v>-0.32107143127683485</v>
      </c>
    </row>
    <row r="68" spans="1:4" x14ac:dyDescent="0.3">
      <c r="A68">
        <v>44</v>
      </c>
      <c r="B68">
        <v>16771.474479817462</v>
      </c>
      <c r="C68">
        <v>-12675.059785990929</v>
      </c>
      <c r="D68">
        <v>-0.36087585214438272</v>
      </c>
    </row>
    <row r="69" spans="1:4" x14ac:dyDescent="0.3">
      <c r="A69">
        <v>45</v>
      </c>
      <c r="B69">
        <v>57894.175941628659</v>
      </c>
      <c r="C69">
        <v>1592.4060370628285</v>
      </c>
      <c r="D69">
        <v>4.5337923077889537E-2</v>
      </c>
    </row>
    <row r="70" spans="1:4" x14ac:dyDescent="0.3">
      <c r="A70">
        <v>46</v>
      </c>
      <c r="B70">
        <v>76365.009357003553</v>
      </c>
      <c r="C70">
        <v>-19933.811942193242</v>
      </c>
      <c r="D70">
        <v>-0.56754220434333558</v>
      </c>
    </row>
    <row r="71" spans="1:4" x14ac:dyDescent="0.3">
      <c r="A71">
        <v>47</v>
      </c>
      <c r="B71">
        <v>22958.995199550271</v>
      </c>
      <c r="C71">
        <v>-13602.403387095404</v>
      </c>
      <c r="D71">
        <v>-0.38727856092285301</v>
      </c>
    </row>
    <row r="72" spans="1:4" x14ac:dyDescent="0.3">
      <c r="A72">
        <v>48</v>
      </c>
      <c r="B72">
        <v>18384.104283819979</v>
      </c>
      <c r="C72">
        <v>-10696.68221753804</v>
      </c>
      <c r="D72">
        <v>-0.30454880494040365</v>
      </c>
    </row>
    <row r="73" spans="1:4" x14ac:dyDescent="0.3">
      <c r="A73">
        <v>49</v>
      </c>
      <c r="B73">
        <v>117267.69012558769</v>
      </c>
      <c r="C73">
        <v>-20067.055923251144</v>
      </c>
      <c r="D73">
        <v>-0.57133583814224875</v>
      </c>
    </row>
    <row r="74" spans="1:4" x14ac:dyDescent="0.3">
      <c r="A74">
        <v>50</v>
      </c>
      <c r="B74">
        <v>32632.849644324317</v>
      </c>
      <c r="C74">
        <v>-7307.8324196525173</v>
      </c>
      <c r="D74">
        <v>-0.20806373273956688</v>
      </c>
    </row>
    <row r="75" spans="1:4" x14ac:dyDescent="0.3">
      <c r="A75">
        <v>51</v>
      </c>
      <c r="B75">
        <v>25939.858643941559</v>
      </c>
      <c r="C75">
        <v>-7998.167167930209</v>
      </c>
      <c r="D75">
        <v>-0.22771848346704943</v>
      </c>
    </row>
    <row r="76" spans="1:4" x14ac:dyDescent="0.3">
      <c r="A76">
        <v>52</v>
      </c>
      <c r="B76">
        <v>44836.62133133621</v>
      </c>
      <c r="C76">
        <v>21269.762238964919</v>
      </c>
      <c r="D76">
        <v>0.60557849055500879</v>
      </c>
    </row>
    <row r="77" spans="1:4" x14ac:dyDescent="0.3">
      <c r="A77">
        <v>53</v>
      </c>
      <c r="B77">
        <v>30873.325558254746</v>
      </c>
      <c r="C77">
        <v>-10190.190849592203</v>
      </c>
      <c r="D77">
        <v>-0.2901283203748598</v>
      </c>
    </row>
    <row r="78" spans="1:4" x14ac:dyDescent="0.3">
      <c r="A78">
        <v>54</v>
      </c>
      <c r="B78">
        <v>64609.618033157043</v>
      </c>
      <c r="C78">
        <v>-6038.8214840803194</v>
      </c>
      <c r="D78">
        <v>-0.17193329939350008</v>
      </c>
    </row>
    <row r="79" spans="1:4" x14ac:dyDescent="0.3">
      <c r="A79">
        <v>55</v>
      </c>
      <c r="B79">
        <v>28276.055042580047</v>
      </c>
      <c r="C79">
        <v>-7283.1413344108514</v>
      </c>
      <c r="D79">
        <v>-0.20736074462137247</v>
      </c>
    </row>
    <row r="80" spans="1:4" x14ac:dyDescent="0.3">
      <c r="A80">
        <v>56</v>
      </c>
      <c r="B80">
        <v>22371.418071282053</v>
      </c>
      <c r="C80">
        <v>-13754.427590938238</v>
      </c>
      <c r="D80">
        <v>-0.39160689270468724</v>
      </c>
    </row>
    <row r="81" spans="1:4" x14ac:dyDescent="0.3">
      <c r="A81">
        <v>57</v>
      </c>
      <c r="B81">
        <v>53634.241761684061</v>
      </c>
      <c r="C81">
        <v>6039.015770696009</v>
      </c>
      <c r="D81">
        <v>0.17193883099249693</v>
      </c>
    </row>
    <row r="82" spans="1:4" x14ac:dyDescent="0.3">
      <c r="A82">
        <v>58</v>
      </c>
      <c r="B82">
        <v>30457.659642187271</v>
      </c>
      <c r="C82">
        <v>16781.817108317762</v>
      </c>
      <c r="D82">
        <v>0.47780070877368935</v>
      </c>
    </row>
    <row r="83" spans="1:4" ht="15" thickBot="1" x14ac:dyDescent="0.35">
      <c r="A83" s="14">
        <v>59</v>
      </c>
      <c r="B83" s="14">
        <v>28545.468136327487</v>
      </c>
      <c r="C83" s="14">
        <v>-12524.661508428813</v>
      </c>
      <c r="D83" s="14">
        <v>-0.35659381265165679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6D4EF-61F5-4189-B928-922330F58FE2}">
  <dimension ref="A1:I83"/>
  <sheetViews>
    <sheetView tabSelected="1" topLeftCell="A58" workbookViewId="0">
      <selection activeCell="A25" sqref="A25:D83"/>
    </sheetView>
  </sheetViews>
  <sheetFormatPr defaultRowHeight="14.4" x14ac:dyDescent="0.3"/>
  <cols>
    <col min="3" max="3" width="22.88671875" customWidth="1"/>
  </cols>
  <sheetData>
    <row r="1" spans="1:9" x14ac:dyDescent="0.3">
      <c r="A1" t="s">
        <v>49</v>
      </c>
      <c r="F1" t="s">
        <v>79</v>
      </c>
    </row>
    <row r="2" spans="1:9" ht="15" thickBot="1" x14ac:dyDescent="0.35"/>
    <row r="3" spans="1:9" x14ac:dyDescent="0.3">
      <c r="A3" s="16" t="s">
        <v>50</v>
      </c>
      <c r="B3" s="16"/>
    </row>
    <row r="4" spans="1:9" x14ac:dyDescent="0.3">
      <c r="A4" t="s">
        <v>51</v>
      </c>
      <c r="B4">
        <v>0.83894680643876807</v>
      </c>
    </row>
    <row r="5" spans="1:9" x14ac:dyDescent="0.3">
      <c r="A5" t="s">
        <v>52</v>
      </c>
      <c r="B5">
        <v>0.70383174403380777</v>
      </c>
    </row>
    <row r="6" spans="1:9" x14ac:dyDescent="0.3">
      <c r="A6" t="s">
        <v>53</v>
      </c>
      <c r="B6">
        <v>0.6986358097186115</v>
      </c>
    </row>
    <row r="7" spans="1:9" x14ac:dyDescent="0.3">
      <c r="A7" t="s">
        <v>54</v>
      </c>
      <c r="B7">
        <v>253816.80527774105</v>
      </c>
    </row>
    <row r="8" spans="1:9" ht="15" thickBot="1" x14ac:dyDescent="0.35">
      <c r="A8" s="14" t="s">
        <v>55</v>
      </c>
      <c r="B8" s="14">
        <v>59</v>
      </c>
    </row>
    <row r="10" spans="1:9" ht="15" thickBot="1" x14ac:dyDescent="0.35">
      <c r="A10" t="s">
        <v>56</v>
      </c>
    </row>
    <row r="11" spans="1:9" x14ac:dyDescent="0.3">
      <c r="A11" s="15"/>
      <c r="B11" s="15" t="s">
        <v>60</v>
      </c>
      <c r="C11" s="15" t="s">
        <v>61</v>
      </c>
      <c r="D11" s="15" t="s">
        <v>62</v>
      </c>
      <c r="E11" s="15" t="s">
        <v>63</v>
      </c>
      <c r="F11" s="15" t="s">
        <v>64</v>
      </c>
    </row>
    <row r="12" spans="1:9" x14ac:dyDescent="0.3">
      <c r="A12" t="s">
        <v>57</v>
      </c>
      <c r="B12">
        <v>1</v>
      </c>
      <c r="C12">
        <v>8726617588248.1172</v>
      </c>
      <c r="D12">
        <v>8726617588248.1172</v>
      </c>
      <c r="E12">
        <v>135.45816812490051</v>
      </c>
      <c r="F12">
        <v>1.081844754195347E-16</v>
      </c>
    </row>
    <row r="13" spans="1:9" x14ac:dyDescent="0.3">
      <c r="A13" t="s">
        <v>58</v>
      </c>
      <c r="B13">
        <v>57</v>
      </c>
      <c r="C13">
        <v>3672109326559.7271</v>
      </c>
      <c r="D13">
        <v>64422970641.39872</v>
      </c>
    </row>
    <row r="14" spans="1:9" ht="15" thickBot="1" x14ac:dyDescent="0.35">
      <c r="A14" s="14" t="s">
        <v>5</v>
      </c>
      <c r="B14" s="14">
        <v>58</v>
      </c>
      <c r="C14" s="14">
        <v>12398726914807.844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65</v>
      </c>
      <c r="C16" s="15" t="s">
        <v>54</v>
      </c>
      <c r="D16" s="15" t="s">
        <v>66</v>
      </c>
      <c r="E16" s="15" t="s">
        <v>67</v>
      </c>
      <c r="F16" s="15" t="s">
        <v>68</v>
      </c>
      <c r="G16" s="15" t="s">
        <v>69</v>
      </c>
      <c r="H16" s="15" t="s">
        <v>70</v>
      </c>
      <c r="I16" s="15" t="s">
        <v>71</v>
      </c>
    </row>
    <row r="17" spans="1:9" x14ac:dyDescent="0.3">
      <c r="A17" t="s">
        <v>59</v>
      </c>
      <c r="B17">
        <v>-88814.011640894591</v>
      </c>
      <c r="C17">
        <v>36545.706815902187</v>
      </c>
      <c r="D17">
        <v>-2.4302173737750454</v>
      </c>
      <c r="E17">
        <v>1.8261010004958222E-2</v>
      </c>
      <c r="F17">
        <v>-161995.52722511464</v>
      </c>
      <c r="G17">
        <v>-15632.496056674543</v>
      </c>
      <c r="H17">
        <v>-161995.52722511464</v>
      </c>
      <c r="I17">
        <v>-15632.496056674543</v>
      </c>
    </row>
    <row r="18" spans="1:9" ht="15" thickBot="1" x14ac:dyDescent="0.35">
      <c r="A18" s="14" t="s">
        <v>72</v>
      </c>
      <c r="B18" s="14">
        <v>2.9083738982175644</v>
      </c>
      <c r="C18" s="14">
        <v>0.24988928779395578</v>
      </c>
      <c r="D18" s="14">
        <v>11.638649755229368</v>
      </c>
      <c r="E18" s="14">
        <v>1.0818447541953237E-16</v>
      </c>
      <c r="F18" s="14">
        <v>2.4079792307633383</v>
      </c>
      <c r="G18" s="14">
        <v>3.4087685656717905</v>
      </c>
      <c r="H18" s="14">
        <v>2.4079792307633383</v>
      </c>
      <c r="I18" s="14">
        <v>3.4087685656717905</v>
      </c>
    </row>
    <row r="22" spans="1:9" x14ac:dyDescent="0.3">
      <c r="A22" t="s">
        <v>73</v>
      </c>
    </row>
    <row r="23" spans="1:9" ht="15" thickBot="1" x14ac:dyDescent="0.35"/>
    <row r="24" spans="1:9" x14ac:dyDescent="0.3">
      <c r="A24" s="15" t="s">
        <v>46</v>
      </c>
      <c r="B24" s="15" t="s">
        <v>47</v>
      </c>
      <c r="C24" s="15" t="s">
        <v>48</v>
      </c>
      <c r="D24" s="15" t="s">
        <v>74</v>
      </c>
    </row>
    <row r="25" spans="1:9" x14ac:dyDescent="0.3">
      <c r="A25">
        <v>1</v>
      </c>
      <c r="B25">
        <v>-47128.288557742242</v>
      </c>
      <c r="C25">
        <v>63998.081699395858</v>
      </c>
      <c r="D25">
        <v>0.25434496920929489</v>
      </c>
    </row>
    <row r="26" spans="1:9" x14ac:dyDescent="0.3">
      <c r="A26">
        <v>2</v>
      </c>
      <c r="B26">
        <v>-51816.587281668952</v>
      </c>
      <c r="C26">
        <v>68187.14966371964</v>
      </c>
      <c r="D26">
        <v>0.27099341138301763</v>
      </c>
    </row>
    <row r="27" spans="1:9" x14ac:dyDescent="0.3">
      <c r="A27">
        <v>3</v>
      </c>
      <c r="B27">
        <v>30414.776316534466</v>
      </c>
      <c r="C27">
        <v>14174.139338134562</v>
      </c>
      <c r="D27">
        <v>5.6331704604204148E-2</v>
      </c>
    </row>
    <row r="28" spans="1:9" x14ac:dyDescent="0.3">
      <c r="A28">
        <v>4</v>
      </c>
      <c r="B28">
        <v>34815.146024537637</v>
      </c>
      <c r="C28">
        <v>-13760.76582316693</v>
      </c>
      <c r="D28">
        <v>-5.4688851081965327E-2</v>
      </c>
    </row>
    <row r="29" spans="1:9" x14ac:dyDescent="0.3">
      <c r="A29">
        <v>5</v>
      </c>
      <c r="B29">
        <v>-33551.99920086265</v>
      </c>
      <c r="C29">
        <v>50168.199295723476</v>
      </c>
      <c r="D29">
        <v>0.19938143091681157</v>
      </c>
    </row>
    <row r="30" spans="1:9" x14ac:dyDescent="0.3">
      <c r="A30">
        <v>6</v>
      </c>
      <c r="B30">
        <v>34026.976698120678</v>
      </c>
      <c r="C30">
        <v>-14588.852112573357</v>
      </c>
      <c r="D30">
        <v>-5.7979880690806007E-2</v>
      </c>
    </row>
    <row r="31" spans="1:9" x14ac:dyDescent="0.3">
      <c r="A31">
        <v>7</v>
      </c>
      <c r="B31">
        <v>-39162.252450524327</v>
      </c>
      <c r="C31">
        <v>55473.173498768781</v>
      </c>
      <c r="D31">
        <v>0.22046477379992174</v>
      </c>
    </row>
    <row r="32" spans="1:9" x14ac:dyDescent="0.3">
      <c r="A32">
        <v>8</v>
      </c>
      <c r="B32">
        <v>-58790.867889594672</v>
      </c>
      <c r="C32">
        <v>75490.104444027835</v>
      </c>
      <c r="D32">
        <v>0.30001724708889155</v>
      </c>
    </row>
    <row r="33" spans="1:4" x14ac:dyDescent="0.3">
      <c r="A33">
        <v>9</v>
      </c>
      <c r="B33">
        <v>-30518.565225021732</v>
      </c>
      <c r="C33">
        <v>47343.99379106034</v>
      </c>
      <c r="D33">
        <v>0.18815730602040787</v>
      </c>
    </row>
    <row r="34" spans="1:4" x14ac:dyDescent="0.3">
      <c r="A34">
        <v>10</v>
      </c>
      <c r="B34">
        <v>1069536.0529150951</v>
      </c>
      <c r="C34">
        <v>-833340.91165422602</v>
      </c>
      <c r="D34">
        <v>-3.3119128399990889</v>
      </c>
    </row>
    <row r="35" spans="1:4" x14ac:dyDescent="0.3">
      <c r="A35">
        <v>11</v>
      </c>
      <c r="B35">
        <v>-57295.96370591085</v>
      </c>
      <c r="C35">
        <v>74454.784960094403</v>
      </c>
      <c r="D35">
        <v>0.29590261903644921</v>
      </c>
    </row>
    <row r="36" spans="1:4" x14ac:dyDescent="0.3">
      <c r="A36">
        <v>12</v>
      </c>
      <c r="B36">
        <v>-11928.239267615063</v>
      </c>
      <c r="C36">
        <v>30786.892937952834</v>
      </c>
      <c r="D36">
        <v>0.12235509453445684</v>
      </c>
    </row>
    <row r="37" spans="1:4" x14ac:dyDescent="0.3">
      <c r="A37">
        <v>13</v>
      </c>
      <c r="B37">
        <v>-56362.375684583007</v>
      </c>
      <c r="C37">
        <v>72522.239152688519</v>
      </c>
      <c r="D37">
        <v>0.28822218095411772</v>
      </c>
    </row>
    <row r="38" spans="1:4" x14ac:dyDescent="0.3">
      <c r="A38">
        <v>14</v>
      </c>
      <c r="B38">
        <v>-63743.82863825919</v>
      </c>
      <c r="C38">
        <v>79666.165471679618</v>
      </c>
      <c r="D38">
        <v>0.31661399632402143</v>
      </c>
    </row>
    <row r="39" spans="1:4" x14ac:dyDescent="0.3">
      <c r="A39">
        <v>15</v>
      </c>
      <c r="B39">
        <v>64585.261246692637</v>
      </c>
      <c r="C39">
        <v>-39005.21333772895</v>
      </c>
      <c r="D39">
        <v>-0.15501683053541121</v>
      </c>
    </row>
    <row r="40" spans="1:4" x14ac:dyDescent="0.3">
      <c r="A40">
        <v>16</v>
      </c>
      <c r="B40">
        <v>-6329.6195135462476</v>
      </c>
      <c r="C40">
        <v>24492.040242591625</v>
      </c>
      <c r="D40">
        <v>9.7337717880903049E-2</v>
      </c>
    </row>
    <row r="41" spans="1:4" x14ac:dyDescent="0.3">
      <c r="A41">
        <v>17</v>
      </c>
      <c r="B41">
        <v>130070.20793895931</v>
      </c>
      <c r="C41">
        <v>-105963.74420897246</v>
      </c>
      <c r="D41">
        <v>-0.42112739229787138</v>
      </c>
    </row>
    <row r="42" spans="1:4" x14ac:dyDescent="0.3">
      <c r="A42">
        <v>18</v>
      </c>
      <c r="B42">
        <v>2404689.075117629</v>
      </c>
      <c r="C42">
        <v>1158073.796747155</v>
      </c>
      <c r="D42">
        <v>4.6024855176014903</v>
      </c>
    </row>
    <row r="43" spans="1:4" x14ac:dyDescent="0.3">
      <c r="A43">
        <v>19</v>
      </c>
      <c r="B43">
        <v>-17494.86690880348</v>
      </c>
      <c r="C43">
        <v>34264.815507409483</v>
      </c>
      <c r="D43">
        <v>0.1361772605330529</v>
      </c>
    </row>
    <row r="44" spans="1:4" x14ac:dyDescent="0.3">
      <c r="A44">
        <v>20</v>
      </c>
      <c r="B44">
        <v>-31347.451786013735</v>
      </c>
      <c r="C44">
        <v>48228.750622005835</v>
      </c>
      <c r="D44">
        <v>0.19167355905407762</v>
      </c>
    </row>
    <row r="45" spans="1:4" x14ac:dyDescent="0.3">
      <c r="A45">
        <v>21</v>
      </c>
      <c r="B45">
        <v>-19708.139445347042</v>
      </c>
      <c r="C45">
        <v>37831.15508098538</v>
      </c>
      <c r="D45">
        <v>0.15035081862955463</v>
      </c>
    </row>
    <row r="46" spans="1:4" x14ac:dyDescent="0.3">
      <c r="A46">
        <v>22</v>
      </c>
      <c r="B46">
        <v>-87720.463055164786</v>
      </c>
      <c r="C46">
        <v>102839.44899069774</v>
      </c>
      <c r="D46">
        <v>0.40871063307647221</v>
      </c>
    </row>
    <row r="47" spans="1:4" x14ac:dyDescent="0.3">
      <c r="A47">
        <v>23</v>
      </c>
      <c r="B47">
        <v>-20801.688031076847</v>
      </c>
      <c r="C47">
        <v>38871.952217624639</v>
      </c>
      <c r="D47">
        <v>0.15448721629401985</v>
      </c>
    </row>
    <row r="48" spans="1:4" x14ac:dyDescent="0.3">
      <c r="A48">
        <v>24</v>
      </c>
      <c r="B48">
        <v>95995.699347442322</v>
      </c>
      <c r="C48">
        <v>-72509.511311155511</v>
      </c>
      <c r="D48">
        <v>-0.28817159721196711</v>
      </c>
    </row>
    <row r="49" spans="1:4" x14ac:dyDescent="0.3">
      <c r="A49">
        <v>25</v>
      </c>
      <c r="B49">
        <v>51660.447643013773</v>
      </c>
      <c r="C49">
        <v>-32940.407753658044</v>
      </c>
      <c r="D49">
        <v>-0.13091372074555266</v>
      </c>
    </row>
    <row r="50" spans="1:4" x14ac:dyDescent="0.3">
      <c r="A50">
        <v>26</v>
      </c>
      <c r="B50">
        <v>156207.76416224055</v>
      </c>
      <c r="C50">
        <v>104727.97482736185</v>
      </c>
      <c r="D50">
        <v>0.41621612438218775</v>
      </c>
    </row>
    <row r="51" spans="1:4" x14ac:dyDescent="0.3">
      <c r="A51">
        <v>27</v>
      </c>
      <c r="B51">
        <v>-946.21942794552888</v>
      </c>
      <c r="C51">
        <v>18602.268797734443</v>
      </c>
      <c r="D51">
        <v>7.3930239140706289E-2</v>
      </c>
    </row>
    <row r="52" spans="1:4" x14ac:dyDescent="0.3">
      <c r="A52">
        <v>28</v>
      </c>
      <c r="B52">
        <v>-42672.659745672929</v>
      </c>
      <c r="C52">
        <v>59581.480016475463</v>
      </c>
      <c r="D52">
        <v>0.23679224904607926</v>
      </c>
    </row>
    <row r="53" spans="1:4" x14ac:dyDescent="0.3">
      <c r="A53">
        <v>29</v>
      </c>
      <c r="B53">
        <v>-4628.2207830889674</v>
      </c>
      <c r="C53">
        <v>24078.570405009199</v>
      </c>
      <c r="D53">
        <v>9.5694481547619836E-2</v>
      </c>
    </row>
    <row r="54" spans="1:4" x14ac:dyDescent="0.3">
      <c r="A54">
        <v>30</v>
      </c>
      <c r="B54">
        <v>710785.22419606044</v>
      </c>
      <c r="C54">
        <v>-556573.41173637914</v>
      </c>
      <c r="D54">
        <v>-2.2119670388829467</v>
      </c>
    </row>
    <row r="55" spans="1:4" x14ac:dyDescent="0.3">
      <c r="A55">
        <v>31</v>
      </c>
      <c r="B55">
        <v>-64479.647234508229</v>
      </c>
      <c r="C55">
        <v>80785.840990661585</v>
      </c>
      <c r="D55">
        <v>0.32106387713041068</v>
      </c>
    </row>
    <row r="56" spans="1:4" x14ac:dyDescent="0.3">
      <c r="A56">
        <v>32</v>
      </c>
      <c r="B56">
        <v>-84544.518758311198</v>
      </c>
      <c r="C56">
        <v>99720.274573952935</v>
      </c>
      <c r="D56">
        <v>0.39631422524800336</v>
      </c>
    </row>
    <row r="57" spans="1:4" x14ac:dyDescent="0.3">
      <c r="A57">
        <v>33</v>
      </c>
      <c r="B57">
        <v>166837.87076022575</v>
      </c>
      <c r="C57">
        <v>-142471.87092519348</v>
      </c>
      <c r="D57">
        <v>-0.56622015318938923</v>
      </c>
    </row>
    <row r="58" spans="1:4" x14ac:dyDescent="0.3">
      <c r="A58">
        <v>34</v>
      </c>
      <c r="B58">
        <v>1181837.0942469698</v>
      </c>
      <c r="C58">
        <v>-970840.20254801831</v>
      </c>
      <c r="D58">
        <v>-3.8583706709220369</v>
      </c>
    </row>
    <row r="59" spans="1:4" x14ac:dyDescent="0.3">
      <c r="A59">
        <v>35</v>
      </c>
      <c r="B59">
        <v>-46436.095569966463</v>
      </c>
      <c r="C59">
        <v>62553.85626301817</v>
      </c>
      <c r="D59">
        <v>0.24860524288636932</v>
      </c>
    </row>
    <row r="60" spans="1:4" x14ac:dyDescent="0.3">
      <c r="A60">
        <v>36</v>
      </c>
      <c r="B60">
        <v>-3383.4367546518479</v>
      </c>
      <c r="C60">
        <v>20713.333704608991</v>
      </c>
      <c r="D60">
        <v>8.2320158408284869E-2</v>
      </c>
    </row>
    <row r="61" spans="1:4" x14ac:dyDescent="0.3">
      <c r="A61">
        <v>37</v>
      </c>
      <c r="B61">
        <v>10719.268277805124</v>
      </c>
      <c r="C61">
        <v>10371.417022635371</v>
      </c>
      <c r="D61">
        <v>4.1218700205257128E-2</v>
      </c>
    </row>
    <row r="62" spans="1:4" x14ac:dyDescent="0.3">
      <c r="A62">
        <v>38</v>
      </c>
      <c r="B62">
        <v>-77765.099201566059</v>
      </c>
      <c r="C62">
        <v>93677.428443826735</v>
      </c>
      <c r="D62">
        <v>0.37229838802146403</v>
      </c>
    </row>
    <row r="63" spans="1:4" x14ac:dyDescent="0.3">
      <c r="A63">
        <v>39</v>
      </c>
      <c r="B63">
        <v>-73062.258608148259</v>
      </c>
      <c r="C63">
        <v>89597.050188846129</v>
      </c>
      <c r="D63">
        <v>0.35608190693223296</v>
      </c>
    </row>
    <row r="64" spans="1:4" x14ac:dyDescent="0.3">
      <c r="A64">
        <v>40</v>
      </c>
      <c r="B64">
        <v>-84774.280296270386</v>
      </c>
      <c r="C64">
        <v>100730.65095600671</v>
      </c>
      <c r="D64">
        <v>0.40032972294667407</v>
      </c>
    </row>
    <row r="65" spans="1:4" x14ac:dyDescent="0.3">
      <c r="A65">
        <v>41</v>
      </c>
      <c r="B65">
        <v>-62321.633802030796</v>
      </c>
      <c r="C65">
        <v>78245.595838110705</v>
      </c>
      <c r="D65">
        <v>0.31096828429460677</v>
      </c>
    </row>
    <row r="66" spans="1:4" x14ac:dyDescent="0.3">
      <c r="A66">
        <v>42</v>
      </c>
      <c r="B66">
        <v>-37472.487215659923</v>
      </c>
      <c r="C66">
        <v>66092.699471561165</v>
      </c>
      <c r="D66">
        <v>0.26266952329935378</v>
      </c>
    </row>
    <row r="67" spans="1:4" x14ac:dyDescent="0.3">
      <c r="A67">
        <v>43</v>
      </c>
      <c r="B67">
        <v>-62024.979664412604</v>
      </c>
      <c r="C67">
        <v>78018.590787504785</v>
      </c>
      <c r="D67">
        <v>0.31006610736877455</v>
      </c>
    </row>
    <row r="68" spans="1:4" x14ac:dyDescent="0.3">
      <c r="A68">
        <v>44</v>
      </c>
      <c r="B68">
        <v>-75889.198037215741</v>
      </c>
      <c r="C68">
        <v>91367.870200790814</v>
      </c>
      <c r="D68">
        <v>0.36311960477337818</v>
      </c>
    </row>
    <row r="69" spans="1:4" x14ac:dyDescent="0.3">
      <c r="A69">
        <v>45</v>
      </c>
      <c r="B69">
        <v>110560.8358297159</v>
      </c>
      <c r="C69">
        <v>-85846.588686374176</v>
      </c>
      <c r="D69">
        <v>-0.34117660055371568</v>
      </c>
    </row>
    <row r="70" spans="1:4" x14ac:dyDescent="0.3">
      <c r="A70">
        <v>46</v>
      </c>
      <c r="B70">
        <v>194307.46222889068</v>
      </c>
      <c r="C70">
        <v>-170269.00725207434</v>
      </c>
      <c r="D70">
        <v>-0.67669317980877663</v>
      </c>
    </row>
    <row r="71" spans="1:4" x14ac:dyDescent="0.3">
      <c r="A71">
        <v>47</v>
      </c>
      <c r="B71">
        <v>-47835.023415009106</v>
      </c>
      <c r="C71">
        <v>63926.747319497939</v>
      </c>
      <c r="D71">
        <v>0.25406146788899092</v>
      </c>
    </row>
    <row r="72" spans="1:4" x14ac:dyDescent="0.3">
      <c r="A72">
        <v>48</v>
      </c>
      <c r="B72">
        <v>-68577.54605709677</v>
      </c>
      <c r="C72">
        <v>84467.283903278119</v>
      </c>
      <c r="D72">
        <v>0.3356948857386588</v>
      </c>
    </row>
    <row r="73" spans="1:4" x14ac:dyDescent="0.3">
      <c r="A73">
        <v>49</v>
      </c>
      <c r="B73">
        <v>379759.92384873366</v>
      </c>
      <c r="C73">
        <v>-344624.43928366568</v>
      </c>
      <c r="D73">
        <v>-1.3696268711629511</v>
      </c>
    </row>
    <row r="74" spans="1:4" x14ac:dyDescent="0.3">
      <c r="A74">
        <v>50</v>
      </c>
      <c r="B74">
        <v>-3973.8366559900169</v>
      </c>
      <c r="C74">
        <v>22278.437877649947</v>
      </c>
      <c r="D74">
        <v>8.8540288170474268E-2</v>
      </c>
    </row>
    <row r="75" spans="1:4" x14ac:dyDescent="0.3">
      <c r="A75">
        <v>51</v>
      </c>
      <c r="B75">
        <v>-34319.809909992087</v>
      </c>
      <c r="C75">
        <v>51541.091634703887</v>
      </c>
      <c r="D75">
        <v>0.20483766101642323</v>
      </c>
    </row>
    <row r="76" spans="1:4" x14ac:dyDescent="0.3">
      <c r="A76">
        <v>52</v>
      </c>
      <c r="B76">
        <v>51357.976757599143</v>
      </c>
      <c r="C76">
        <v>-25101.710670588105</v>
      </c>
      <c r="D76">
        <v>-9.976070622866233E-2</v>
      </c>
    </row>
    <row r="77" spans="1:4" x14ac:dyDescent="0.3">
      <c r="A77">
        <v>53</v>
      </c>
      <c r="B77">
        <v>-11951.5062588008</v>
      </c>
      <c r="C77">
        <v>29563.208367313789</v>
      </c>
      <c r="D77">
        <v>0.11749185479075659</v>
      </c>
    </row>
    <row r="78" spans="1:4" x14ac:dyDescent="0.3">
      <c r="A78">
        <v>54</v>
      </c>
      <c r="B78">
        <v>141008.60217015556</v>
      </c>
      <c r="C78">
        <v>-116499.23371180739</v>
      </c>
      <c r="D78">
        <v>-0.46299815907788089</v>
      </c>
    </row>
    <row r="79" spans="1:4" x14ac:dyDescent="0.3">
      <c r="A79">
        <v>55</v>
      </c>
      <c r="B79">
        <v>-23727.512172683717</v>
      </c>
      <c r="C79">
        <v>41384.210300236075</v>
      </c>
      <c r="D79">
        <v>0.16447158125778469</v>
      </c>
    </row>
    <row r="80" spans="1:4" x14ac:dyDescent="0.3">
      <c r="A80">
        <v>56</v>
      </c>
      <c r="B80">
        <v>-50499.093905776397</v>
      </c>
      <c r="C80">
        <v>66500.542441475933</v>
      </c>
      <c r="D80">
        <v>0.2642903970016694</v>
      </c>
    </row>
    <row r="81" spans="1:4" x14ac:dyDescent="0.3">
      <c r="A81">
        <v>57</v>
      </c>
      <c r="B81">
        <v>91246.324771653031</v>
      </c>
      <c r="C81">
        <v>-66490.068070587615</v>
      </c>
      <c r="D81">
        <v>-0.26424876913610945</v>
      </c>
    </row>
    <row r="82" spans="1:4" x14ac:dyDescent="0.3">
      <c r="A82">
        <v>58</v>
      </c>
      <c r="B82">
        <v>-13836.132544845779</v>
      </c>
      <c r="C82">
        <v>35970.531656236497</v>
      </c>
      <c r="D82">
        <v>0.14295621874294093</v>
      </c>
    </row>
    <row r="83" spans="1:4" ht="15" thickBot="1" x14ac:dyDescent="0.35">
      <c r="A83" s="14">
        <v>59</v>
      </c>
      <c r="B83" s="14">
        <v>-22505.995135432342</v>
      </c>
      <c r="C83" s="14">
        <v>39462.099435954849</v>
      </c>
      <c r="D83" s="14">
        <v>0.15683261434485807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Выявление корреляции</vt:lpstr>
      <vt:lpstr>Гипербола</vt:lpstr>
      <vt:lpstr>Степенная</vt:lpstr>
      <vt:lpstr>Экспонета</vt:lpstr>
      <vt:lpstr>Линейное уравнение(итоги1)</vt:lpstr>
      <vt:lpstr>Линейное уравнение(итоги2)</vt:lpstr>
      <vt:lpstr>Итоги3</vt:lpstr>
      <vt:lpstr>Итоги4</vt:lpstr>
      <vt:lpstr>итоги5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2015-06-05T18:17:20Z</dcterms:created>
  <dcterms:modified xsi:type="dcterms:W3CDTF">2022-12-06T20:55:30Z</dcterms:modified>
</cp:coreProperties>
</file>