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xr:revisionPtr revIDLastSave="0" documentId="13_ncr:1_{4535558C-9430-4CAC-99ED-F720FE695D3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Первые 4 задачи" sheetId="1" r:id="rId1"/>
    <sheet name="5 задачи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C6" i="2"/>
  <c r="B6" i="2"/>
  <c r="Q20" i="1"/>
  <c r="R18" i="1"/>
  <c r="Q18" i="1"/>
  <c r="R17" i="1"/>
  <c r="Q17" i="1"/>
  <c r="H17" i="1"/>
  <c r="H18" i="1" s="1"/>
  <c r="H19" i="1" s="1"/>
  <c r="G17" i="1"/>
  <c r="G18" i="1" s="1"/>
  <c r="G19" i="1" s="1"/>
  <c r="G16" i="1"/>
  <c r="Q15" i="1"/>
  <c r="Q14" i="1"/>
  <c r="R20" i="1" s="1"/>
  <c r="G14" i="1"/>
  <c r="R8" i="1"/>
  <c r="Q8" i="1"/>
  <c r="R7" i="1"/>
  <c r="Q7" i="1"/>
  <c r="L7" i="1"/>
  <c r="K7" i="1"/>
  <c r="H7" i="1"/>
  <c r="H8" i="1" s="1"/>
  <c r="G7" i="1"/>
  <c r="G8" i="1" s="1"/>
  <c r="L6" i="1"/>
  <c r="K6" i="1"/>
  <c r="G6" i="1"/>
  <c r="Q4" i="1"/>
  <c r="R9" i="1" s="1"/>
  <c r="G4" i="1"/>
  <c r="L8" i="1" s="1"/>
  <c r="G3" i="1"/>
  <c r="B13" i="2" l="1"/>
  <c r="B10" i="2"/>
  <c r="B14" i="2" s="1"/>
  <c r="H20" i="1"/>
  <c r="G10" i="1"/>
  <c r="G9" i="1"/>
  <c r="Q10" i="1"/>
  <c r="Q19" i="1"/>
  <c r="Q5" i="1"/>
  <c r="H9" i="1"/>
  <c r="R10" i="1"/>
  <c r="R19" i="1"/>
  <c r="K9" i="1"/>
  <c r="G20" i="1"/>
  <c r="H10" i="1"/>
  <c r="L9" i="1"/>
  <c r="K8" i="1"/>
  <c r="Q9" i="1"/>
  <c r="B11" i="2" l="1"/>
  <c r="H14" i="2"/>
  <c r="G14" i="2"/>
  <c r="H15" i="2"/>
  <c r="G15" i="2"/>
  <c r="B12" i="2"/>
  <c r="H12" i="2" s="1"/>
  <c r="G13" i="2" l="1"/>
  <c r="G12" i="2"/>
  <c r="H13" i="2"/>
</calcChain>
</file>

<file path=xl/sharedStrings.xml><?xml version="1.0" encoding="utf-8"?>
<sst xmlns="http://schemas.openxmlformats.org/spreadsheetml/2006/main" count="118" uniqueCount="90">
  <si>
    <t>ДИ для генеральной средней</t>
  </si>
  <si>
    <t>ДИ генеральной дисперсии и генерального квадратичного отклонения (при малых объемах выборки)</t>
  </si>
  <si>
    <t>Белгородская область</t>
  </si>
  <si>
    <t xml:space="preserve">выборка </t>
  </si>
  <si>
    <t>выборка</t>
  </si>
  <si>
    <t>Брянская область</t>
  </si>
  <si>
    <t>x ср</t>
  </si>
  <si>
    <t>дисперсия</t>
  </si>
  <si>
    <t>Владимирская область</t>
  </si>
  <si>
    <t>уровень допущения</t>
  </si>
  <si>
    <t>S</t>
  </si>
  <si>
    <t>Воронежская область</t>
  </si>
  <si>
    <t>ст. откл.</t>
  </si>
  <si>
    <t>t</t>
  </si>
  <si>
    <t>Ивановская область</t>
  </si>
  <si>
    <t>E</t>
  </si>
  <si>
    <t>Хи1</t>
  </si>
  <si>
    <t>Калужская область</t>
  </si>
  <si>
    <t>нижняя граница (15)</t>
  </si>
  <si>
    <t>Хи2</t>
  </si>
  <si>
    <t>Костромская область</t>
  </si>
  <si>
    <t>нижняя граница (25)</t>
  </si>
  <si>
    <t>верхняя граница (15)</t>
  </si>
  <si>
    <t>Курская область</t>
  </si>
  <si>
    <t>верхняя граница (25)</t>
  </si>
  <si>
    <t>Липецкая область</t>
  </si>
  <si>
    <t>Московская область</t>
  </si>
  <si>
    <t>ДИ для выборочной средней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</si>
  <si>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</si>
  <si>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</si>
  <si>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</si>
  <si>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</si>
  <si>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</si>
  <si>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</si>
  <si>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</si>
  <si>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</si>
  <si>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</si>
  <si>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</si>
  <si>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</si>
  <si>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</si>
  <si>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Архангельская область (кроме Ненецкого автономного округа)</t>
  </si>
  <si>
    <t>Вологодская область</t>
  </si>
  <si>
    <t>Калининградская область</t>
  </si>
  <si>
    <t>Доверительный интервал генеральной доли (при достаточно больших выборках, больше 30)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</si>
  <si>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</si>
  <si>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</si>
  <si>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</si>
  <si>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</si>
  <si>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</si>
  <si>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</si>
  <si>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n</t>
  </si>
  <si>
    <t>Республика Калмыкия</t>
  </si>
  <si>
    <t>m</t>
  </si>
  <si>
    <t>Республика Крым</t>
  </si>
  <si>
    <t>p</t>
  </si>
  <si>
    <t>Краснодарский край</t>
  </si>
  <si>
    <t>q</t>
  </si>
  <si>
    <t>Астраханская область</t>
  </si>
  <si>
    <t>Предельная ошибка доли (0.01;25)</t>
  </si>
  <si>
    <t>Волгоградская область</t>
  </si>
  <si>
    <t>Предельная ошибка доли (0.01;15)</t>
  </si>
  <si>
    <t>НГ</t>
  </si>
  <si>
    <t>Ростовская область</t>
  </si>
  <si>
    <t>Предельная ошибка доли (0.1;25)</t>
  </si>
  <si>
    <t>ВГ</t>
  </si>
  <si>
    <t>г.Севастополь</t>
  </si>
  <si>
    <t>Предельная ошибка доли (0.1;15)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</si>
  <si>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</si>
  <si>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</si>
  <si>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</si>
  <si>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</si>
  <si>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-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</si>
  <si>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</si>
  <si>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</si>
  <si>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</si>
  <si>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</si>
  <si>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</si>
  <si>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</si>
  <si>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</si>
  <si>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</si>
  <si>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</si>
  <si>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</si>
  <si>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</si>
  <si>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</si>
  <si>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</si>
  <si>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</si>
  <si>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</si>
  <si>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</si>
  <si>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Оценки туризма</t>
  </si>
  <si>
    <t>Статистика по пострадвшим в путешествиях(Пострадало 15,3 чел. на 1000 населения по данным)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</si>
</sst>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\ _₽_-;\-* #,##0\ _₽_-;_-* &quot;-&quot;??\ _₽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2"/>
      <name val="Times New Roman Cyr"/>
      <charset val="204"/>
    </font>
    <font>
      <sz val="10"/>
      <color theme="1"/>
      <name val="Arial"/>
      <family val="2"/>
    </font>
    <font>
      <sz val="11"/>
      <name val="Times New Roman"/>
      <family val="1"/>
      <charset val="204"/>
    </font>
    <font>
      <sz val="12"/>
      <color rgb="FF333333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</cellStyleXfs>
  <cellXfs count="74">
    <xf numFmtId="0" fontId="0" fillId="0" borderId="0" xfId="0"/>
    <xf numFmtId="0" fontId="3" fillId="2" borderId="1" xfId="2" applyFont="1" applyFill="1" applyBorder="1" applyAlignment="1">
      <alignment horizontal="center" vertical="top" wrapText="1"/>
    </xf>
    <xf numFmtId="0" fontId="5" fillId="0" borderId="1" xfId="3" applyFont="1" applyBorder="1" applyAlignment="1">
      <alignment horizontal="left" vertical="center" wrapText="1" indent="2"/>
    </xf>
    <xf numFmtId="164" fontId="5" fillId="0" borderId="1" xfId="1" applyNumberFormat="1" applyFont="1" applyFill="1" applyBorder="1" applyAlignment="1" applyProtection="1">
      <alignment horizontal="left" vertical="center" wrapText="1"/>
    </xf>
    <xf numFmtId="0" fontId="5" fillId="0" borderId="1" xfId="3" applyFont="1" applyBorder="1" applyAlignment="1">
      <alignment horizontal="left" vertical="center" wrapText="1" indent="3"/>
    </xf>
    <xf numFmtId="0" fontId="3" fillId="0" borderId="0" xfId="2" applyFont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1" xfId="0" applyFill="1" applyBorder="1"/>
    <xf numFmtId="0" fontId="6" fillId="0" borderId="0" xfId="0" applyFont="1" applyFill="1" applyAlignment="1">
      <alignment vertical="top"/>
    </xf>
    <xf numFmtId="0" fontId="0" fillId="0" borderId="0" xfId="0" applyFill="1" applyAlignme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wrapText="1"/>
    </xf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0" fillId="3" borderId="6" xfId="0" applyFill="1" applyBorder="1"/>
    <xf numFmtId="0" fontId="0" fillId="3" borderId="5" xfId="0" applyFill="1" applyBorder="1"/>
    <xf numFmtId="2" fontId="0" fillId="3" borderId="0" xfId="0" applyNumberFormat="1" applyFill="1" applyBorder="1"/>
    <xf numFmtId="2" fontId="0" fillId="3" borderId="6" xfId="0" applyNumberFormat="1" applyFill="1" applyBorder="1"/>
    <xf numFmtId="0" fontId="0" fillId="3" borderId="7" xfId="0" applyFill="1" applyBorder="1" applyAlignment="1">
      <alignment wrapText="1"/>
    </xf>
    <xf numFmtId="2" fontId="0" fillId="3" borderId="8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wrapText="1"/>
    </xf>
    <xf numFmtId="0" fontId="0" fillId="4" borderId="0" xfId="0" applyFont="1" applyFill="1" applyBorder="1"/>
    <xf numFmtId="0" fontId="0" fillId="4" borderId="6" xfId="0" applyFont="1" applyFill="1" applyBorder="1"/>
    <xf numFmtId="2" fontId="0" fillId="4" borderId="0" xfId="0" applyNumberFormat="1" applyFont="1" applyFill="1" applyBorder="1"/>
    <xf numFmtId="0" fontId="0" fillId="4" borderId="5" xfId="0" applyFont="1" applyFill="1" applyBorder="1"/>
    <xf numFmtId="0" fontId="0" fillId="4" borderId="7" xfId="0" applyFont="1" applyFill="1" applyBorder="1" applyAlignment="1">
      <alignment wrapText="1"/>
    </xf>
    <xf numFmtId="2" fontId="0" fillId="4" borderId="8" xfId="0" applyNumberFormat="1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0" fillId="5" borderId="2" xfId="0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5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0" fillId="5" borderId="8" xfId="0" applyFill="1" applyBorder="1"/>
    <xf numFmtId="0" fontId="0" fillId="5" borderId="9" xfId="0" applyFill="1" applyBorder="1"/>
    <xf numFmtId="0" fontId="0" fillId="6" borderId="2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5" xfId="0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0" fillId="6" borderId="8" xfId="0" applyFill="1" applyBorder="1"/>
    <xf numFmtId="0" fontId="0" fillId="6" borderId="9" xfId="0" applyFill="1" applyBorder="1"/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6" fillId="7" borderId="0" xfId="0" applyFont="1" applyFill="1" applyBorder="1" applyAlignment="1">
      <alignment vertical="top" wrapText="1"/>
    </xf>
    <xf numFmtId="0" fontId="0" fillId="7" borderId="0" xfId="0" applyFill="1" applyBorder="1" applyAlignment="1">
      <alignment wrapText="1"/>
    </xf>
    <xf numFmtId="0" fontId="0" fillId="7" borderId="6" xfId="0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5" xfId="0" applyFill="1" applyBorder="1" applyAlignment="1">
      <alignment wrapText="1"/>
    </xf>
    <xf numFmtId="0" fontId="0" fillId="7" borderId="1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0" xfId="0" applyFill="1" applyBorder="1"/>
    <xf numFmtId="0" fontId="0" fillId="7" borderId="9" xfId="0" applyFill="1" applyBorder="1"/>
    <xf numFmtId="0" fontId="6" fillId="7" borderId="11" xfId="0" applyFont="1" applyFill="1" applyBorder="1" applyAlignment="1">
      <alignment horizontal="center" vertical="top" wrapText="1"/>
    </xf>
    <xf numFmtId="0" fontId="6" fillId="7" borderId="12" xfId="0" applyFont="1" applyFill="1" applyBorder="1" applyAlignment="1">
      <alignment horizontal="center" vertical="top" wrapText="1"/>
    </xf>
    <xf numFmtId="0" fontId="6" fillId="7" borderId="13" xfId="0" applyFont="1" applyFill="1" applyBorder="1" applyAlignment="1">
      <alignment horizontal="center" vertical="top" wrapText="1"/>
    </xf>
  </cellXfs>
  <cellStyles count="4">
    <cellStyle name="Normal" xfId="3" xr:uid="{77B7418B-EE97-4D0B-BA92-6E5DB330AE55}"/>
    <cellStyle name="Обычный" xfId="0" builtinId="0"/>
    <cellStyle name="Обычный 2" xfId="2" xr:uid="{E3E7BB72-CD2D-4995-A4FB-2AAF145C51C6}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"/>
  <sheetViews>
    <sheetView workbookViewId="0">
      <selection activeCell="P12" sqref="P12:R20"/>
    </sheetView>
  </sheetViews>
  <sheetFormatPr defaultRowHeight="14.4" x14ac:dyDescent="0.3"/>
  <cols>
    <col min="1" max="1" width="16.6640625" customWidth="1"/>
    <col min="2" max="2" width="29.21875" customWidth="1"/>
    <col min="7" max="7" width="20.6640625" customWidth="1"/>
    <col min="8" max="8" width="9.44140625" bestFit="1" customWidth="1"/>
  </cols>
  <sheetData>
    <row r="1" spans="1:25" ht="16.2" thickBot="1" x14ac:dyDescent="0.35">
      <c r="A1" s="5" t="s">
        <v>88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25" ht="216" customHeight="1" x14ac:dyDescent="0.3">
      <c r="B2" s="1">
        <v>2021</v>
      </c>
      <c r="F2" s="11" t="s">
        <v>0</v>
      </c>
      <c r="G2" s="12"/>
      <c r="H2" s="12"/>
      <c r="I2" s="12"/>
      <c r="J2" s="12"/>
      <c r="K2" s="12"/>
      <c r="L2" s="13"/>
      <c r="P2" s="37" t="s">
        <v>1</v>
      </c>
      <c r="Q2" s="38"/>
      <c r="R2" s="39"/>
      <c r="S2" s="7"/>
      <c r="T2" s="7"/>
      <c r="U2" s="7"/>
      <c r="V2" s="7"/>
      <c r="W2" s="7"/>
      <c r="X2" s="7"/>
      <c r="Y2" s="7"/>
    </row>
    <row r="3" spans="1:25" ht="27.6" x14ac:dyDescent="0.3">
      <c r="A3" s="2" t="s">
        <v>2</v>
      </c>
      <c r="B3" s="3">
        <v>212210</v>
      </c>
      <c r="F3" s="14" t="s">
        <v>3</v>
      </c>
      <c r="G3" s="15">
        <f>COUNT(B3:B61)</f>
        <v>59</v>
      </c>
      <c r="H3" s="15"/>
      <c r="I3" s="15"/>
      <c r="J3" s="15"/>
      <c r="K3" s="16" t="s">
        <v>3</v>
      </c>
      <c r="L3" s="17">
        <v>15</v>
      </c>
      <c r="P3" s="40" t="s">
        <v>4</v>
      </c>
      <c r="Q3" s="41">
        <v>15</v>
      </c>
      <c r="R3" s="42"/>
    </row>
    <row r="4" spans="1:25" ht="27.6" x14ac:dyDescent="0.3">
      <c r="A4" s="2" t="s">
        <v>5</v>
      </c>
      <c r="B4" s="3">
        <v>62320</v>
      </c>
      <c r="F4" s="18" t="s">
        <v>6</v>
      </c>
      <c r="G4" s="19">
        <f>AVERAGE(B3:B61)</f>
        <v>328693.49152542371</v>
      </c>
      <c r="H4" s="15"/>
      <c r="I4" s="15"/>
      <c r="J4" s="15"/>
      <c r="K4" s="19"/>
      <c r="L4" s="17"/>
      <c r="P4" s="40" t="s">
        <v>7</v>
      </c>
      <c r="Q4" s="41">
        <f>VAR(B3:B17)</f>
        <v>333535506883.06671</v>
      </c>
      <c r="R4" s="42"/>
    </row>
    <row r="5" spans="1:25" ht="43.2" x14ac:dyDescent="0.3">
      <c r="A5" s="2" t="s">
        <v>8</v>
      </c>
      <c r="B5" s="3">
        <v>143024</v>
      </c>
      <c r="F5" s="14" t="s">
        <v>9</v>
      </c>
      <c r="G5" s="15">
        <v>0.9</v>
      </c>
      <c r="H5" s="15">
        <v>0.99</v>
      </c>
      <c r="I5" s="15"/>
      <c r="J5" s="16" t="s">
        <v>9</v>
      </c>
      <c r="K5" s="15">
        <v>0.9</v>
      </c>
      <c r="L5" s="17">
        <v>0.99</v>
      </c>
      <c r="P5" s="40" t="s">
        <v>10</v>
      </c>
      <c r="Q5" s="41">
        <f>SQRT(Q4)</f>
        <v>577525.33007918077</v>
      </c>
      <c r="R5" s="42"/>
    </row>
    <row r="6" spans="1:25" ht="43.2" x14ac:dyDescent="0.3">
      <c r="A6" s="2" t="s">
        <v>11</v>
      </c>
      <c r="B6" s="3">
        <v>197994</v>
      </c>
      <c r="F6" s="18" t="s">
        <v>12</v>
      </c>
      <c r="G6" s="15">
        <f>STDEV(B3:B61)</f>
        <v>670327.15899498563</v>
      </c>
      <c r="H6" s="15"/>
      <c r="I6" s="15"/>
      <c r="J6" s="15" t="s">
        <v>13</v>
      </c>
      <c r="K6" s="15">
        <f>TINV(0.1,15)</f>
        <v>1.7530503556925723</v>
      </c>
      <c r="L6" s="17">
        <f>TINV(0.01,15)</f>
        <v>2.9467128834752381</v>
      </c>
      <c r="P6" s="43" t="s">
        <v>9</v>
      </c>
      <c r="Q6" s="41">
        <v>0.9</v>
      </c>
      <c r="R6" s="42">
        <v>0.99</v>
      </c>
    </row>
    <row r="7" spans="1:25" ht="27.6" x14ac:dyDescent="0.3">
      <c r="A7" s="2" t="s">
        <v>14</v>
      </c>
      <c r="B7" s="3">
        <v>58704</v>
      </c>
      <c r="F7" s="18" t="s">
        <v>13</v>
      </c>
      <c r="G7" s="15">
        <f>TINV(0.1,61)</f>
        <v>1.6702194837737363</v>
      </c>
      <c r="H7" s="15">
        <f>TINV(0.01,61)</f>
        <v>2.6588571266539258</v>
      </c>
      <c r="I7" s="15"/>
      <c r="J7" s="15" t="s">
        <v>15</v>
      </c>
      <c r="K7" s="15">
        <f>K6*(G6/SQRT(25))</f>
        <v>235023.4529013102</v>
      </c>
      <c r="L7" s="17">
        <f>L6*(G6/SQRT(25))</f>
        <v>395052.33511077572</v>
      </c>
      <c r="P7" s="40" t="s">
        <v>16</v>
      </c>
      <c r="Q7" s="41">
        <f>CHIINV((1+Q6)/2,Q3)</f>
        <v>7.2609439276700334</v>
      </c>
      <c r="R7" s="42">
        <f>CHIINV((1+R6)/2,Q3)</f>
        <v>4.600915571727338</v>
      </c>
    </row>
    <row r="8" spans="1:25" ht="43.2" x14ac:dyDescent="0.3">
      <c r="A8" s="2" t="s">
        <v>17</v>
      </c>
      <c r="B8" s="3">
        <v>146634</v>
      </c>
      <c r="F8" s="18" t="s">
        <v>15</v>
      </c>
      <c r="G8" s="15">
        <f>G7*(G6/SQRT(43))</f>
        <v>170736.40527576185</v>
      </c>
      <c r="H8" s="15">
        <f>H7*(G6/SQRT(43))</f>
        <v>271798.83384011016</v>
      </c>
      <c r="I8" s="15"/>
      <c r="J8" s="16" t="s">
        <v>18</v>
      </c>
      <c r="K8" s="19">
        <f>G4-K7</f>
        <v>93670.038624113513</v>
      </c>
      <c r="L8" s="20">
        <f>G4-L7</f>
        <v>-66358.843585352006</v>
      </c>
      <c r="P8" s="40" t="s">
        <v>19</v>
      </c>
      <c r="Q8" s="41">
        <f>CHIINV((1-Q6)/2,Q3)</f>
        <v>24.99579013972863</v>
      </c>
      <c r="R8" s="42">
        <f>CHIINV((1-R6)/2,Q3)</f>
        <v>32.80132064579184</v>
      </c>
    </row>
    <row r="9" spans="1:25" ht="43.2" x14ac:dyDescent="0.3">
      <c r="A9" s="2" t="s">
        <v>20</v>
      </c>
      <c r="B9" s="3">
        <v>62888</v>
      </c>
      <c r="F9" s="14" t="s">
        <v>21</v>
      </c>
      <c r="G9" s="19">
        <f>G4-G8</f>
        <v>157957.08624966186</v>
      </c>
      <c r="H9" s="19">
        <f>G4-H8</f>
        <v>56894.657685313548</v>
      </c>
      <c r="I9" s="15"/>
      <c r="J9" s="16" t="s">
        <v>22</v>
      </c>
      <c r="K9" s="19">
        <f>G4+K7</f>
        <v>563716.94442673388</v>
      </c>
      <c r="L9" s="20">
        <f>G4+L7</f>
        <v>723745.82663619937</v>
      </c>
      <c r="P9" s="43" t="s">
        <v>18</v>
      </c>
      <c r="Q9" s="41">
        <f>Q3*Q4/Q8</f>
        <v>200155009114.67953</v>
      </c>
      <c r="R9" s="42">
        <f>Q3*Q4/R8</f>
        <v>152525340588.3172</v>
      </c>
    </row>
    <row r="10" spans="1:25" ht="43.8" thickBot="1" x14ac:dyDescent="0.35">
      <c r="A10" s="2" t="s">
        <v>23</v>
      </c>
      <c r="B10" s="3">
        <v>64286</v>
      </c>
      <c r="F10" s="21" t="s">
        <v>24</v>
      </c>
      <c r="G10" s="22">
        <f>G4+G8</f>
        <v>499429.89680118556</v>
      </c>
      <c r="H10" s="22">
        <f>G4+H8</f>
        <v>600492.32536553382</v>
      </c>
      <c r="I10" s="23"/>
      <c r="J10" s="23"/>
      <c r="K10" s="23"/>
      <c r="L10" s="24"/>
      <c r="P10" s="44" t="s">
        <v>22</v>
      </c>
      <c r="Q10" s="45">
        <f>Q3*Q4/Q7</f>
        <v>689033361651.56506</v>
      </c>
      <c r="R10" s="46">
        <f>Q3*Q4/R7</f>
        <v>1087399350248.8234</v>
      </c>
    </row>
    <row r="11" spans="1:25" ht="28.2" thickBot="1" x14ac:dyDescent="0.35">
      <c r="A11" s="2" t="s">
        <v>25</v>
      </c>
      <c r="B11" s="3">
        <v>76079</v>
      </c>
    </row>
    <row r="12" spans="1:25" ht="69" customHeight="1" x14ac:dyDescent="0.3">
      <c r="A12" s="2" t="s">
        <v>26</v>
      </c>
      <c r="B12" s="3">
        <v>2335112</v>
      </c>
      <c r="F12" s="25" t="s">
        <v>27</v>
      </c>
      <c r="G12" s="26"/>
      <c r="H12" s="26"/>
      <c r="I12" s="26"/>
      <c r="J12" s="26"/>
      <c r="K12" s="26"/>
      <c r="L12" s="27"/>
      <c r="P12" s="47" t="s">
        <v>1</v>
      </c>
      <c r="Q12" s="48"/>
      <c r="R12" s="49"/>
      <c r="S12" s="10"/>
      <c r="T12" s="10"/>
      <c r="U12" s="10"/>
      <c r="V12" s="10"/>
      <c r="W12" s="10"/>
      <c r="X12" s="10"/>
      <c r="Y12" s="10"/>
    </row>
    <row r="13" spans="1:25" ht="27.6" x14ac:dyDescent="0.3">
      <c r="A13" s="2" t="s">
        <v>28</v>
      </c>
      <c r="B13" s="3">
        <v>51511</v>
      </c>
      <c r="F13" s="28" t="s">
        <v>4</v>
      </c>
      <c r="G13" s="29">
        <v>15</v>
      </c>
      <c r="H13" s="29"/>
      <c r="I13" s="29"/>
      <c r="J13" s="29"/>
      <c r="K13" s="29"/>
      <c r="L13" s="30"/>
      <c r="P13" s="50" t="s">
        <v>4</v>
      </c>
      <c r="Q13" s="51">
        <v>59</v>
      </c>
      <c r="R13" s="52"/>
    </row>
    <row r="14" spans="1:25" ht="27.6" x14ac:dyDescent="0.3">
      <c r="A14" s="2" t="s">
        <v>29</v>
      </c>
      <c r="B14" s="3">
        <v>145951</v>
      </c>
      <c r="F14" s="28" t="s">
        <v>6</v>
      </c>
      <c r="G14" s="31">
        <f>AVERAGE(B3:B61)</f>
        <v>328693.49152542371</v>
      </c>
      <c r="H14" s="29"/>
      <c r="I14" s="29"/>
      <c r="J14" s="29"/>
      <c r="K14" s="29"/>
      <c r="L14" s="30"/>
      <c r="P14" s="50" t="s">
        <v>7</v>
      </c>
      <c r="Q14" s="51">
        <f>VAR(B3:B61)</f>
        <v>449338500086.2887</v>
      </c>
      <c r="R14" s="52"/>
    </row>
    <row r="15" spans="1:25" ht="43.2" x14ac:dyDescent="0.3">
      <c r="A15" s="2" t="s">
        <v>30</v>
      </c>
      <c r="B15" s="3">
        <v>78326</v>
      </c>
      <c r="F15" s="28" t="s">
        <v>9</v>
      </c>
      <c r="G15" s="29">
        <v>0.9</v>
      </c>
      <c r="H15" s="29">
        <v>0.99</v>
      </c>
      <c r="I15" s="29"/>
      <c r="J15" s="29"/>
      <c r="K15" s="29"/>
      <c r="L15" s="30"/>
      <c r="P15" s="50" t="s">
        <v>10</v>
      </c>
      <c r="Q15" s="51">
        <f>SQRT(Q14)</f>
        <v>670327.15899498563</v>
      </c>
      <c r="R15" s="52"/>
    </row>
    <row r="16" spans="1:25" ht="43.2" x14ac:dyDescent="0.3">
      <c r="A16" s="2" t="s">
        <v>31</v>
      </c>
      <c r="B16" s="3">
        <v>43471</v>
      </c>
      <c r="F16" s="32" t="s">
        <v>12</v>
      </c>
      <c r="G16" s="29">
        <f>STDEV(B3:B17)</f>
        <v>577525.33007918077</v>
      </c>
      <c r="H16" s="29"/>
      <c r="I16" s="29"/>
      <c r="J16" s="29"/>
      <c r="K16" s="29"/>
      <c r="L16" s="30"/>
      <c r="P16" s="53" t="s">
        <v>9</v>
      </c>
      <c r="Q16" s="51">
        <v>0.9</v>
      </c>
      <c r="R16" s="52">
        <v>0.99</v>
      </c>
    </row>
    <row r="17" spans="1:18" ht="27.6" x14ac:dyDescent="0.3">
      <c r="A17" s="2" t="s">
        <v>32</v>
      </c>
      <c r="B17" s="3">
        <v>198086</v>
      </c>
      <c r="F17" s="32" t="s">
        <v>13</v>
      </c>
      <c r="G17" s="29">
        <f>TINV(0.1,61)</f>
        <v>1.6702194837737363</v>
      </c>
      <c r="H17" s="29">
        <f>TINV(0.01,61)</f>
        <v>2.6588571266539258</v>
      </c>
      <c r="I17" s="29"/>
      <c r="J17" s="29"/>
      <c r="K17" s="29"/>
      <c r="L17" s="30"/>
      <c r="P17" s="50" t="s">
        <v>16</v>
      </c>
      <c r="Q17" s="51">
        <f>CHIINV((1+Q16)/2,Q13)</f>
        <v>42.339307730113468</v>
      </c>
      <c r="R17" s="52">
        <f>CHIINV((1+R16)/2,Q13)</f>
        <v>34.770434026711989</v>
      </c>
    </row>
    <row r="18" spans="1:18" ht="27.6" x14ac:dyDescent="0.3">
      <c r="A18" s="2" t="s">
        <v>33</v>
      </c>
      <c r="B18" s="3">
        <v>101933</v>
      </c>
      <c r="F18" s="32" t="s">
        <v>15</v>
      </c>
      <c r="G18" s="29">
        <f>G17*(G16/SQRT(G13))</f>
        <v>249057.11500558755</v>
      </c>
      <c r="H18" s="29">
        <f>H17*(G16/SQRT(G13))</f>
        <v>396479.20025472634</v>
      </c>
      <c r="I18" s="29"/>
      <c r="J18" s="29"/>
      <c r="K18" s="29"/>
      <c r="L18" s="30"/>
      <c r="P18" s="50" t="s">
        <v>19</v>
      </c>
      <c r="Q18" s="51">
        <f>CHIINV((1-Q16)/2,Q13)</f>
        <v>77.930523805230422</v>
      </c>
      <c r="R18" s="52">
        <f>CHIINV((1-R16)/2,Q13)</f>
        <v>90.71529311447577</v>
      </c>
    </row>
    <row r="19" spans="1:18" ht="43.2" x14ac:dyDescent="0.3">
      <c r="A19" s="2" t="s">
        <v>34</v>
      </c>
      <c r="B19" s="3">
        <v>251425</v>
      </c>
      <c r="F19" s="28" t="s">
        <v>21</v>
      </c>
      <c r="G19" s="31">
        <f>G14-G18</f>
        <v>79636.376519836165</v>
      </c>
      <c r="H19" s="31">
        <f>G14-H18</f>
        <v>-67785.708729302627</v>
      </c>
      <c r="I19" s="29"/>
      <c r="J19" s="29"/>
      <c r="K19" s="29"/>
      <c r="L19" s="30"/>
      <c r="P19" s="53" t="s">
        <v>18</v>
      </c>
      <c r="Q19" s="51">
        <f>Q13*Q14/Q18</f>
        <v>340187261814.75647</v>
      </c>
      <c r="R19" s="52">
        <f>Q13*Q14/R18</f>
        <v>292243684553.1239</v>
      </c>
    </row>
    <row r="20" spans="1:18" ht="43.8" thickBot="1" x14ac:dyDescent="0.35">
      <c r="A20" s="2" t="s">
        <v>35</v>
      </c>
      <c r="B20" s="3">
        <v>3398975</v>
      </c>
      <c r="F20" s="33" t="s">
        <v>24</v>
      </c>
      <c r="G20" s="34">
        <f>G14+G18</f>
        <v>577750.60653101129</v>
      </c>
      <c r="H20" s="34">
        <f>G14+H18</f>
        <v>725172.69178015005</v>
      </c>
      <c r="I20" s="35"/>
      <c r="J20" s="35"/>
      <c r="K20" s="35"/>
      <c r="L20" s="36"/>
      <c r="P20" s="54" t="s">
        <v>22</v>
      </c>
      <c r="Q20" s="55">
        <f>Q13*Q14/Q17</f>
        <v>626155053693.41052</v>
      </c>
      <c r="R20" s="56">
        <f>Q13*Q14/R17</f>
        <v>762457307398.70203</v>
      </c>
    </row>
    <row r="21" spans="1:18" ht="27.6" x14ac:dyDescent="0.3">
      <c r="A21" s="2" t="s">
        <v>36</v>
      </c>
      <c r="B21" s="3">
        <v>142937</v>
      </c>
    </row>
    <row r="22" spans="1:18" ht="41.4" x14ac:dyDescent="0.3">
      <c r="A22" s="2" t="s">
        <v>37</v>
      </c>
      <c r="B22" s="3">
        <v>61339</v>
      </c>
    </row>
    <row r="23" spans="1:18" ht="69" x14ac:dyDescent="0.3">
      <c r="A23" s="2" t="s">
        <v>38</v>
      </c>
      <c r="B23" s="3">
        <v>204322</v>
      </c>
    </row>
    <row r="24" spans="1:18" ht="110.4" x14ac:dyDescent="0.3">
      <c r="A24" s="4" t="s">
        <v>39</v>
      </c>
      <c r="B24" s="3">
        <v>13214</v>
      </c>
    </row>
    <row r="25" spans="1:18" ht="220.8" x14ac:dyDescent="0.3">
      <c r="A25" s="4" t="s">
        <v>40</v>
      </c>
      <c r="B25" s="3">
        <v>191108</v>
      </c>
    </row>
    <row r="26" spans="1:18" ht="69" x14ac:dyDescent="0.3">
      <c r="A26" s="2" t="s">
        <v>41</v>
      </c>
      <c r="B26" s="3">
        <v>139733</v>
      </c>
    </row>
    <row r="27" spans="1:18" ht="82.8" x14ac:dyDescent="0.3">
      <c r="A27" s="2" t="s">
        <v>42</v>
      </c>
      <c r="B27" s="3">
        <v>202791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8" ht="69" x14ac:dyDescent="0.3">
      <c r="A28" s="2" t="s">
        <v>44</v>
      </c>
      <c r="B28" s="3">
        <v>1785968</v>
      </c>
      <c r="F28" s="9"/>
      <c r="G28" s="9"/>
      <c r="H28" s="9"/>
      <c r="I28" s="9"/>
      <c r="J28" s="6"/>
      <c r="K28" s="6"/>
      <c r="L28" s="6"/>
      <c r="M28" s="6"/>
      <c r="N28" s="6"/>
      <c r="O28" s="6"/>
    </row>
    <row r="29" spans="1:18" ht="69" x14ac:dyDescent="0.3">
      <c r="A29" s="2" t="s">
        <v>45</v>
      </c>
      <c r="B29" s="3">
        <v>176672</v>
      </c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8" ht="69" x14ac:dyDescent="0.3">
      <c r="A30" s="2" t="s">
        <v>46</v>
      </c>
      <c r="B30" s="3">
        <v>147167</v>
      </c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8" ht="55.2" x14ac:dyDescent="0.3">
      <c r="A31" s="2" t="s">
        <v>47</v>
      </c>
      <c r="B31" s="3">
        <v>93709</v>
      </c>
      <c r="F31" s="7"/>
      <c r="G31" s="6"/>
      <c r="H31" s="6"/>
      <c r="I31" s="6"/>
      <c r="J31" s="6"/>
      <c r="K31" s="6"/>
      <c r="L31" s="6"/>
      <c r="M31" s="6"/>
      <c r="N31" s="6"/>
      <c r="O31" s="6"/>
    </row>
    <row r="32" spans="1:18" ht="55.2" x14ac:dyDescent="0.3">
      <c r="A32" s="2" t="s">
        <v>48</v>
      </c>
      <c r="B32" s="3">
        <v>2107247</v>
      </c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ht="55.2" x14ac:dyDescent="0.3">
      <c r="A33" s="2" t="s">
        <v>49</v>
      </c>
      <c r="B33" s="3">
        <v>67429</v>
      </c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ht="55.2" x14ac:dyDescent="0.3">
      <c r="A34" s="2" t="s">
        <v>51</v>
      </c>
      <c r="B34" s="3">
        <v>19239</v>
      </c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ht="41.4" x14ac:dyDescent="0.3">
      <c r="A35" s="2" t="s">
        <v>53</v>
      </c>
      <c r="B35" s="3">
        <v>237993</v>
      </c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ht="55.2" x14ac:dyDescent="0.3">
      <c r="A36" s="2" t="s">
        <v>55</v>
      </c>
      <c r="B36" s="3">
        <v>2458150</v>
      </c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ht="69" x14ac:dyDescent="0.3">
      <c r="A37" s="2" t="s">
        <v>57</v>
      </c>
      <c r="B37" s="3">
        <v>40091</v>
      </c>
      <c r="F37" s="7"/>
      <c r="G37" s="6"/>
      <c r="H37" s="6"/>
      <c r="I37" s="6"/>
      <c r="J37" s="8"/>
      <c r="K37" s="8"/>
      <c r="L37" s="8"/>
      <c r="M37" s="8"/>
      <c r="N37" s="6"/>
      <c r="O37" s="6"/>
    </row>
    <row r="38" spans="1:15" ht="69" x14ac:dyDescent="0.3">
      <c r="A38" s="2" t="s">
        <v>59</v>
      </c>
      <c r="B38" s="3">
        <v>110286</v>
      </c>
      <c r="F38" s="7"/>
      <c r="G38" s="6"/>
      <c r="H38" s="6"/>
      <c r="I38" s="6"/>
      <c r="J38" s="8"/>
      <c r="K38" s="8"/>
      <c r="L38" s="8"/>
      <c r="M38" s="8"/>
      <c r="N38" s="6"/>
      <c r="O38" s="6"/>
    </row>
    <row r="39" spans="1:15" ht="55.2" x14ac:dyDescent="0.3">
      <c r="A39" s="2" t="s">
        <v>62</v>
      </c>
      <c r="B39" s="3">
        <v>156951</v>
      </c>
      <c r="F39" s="7"/>
      <c r="G39" s="6"/>
      <c r="H39" s="6"/>
      <c r="I39" s="6"/>
      <c r="J39" s="8"/>
      <c r="K39" s="8"/>
      <c r="L39" s="8"/>
      <c r="M39" s="8"/>
      <c r="N39" s="6"/>
      <c r="O39" s="6"/>
    </row>
    <row r="40" spans="1:15" ht="41.4" x14ac:dyDescent="0.3">
      <c r="A40" s="2" t="s">
        <v>65</v>
      </c>
      <c r="B40" s="3">
        <v>43091</v>
      </c>
      <c r="F40" s="7"/>
      <c r="G40" s="6"/>
      <c r="H40" s="6"/>
      <c r="I40" s="6"/>
      <c r="J40" s="8"/>
      <c r="K40" s="8"/>
      <c r="L40" s="8"/>
      <c r="M40" s="8"/>
      <c r="N40" s="6"/>
      <c r="O40" s="6"/>
    </row>
    <row r="41" spans="1:15" ht="55.2" x14ac:dyDescent="0.3">
      <c r="A41" s="2" t="s">
        <v>67</v>
      </c>
      <c r="B41" s="3">
        <v>54968</v>
      </c>
      <c r="F41" s="6"/>
      <c r="G41" s="6"/>
      <c r="H41" s="6"/>
      <c r="I41" s="6"/>
      <c r="J41" s="8"/>
      <c r="K41" s="8"/>
      <c r="L41" s="8"/>
      <c r="M41" s="8"/>
      <c r="N41" s="6"/>
      <c r="O41" s="6"/>
    </row>
    <row r="42" spans="1:15" ht="69" x14ac:dyDescent="0.3">
      <c r="A42" s="2" t="s">
        <v>68</v>
      </c>
      <c r="B42" s="3">
        <v>5107</v>
      </c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ht="82.8" x14ac:dyDescent="0.3">
      <c r="A43" s="2" t="s">
        <v>69</v>
      </c>
      <c r="B43" s="3">
        <v>46361</v>
      </c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ht="82.8" x14ac:dyDescent="0.3">
      <c r="A44" s="2" t="s">
        <v>70</v>
      </c>
      <c r="B44" s="3">
        <v>59698</v>
      </c>
    </row>
    <row r="45" spans="1:15" ht="110.4" x14ac:dyDescent="0.3">
      <c r="A45" s="2" t="s">
        <v>71</v>
      </c>
      <c r="B45" s="3">
        <v>39665</v>
      </c>
    </row>
    <row r="46" spans="1:15" ht="55.2" x14ac:dyDescent="0.3">
      <c r="A46" s="2" t="s">
        <v>72</v>
      </c>
      <c r="B46" s="3">
        <v>22431</v>
      </c>
    </row>
    <row r="47" spans="1:15" ht="55.2" x14ac:dyDescent="0.3">
      <c r="A47" s="2" t="s">
        <v>73</v>
      </c>
      <c r="B47" s="3">
        <v>292403</v>
      </c>
    </row>
    <row r="48" spans="1:15" ht="69" x14ac:dyDescent="0.3">
      <c r="A48" s="2" t="s">
        <v>74</v>
      </c>
      <c r="B48" s="3">
        <v>378312</v>
      </c>
    </row>
    <row r="49" spans="1:2" ht="55.2" x14ac:dyDescent="0.3">
      <c r="A49" s="2" t="s">
        <v>75</v>
      </c>
      <c r="B49" s="3">
        <v>55535</v>
      </c>
    </row>
    <row r="50" spans="1:2" ht="55.2" x14ac:dyDescent="0.3">
      <c r="A50" s="2" t="s">
        <v>76</v>
      </c>
      <c r="B50" s="3">
        <v>48619</v>
      </c>
    </row>
    <row r="51" spans="1:2" ht="55.2" x14ac:dyDescent="0.3">
      <c r="A51" s="2" t="s">
        <v>77</v>
      </c>
      <c r="B51" s="3">
        <v>750801</v>
      </c>
    </row>
    <row r="52" spans="1:2" ht="69" x14ac:dyDescent="0.3">
      <c r="A52" s="2" t="s">
        <v>78</v>
      </c>
      <c r="B52" s="3">
        <v>137871</v>
      </c>
    </row>
    <row r="53" spans="1:2" ht="55.2" x14ac:dyDescent="0.3">
      <c r="A53" s="2" t="s">
        <v>79</v>
      </c>
      <c r="B53" s="3">
        <v>129453</v>
      </c>
    </row>
    <row r="54" spans="1:2" ht="41.4" x14ac:dyDescent="0.3">
      <c r="A54" s="2" t="s">
        <v>80</v>
      </c>
      <c r="B54" s="3">
        <v>203981</v>
      </c>
    </row>
    <row r="55" spans="1:2" ht="55.2" x14ac:dyDescent="0.3">
      <c r="A55" s="2" t="s">
        <v>81</v>
      </c>
      <c r="B55" s="3">
        <v>164105</v>
      </c>
    </row>
    <row r="56" spans="1:2" ht="69" x14ac:dyDescent="0.3">
      <c r="A56" s="2" t="s">
        <v>82</v>
      </c>
      <c r="B56" s="3">
        <v>363286</v>
      </c>
    </row>
    <row r="57" spans="1:2" ht="69" x14ac:dyDescent="0.3">
      <c r="A57" s="2" t="s">
        <v>83</v>
      </c>
      <c r="B57" s="3">
        <v>76862</v>
      </c>
    </row>
    <row r="58" spans="1:2" ht="55.2" x14ac:dyDescent="0.3">
      <c r="A58" s="2" t="s">
        <v>84</v>
      </c>
      <c r="B58" s="3">
        <v>50977</v>
      </c>
    </row>
    <row r="59" spans="1:2" ht="55.2" x14ac:dyDescent="0.3">
      <c r="A59" s="2" t="s">
        <v>85</v>
      </c>
      <c r="B59" s="3">
        <v>225691</v>
      </c>
    </row>
    <row r="60" spans="1:2" ht="69" x14ac:dyDescent="0.3">
      <c r="A60" s="2" t="s">
        <v>86</v>
      </c>
      <c r="B60" s="3">
        <v>149271</v>
      </c>
    </row>
    <row r="61" spans="1:2" ht="69" x14ac:dyDescent="0.3">
      <c r="A61" s="2" t="s">
        <v>87</v>
      </c>
      <c r="B61" s="3">
        <v>109153</v>
      </c>
    </row>
  </sheetData>
  <mergeCells count="5">
    <mergeCell ref="A1:K1"/>
    <mergeCell ref="F2:L2"/>
    <mergeCell ref="F12:L12"/>
    <mergeCell ref="P2:R2"/>
    <mergeCell ref="P12:R1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C0B0-C948-4EC2-9A3D-82AE575895BE}">
  <dimension ref="A1:J15"/>
  <sheetViews>
    <sheetView tabSelected="1" topLeftCell="A10" workbookViewId="0">
      <selection activeCell="A2" sqref="A2:C2"/>
    </sheetView>
  </sheetViews>
  <sheetFormatPr defaultRowHeight="14.4" x14ac:dyDescent="0.3"/>
  <sheetData>
    <row r="1" spans="1:10" ht="15" thickBot="1" x14ac:dyDescent="0.35">
      <c r="A1" s="57" t="s">
        <v>43</v>
      </c>
      <c r="B1" s="58"/>
      <c r="C1" s="58"/>
      <c r="D1" s="58"/>
      <c r="E1" s="58"/>
      <c r="F1" s="58"/>
      <c r="G1" s="58"/>
      <c r="H1" s="58"/>
      <c r="I1" s="58"/>
      <c r="J1" s="59"/>
    </row>
    <row r="2" spans="1:10" ht="76.2" customHeight="1" thickBot="1" x14ac:dyDescent="0.35">
      <c r="A2" s="71" t="s">
        <v>89</v>
      </c>
      <c r="B2" s="72"/>
      <c r="C2" s="73"/>
      <c r="D2" s="60"/>
      <c r="E2" s="60"/>
      <c r="F2" s="60"/>
      <c r="G2" s="61"/>
      <c r="H2" s="61"/>
      <c r="I2" s="61"/>
      <c r="J2" s="62"/>
    </row>
    <row r="3" spans="1:10" x14ac:dyDescent="0.3">
      <c r="A3" s="63"/>
      <c r="B3" s="64"/>
      <c r="C3" s="64"/>
      <c r="D3" s="64"/>
      <c r="E3" s="64"/>
      <c r="F3" s="64"/>
      <c r="G3" s="64"/>
      <c r="H3" s="64"/>
      <c r="I3" s="64"/>
      <c r="J3" s="62"/>
    </row>
    <row r="4" spans="1:10" x14ac:dyDescent="0.3">
      <c r="A4" s="63"/>
      <c r="B4" s="64"/>
      <c r="C4" s="64"/>
      <c r="D4" s="64"/>
      <c r="E4" s="64"/>
      <c r="F4" s="64"/>
      <c r="G4" s="64"/>
      <c r="H4" s="64"/>
      <c r="I4" s="64"/>
      <c r="J4" s="62"/>
    </row>
    <row r="5" spans="1:10" ht="43.2" x14ac:dyDescent="0.3">
      <c r="A5" s="65" t="s">
        <v>9</v>
      </c>
      <c r="B5" s="64">
        <v>0.9</v>
      </c>
      <c r="C5" s="64">
        <v>0.99</v>
      </c>
      <c r="D5" s="64"/>
      <c r="E5" s="64"/>
      <c r="F5" s="64"/>
      <c r="G5" s="64"/>
      <c r="H5" s="64"/>
      <c r="I5" s="64"/>
      <c r="J5" s="62"/>
    </row>
    <row r="6" spans="1:10" x14ac:dyDescent="0.3">
      <c r="A6" s="63" t="s">
        <v>13</v>
      </c>
      <c r="B6" s="64">
        <f>TINV(0.1,61)</f>
        <v>1.6702194837737363</v>
      </c>
      <c r="C6" s="64">
        <f>TINV(0.01,61)</f>
        <v>2.6588571266539258</v>
      </c>
      <c r="D6" s="64"/>
      <c r="E6" s="64"/>
      <c r="F6" s="64"/>
      <c r="G6" s="64"/>
      <c r="H6" s="64"/>
      <c r="I6" s="64"/>
      <c r="J6" s="62"/>
    </row>
    <row r="7" spans="1:10" x14ac:dyDescent="0.3">
      <c r="A7" s="63" t="s">
        <v>50</v>
      </c>
      <c r="B7" s="64">
        <v>1000</v>
      </c>
      <c r="C7" s="64"/>
      <c r="D7" s="64"/>
      <c r="E7" s="64"/>
      <c r="F7" s="64"/>
      <c r="G7" s="64"/>
      <c r="H7" s="64"/>
      <c r="I7" s="64"/>
      <c r="J7" s="62"/>
    </row>
    <row r="8" spans="1:10" x14ac:dyDescent="0.3">
      <c r="A8" s="63" t="s">
        <v>52</v>
      </c>
      <c r="B8" s="64">
        <v>15.3</v>
      </c>
      <c r="C8" s="64"/>
      <c r="D8" s="64"/>
      <c r="E8" s="64"/>
      <c r="F8" s="64"/>
      <c r="G8" s="64"/>
      <c r="H8" s="64"/>
      <c r="I8" s="64"/>
      <c r="J8" s="62"/>
    </row>
    <row r="9" spans="1:10" x14ac:dyDescent="0.3">
      <c r="A9" s="63" t="s">
        <v>54</v>
      </c>
      <c r="B9" s="64">
        <f>B8/B7</f>
        <v>1.5300000000000001E-2</v>
      </c>
      <c r="C9" s="64"/>
      <c r="D9" s="64"/>
      <c r="E9" s="64"/>
      <c r="F9" s="64"/>
      <c r="G9" s="64"/>
      <c r="H9" s="64"/>
      <c r="I9" s="64"/>
      <c r="J9" s="62"/>
    </row>
    <row r="10" spans="1:10" x14ac:dyDescent="0.3">
      <c r="A10" s="63" t="s">
        <v>56</v>
      </c>
      <c r="B10" s="64">
        <f>1-B9</f>
        <v>0.98470000000000002</v>
      </c>
      <c r="C10" s="64"/>
      <c r="D10" s="64"/>
      <c r="E10" s="64"/>
      <c r="F10" s="64"/>
      <c r="G10" s="64"/>
      <c r="H10" s="64"/>
      <c r="I10" s="64"/>
      <c r="J10" s="62"/>
    </row>
    <row r="11" spans="1:10" ht="72" x14ac:dyDescent="0.3">
      <c r="A11" s="65" t="s">
        <v>58</v>
      </c>
      <c r="B11" s="64">
        <f>B6*SQRT(B9*B10/25)</f>
        <v>4.1001639761776579E-2</v>
      </c>
      <c r="C11" s="64"/>
      <c r="D11" s="64"/>
      <c r="E11" s="66"/>
      <c r="F11" s="66"/>
      <c r="G11" s="66">
        <v>25</v>
      </c>
      <c r="H11" s="66">
        <v>15</v>
      </c>
      <c r="I11" s="64"/>
      <c r="J11" s="62"/>
    </row>
    <row r="12" spans="1:10" ht="72" x14ac:dyDescent="0.3">
      <c r="A12" s="65" t="s">
        <v>60</v>
      </c>
      <c r="B12" s="64">
        <f>B6*SQRT(B9*B10/15)</f>
        <v>5.2932889321518843E-2</v>
      </c>
      <c r="C12" s="64"/>
      <c r="D12" s="64"/>
      <c r="E12" s="66">
        <v>0.03</v>
      </c>
      <c r="F12" s="66" t="s">
        <v>61</v>
      </c>
      <c r="G12" s="66">
        <f>B9-B11</f>
        <v>-2.5701639761776578E-2</v>
      </c>
      <c r="H12" s="66">
        <f>B9-B12</f>
        <v>-3.7632889321518842E-2</v>
      </c>
      <c r="I12" s="64"/>
      <c r="J12" s="62"/>
    </row>
    <row r="13" spans="1:10" ht="72" x14ac:dyDescent="0.3">
      <c r="A13" s="65" t="s">
        <v>63</v>
      </c>
      <c r="B13" s="64">
        <f>C6*SQRT(B9*B10/25)</f>
        <v>6.5271362922182968E-2</v>
      </c>
      <c r="C13" s="64"/>
      <c r="D13" s="64"/>
      <c r="E13" s="66"/>
      <c r="F13" s="66" t="s">
        <v>64</v>
      </c>
      <c r="G13" s="66">
        <f>B9+B11</f>
        <v>5.630163976177658E-2</v>
      </c>
      <c r="H13" s="66">
        <f>B10+B12</f>
        <v>1.0376328893215188</v>
      </c>
      <c r="I13" s="64"/>
      <c r="J13" s="62"/>
    </row>
    <row r="14" spans="1:10" ht="72" x14ac:dyDescent="0.3">
      <c r="A14" s="65" t="s">
        <v>66</v>
      </c>
      <c r="B14" s="64">
        <f>C6*SQRT(B9*B10/15)</f>
        <v>8.4264967193958304E-2</v>
      </c>
      <c r="C14" s="64"/>
      <c r="D14" s="64"/>
      <c r="E14" s="66">
        <v>0.1</v>
      </c>
      <c r="F14" s="66" t="s">
        <v>61</v>
      </c>
      <c r="G14" s="66">
        <f>B10-B13</f>
        <v>0.91942863707781708</v>
      </c>
      <c r="H14" s="66">
        <f>B10-B14</f>
        <v>0.90043503280604176</v>
      </c>
      <c r="I14" s="64"/>
      <c r="J14" s="62"/>
    </row>
    <row r="15" spans="1:10" ht="15" thickBot="1" x14ac:dyDescent="0.35">
      <c r="A15" s="67"/>
      <c r="B15" s="68"/>
      <c r="C15" s="68"/>
      <c r="D15" s="68"/>
      <c r="E15" s="69"/>
      <c r="F15" s="69" t="s">
        <v>64</v>
      </c>
      <c r="G15" s="69">
        <f>B10+B13</f>
        <v>1.049971362922183</v>
      </c>
      <c r="H15" s="69">
        <f>B10+B14</f>
        <v>1.0689649671939583</v>
      </c>
      <c r="I15" s="68"/>
      <c r="J15" s="70"/>
    </row>
  </sheetData>
  <mergeCells count="2">
    <mergeCell ref="A1:J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Первые 4 задачи</vt:lpstr>
      <vt:lpstr>5 задачи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2022-12-06T19:47:28Z</dcterms:modified>
</cp:coreProperties>
</file>