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7" i="1" l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O49" i="1" s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O63" i="1" s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G99" i="1"/>
  <c r="E99" i="1"/>
  <c r="E98" i="1"/>
  <c r="O97" i="1"/>
  <c r="N97" i="1"/>
  <c r="E97" i="1"/>
  <c r="O96" i="1"/>
  <c r="N96" i="1"/>
  <c r="E96" i="1"/>
  <c r="O95" i="1"/>
  <c r="N95" i="1"/>
  <c r="E95" i="1"/>
  <c r="O94" i="1"/>
  <c r="N94" i="1"/>
  <c r="E94" i="1"/>
  <c r="O93" i="1"/>
  <c r="N93" i="1"/>
  <c r="E93" i="1"/>
  <c r="O92" i="1"/>
  <c r="N92" i="1"/>
  <c r="G92" i="1"/>
  <c r="G100" i="1" s="1"/>
  <c r="E92" i="1"/>
  <c r="E91" i="1"/>
  <c r="E90" i="1"/>
  <c r="E89" i="1"/>
  <c r="E88" i="1"/>
  <c r="E87" i="1"/>
  <c r="E86" i="1"/>
  <c r="O85" i="1"/>
  <c r="N85" i="1"/>
  <c r="E85" i="1"/>
  <c r="O84" i="1"/>
  <c r="N84" i="1"/>
  <c r="E84" i="1"/>
  <c r="O83" i="1"/>
  <c r="N83" i="1"/>
  <c r="E83" i="1"/>
  <c r="O82" i="1"/>
  <c r="N82" i="1"/>
  <c r="E82" i="1"/>
  <c r="O81" i="1"/>
  <c r="N81" i="1"/>
  <c r="E81" i="1"/>
  <c r="O80" i="1"/>
  <c r="N80" i="1"/>
  <c r="E80" i="1"/>
  <c r="O79" i="1"/>
  <c r="N79" i="1"/>
  <c r="E79" i="1"/>
  <c r="O78" i="1"/>
  <c r="N78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O65" i="1"/>
  <c r="E65" i="1"/>
  <c r="O64" i="1"/>
  <c r="E64" i="1"/>
  <c r="E63" i="1"/>
  <c r="O62" i="1"/>
  <c r="E62" i="1"/>
  <c r="O61" i="1"/>
  <c r="E61" i="1"/>
  <c r="G60" i="1"/>
  <c r="K61" i="1" s="1"/>
  <c r="J62" i="1" s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N45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O48" i="1" s="1"/>
  <c r="E29" i="1"/>
  <c r="E28" i="1"/>
  <c r="E27" i="1"/>
  <c r="O47" i="1" s="1"/>
  <c r="E26" i="1"/>
  <c r="E25" i="1"/>
  <c r="E24" i="1"/>
  <c r="E23" i="1"/>
  <c r="E22" i="1"/>
  <c r="E21" i="1"/>
  <c r="E20" i="1"/>
  <c r="E19" i="1"/>
  <c r="E18" i="1"/>
  <c r="E17" i="1"/>
  <c r="J16" i="1"/>
  <c r="I16" i="1"/>
  <c r="E16" i="1"/>
  <c r="E15" i="1"/>
  <c r="E14" i="1"/>
  <c r="J13" i="1"/>
  <c r="I13" i="1"/>
  <c r="E13" i="1"/>
  <c r="E12" i="1"/>
  <c r="E11" i="1"/>
  <c r="J10" i="1"/>
  <c r="E10" i="1"/>
  <c r="T9" i="1"/>
  <c r="J9" i="1"/>
  <c r="E9" i="1"/>
  <c r="U8" i="1"/>
  <c r="T8" i="1"/>
  <c r="E8" i="1"/>
  <c r="U7" i="1"/>
  <c r="T7" i="1"/>
  <c r="E7" i="1"/>
  <c r="U6" i="1"/>
  <c r="T6" i="1"/>
  <c r="E6" i="1"/>
  <c r="U5" i="1"/>
  <c r="T5" i="1"/>
  <c r="E5" i="1"/>
  <c r="U4" i="1"/>
  <c r="T4" i="1"/>
  <c r="K4" i="1"/>
  <c r="E4" i="1"/>
  <c r="U3" i="1"/>
  <c r="T3" i="1"/>
  <c r="Y3" i="1" s="1"/>
  <c r="K3" i="1"/>
  <c r="K5" i="1" s="1"/>
  <c r="E3" i="1"/>
  <c r="E2" i="1"/>
  <c r="K62" i="1" l="1"/>
  <c r="J63" i="1" s="1"/>
  <c r="K63" i="1" s="1"/>
  <c r="J64" i="1" s="1"/>
  <c r="K64" i="1" s="1"/>
  <c r="J65" i="1" s="1"/>
  <c r="K65" i="1" s="1"/>
  <c r="L61" i="1" a="1"/>
  <c r="K7" i="1"/>
  <c r="G77" i="1" s="1"/>
  <c r="K78" i="1" s="1"/>
  <c r="J79" i="1" s="1"/>
  <c r="K6" i="1"/>
  <c r="G43" i="1"/>
  <c r="G44" i="1" s="1"/>
  <c r="G45" i="1" s="1"/>
  <c r="G93" i="1"/>
  <c r="G94" i="1" s="1"/>
  <c r="G95" i="1" s="1"/>
  <c r="G96" i="1" s="1"/>
  <c r="G97" i="1" s="1"/>
  <c r="K92" i="1"/>
  <c r="J93" i="1" s="1"/>
  <c r="L99" i="1"/>
  <c r="M3" i="1"/>
  <c r="L86" i="1"/>
  <c r="N3" i="1"/>
  <c r="M4" i="1" s="1"/>
  <c r="N4" i="1" l="1"/>
  <c r="M5" i="1" s="1"/>
  <c r="L65" i="1"/>
  <c r="L64" i="1"/>
  <c r="L63" i="1"/>
  <c r="L62" i="1"/>
  <c r="L61" i="1"/>
  <c r="P3" i="1"/>
  <c r="K79" i="1"/>
  <c r="J80" i="1" s="1"/>
  <c r="K80" i="1" s="1"/>
  <c r="J81" i="1" s="1"/>
  <c r="K81" i="1" s="1"/>
  <c r="J82" i="1" s="1"/>
  <c r="K82" i="1" s="1"/>
  <c r="J83" i="1" s="1"/>
  <c r="K83" i="1" s="1"/>
  <c r="J84" i="1" s="1"/>
  <c r="K84" i="1" s="1"/>
  <c r="J85" i="1" s="1"/>
  <c r="K85" i="1" s="1"/>
  <c r="K93" i="1"/>
  <c r="J94" i="1" s="1"/>
  <c r="K94" i="1" s="1"/>
  <c r="J95" i="1" s="1"/>
  <c r="K95" i="1" s="1"/>
  <c r="J96" i="1" s="1"/>
  <c r="K96" i="1" s="1"/>
  <c r="J97" i="1" s="1"/>
  <c r="K97" i="1" s="1"/>
  <c r="K45" i="1"/>
  <c r="J46" i="1" s="1"/>
  <c r="G46" i="1"/>
  <c r="G47" i="1" s="1"/>
  <c r="G48" i="1" s="1"/>
  <c r="G49" i="1" s="1"/>
  <c r="G50" i="1" s="1"/>
  <c r="G51" i="1" s="1"/>
  <c r="G52" i="1" s="1"/>
  <c r="G53" i="1" s="1"/>
  <c r="K46" i="1" l="1"/>
  <c r="J47" i="1" s="1"/>
  <c r="K47" i="1" s="1"/>
  <c r="J48" i="1" s="1"/>
  <c r="K48" i="1" s="1"/>
  <c r="J49" i="1" s="1"/>
  <c r="K49" i="1" s="1"/>
  <c r="J50" i="1" s="1"/>
  <c r="K50" i="1" s="1"/>
  <c r="J51" i="1" s="1"/>
  <c r="K51" i="1" s="1"/>
  <c r="J52" i="1" s="1"/>
  <c r="K52" i="1" s="1"/>
  <c r="M62" i="1"/>
  <c r="N62" i="1" s="1"/>
  <c r="P62" i="1"/>
  <c r="M63" i="1"/>
  <c r="N63" i="1" s="1"/>
  <c r="P63" i="1"/>
  <c r="L92" i="1" a="1"/>
  <c r="M64" i="1"/>
  <c r="N64" i="1" s="1"/>
  <c r="P64" i="1"/>
  <c r="M65" i="1"/>
  <c r="N65" i="1" s="1"/>
  <c r="P65" i="1"/>
  <c r="L78" i="1" a="1"/>
  <c r="N5" i="1"/>
  <c r="M6" i="1" s="1"/>
  <c r="M61" i="1"/>
  <c r="N61" i="1" s="1"/>
  <c r="P61" i="1"/>
  <c r="O67" i="1" s="1"/>
  <c r="M70" i="1" s="1"/>
  <c r="O70" i="1" s="1"/>
  <c r="P4" i="1"/>
  <c r="L83" i="1" l="1"/>
  <c r="L82" i="1"/>
  <c r="L81" i="1"/>
  <c r="L84" i="1"/>
  <c r="L80" i="1"/>
  <c r="L79" i="1"/>
  <c r="L78" i="1"/>
  <c r="L85" i="1"/>
  <c r="M67" i="1"/>
  <c r="L94" i="1"/>
  <c r="L93" i="1"/>
  <c r="L92" i="1"/>
  <c r="L95" i="1"/>
  <c r="L98" i="1"/>
  <c r="L97" i="1"/>
  <c r="L96" i="1"/>
  <c r="N6" i="1"/>
  <c r="M7" i="1" s="1"/>
  <c r="P6" i="1"/>
  <c r="P5" i="1"/>
  <c r="L45" i="1" a="1"/>
  <c r="M96" i="1" l="1"/>
  <c r="P96" i="1"/>
  <c r="P78" i="1"/>
  <c r="M78" i="1"/>
  <c r="P97" i="1"/>
  <c r="M97" i="1"/>
  <c r="M85" i="1"/>
  <c r="P85" i="1"/>
  <c r="M92" i="1"/>
  <c r="P92" i="1"/>
  <c r="P84" i="1"/>
  <c r="M84" i="1"/>
  <c r="M93" i="1"/>
  <c r="P93" i="1"/>
  <c r="M81" i="1"/>
  <c r="P81" i="1"/>
  <c r="L52" i="1"/>
  <c r="L51" i="1"/>
  <c r="L50" i="1"/>
  <c r="L49" i="1"/>
  <c r="L45" i="1"/>
  <c r="P45" i="1" s="1"/>
  <c r="L48" i="1"/>
  <c r="L47" i="1"/>
  <c r="L46" i="1"/>
  <c r="M95" i="1"/>
  <c r="P95" i="1"/>
  <c r="M94" i="1"/>
  <c r="P94" i="1"/>
  <c r="M82" i="1"/>
  <c r="P82" i="1"/>
  <c r="M79" i="1"/>
  <c r="P79" i="1"/>
  <c r="M80" i="1"/>
  <c r="P80" i="1"/>
  <c r="N7" i="1"/>
  <c r="M8" i="1" s="1"/>
  <c r="M83" i="1"/>
  <c r="P83" i="1"/>
  <c r="P46" i="1" l="1"/>
  <c r="N46" i="1"/>
  <c r="M47" i="1"/>
  <c r="N47" i="1" s="1"/>
  <c r="P47" i="1"/>
  <c r="O54" i="1" s="1"/>
  <c r="M57" i="1" s="1"/>
  <c r="O57" i="1" s="1"/>
  <c r="N8" i="1"/>
  <c r="M9" i="1" s="1"/>
  <c r="O2" i="1" a="1"/>
  <c r="P50" i="1"/>
  <c r="N50" i="1"/>
  <c r="L87" i="1"/>
  <c r="O86" i="1" s="1"/>
  <c r="O87" i="1" s="1"/>
  <c r="L100" i="1"/>
  <c r="O99" i="1" s="1"/>
  <c r="O100" i="1" s="1"/>
  <c r="M48" i="1"/>
  <c r="N48" i="1" s="1"/>
  <c r="P48" i="1"/>
  <c r="M49" i="1"/>
  <c r="N49" i="1" s="1"/>
  <c r="P49" i="1"/>
  <c r="P7" i="1"/>
  <c r="P51" i="1"/>
  <c r="N51" i="1"/>
  <c r="O7" i="1" l="1"/>
  <c r="O6" i="1"/>
  <c r="O5" i="1"/>
  <c r="O4" i="1"/>
  <c r="O3" i="1"/>
  <c r="O2" i="1"/>
  <c r="O8" i="1"/>
  <c r="O9" i="1"/>
  <c r="N9" i="1"/>
  <c r="P9" i="1" s="1"/>
  <c r="P8" i="1"/>
  <c r="M54" i="1"/>
  <c r="V9" i="1" l="1"/>
  <c r="S9" i="1"/>
  <c r="S8" i="1"/>
  <c r="V8" i="1"/>
  <c r="Q3" i="1"/>
  <c r="Q4" i="1" s="1"/>
  <c r="Q5" i="1" s="1"/>
  <c r="Q6" i="1" s="1"/>
  <c r="Q7" i="1" s="1"/>
  <c r="Q8" i="1" s="1"/>
  <c r="Q9" i="1" s="1"/>
  <c r="S3" i="1"/>
  <c r="V3" i="1"/>
  <c r="S4" i="1"/>
  <c r="V4" i="1"/>
  <c r="V5" i="1"/>
  <c r="S5" i="1"/>
  <c r="V6" i="1"/>
  <c r="S6" i="1"/>
  <c r="V7" i="1"/>
  <c r="S7" i="1"/>
  <c r="Y4" i="1" l="1"/>
  <c r="AB3" i="1" s="1"/>
  <c r="AB4" i="1" s="1"/>
</calcChain>
</file>

<file path=xl/sharedStrings.xml><?xml version="1.0" encoding="utf-8"?>
<sst xmlns="http://schemas.openxmlformats.org/spreadsheetml/2006/main" count="308" uniqueCount="263">
  <si>
    <t>Название банка</t>
  </si>
  <si>
    <t>Сумма прибыли
на 01.01.2022
в тыс. руб</t>
  </si>
  <si>
    <t>Логарифмированный ряд</t>
  </si>
  <si>
    <t>Частота</t>
  </si>
  <si>
    <t>Середина</t>
  </si>
  <si>
    <t xml:space="preserve">Русский стандарт </t>
  </si>
  <si>
    <t>ниж. гр.</t>
  </si>
  <si>
    <t>верх. гр.</t>
  </si>
  <si>
    <t>Накопленная частота</t>
  </si>
  <si>
    <t>Средние каждой группы</t>
  </si>
  <si>
    <t>Суммы по интервалам</t>
  </si>
  <si>
    <t>Внутригрупповые диспресии</t>
  </si>
  <si>
    <t>Внутригрупповые диспресии с весом</t>
  </si>
  <si>
    <t>Делобанк</t>
  </si>
  <si>
    <t>Минимум</t>
  </si>
  <si>
    <t>Общее среднее</t>
  </si>
  <si>
    <t>Межгрупповая дисперсия</t>
  </si>
  <si>
    <t>Банк Синара(СКБ-банк)</t>
  </si>
  <si>
    <t>Максимум</t>
  </si>
  <si>
    <t>Общая дисперсия</t>
  </si>
  <si>
    <t>Эмпирическое корреляционное отношение</t>
  </si>
  <si>
    <t>Гута-банк</t>
  </si>
  <si>
    <t>R (размах)</t>
  </si>
  <si>
    <t>Газэнергобанк</t>
  </si>
  <si>
    <t>h (ширина интервала)</t>
  </si>
  <si>
    <t>Эс-Би-Ай Банк</t>
  </si>
  <si>
    <t>h (кв. корень)</t>
  </si>
  <si>
    <t>Национальный резервный Банк</t>
  </si>
  <si>
    <t>Икано Банк</t>
  </si>
  <si>
    <t>Среднее значение</t>
  </si>
  <si>
    <t>Автоторгбанк</t>
  </si>
  <si>
    <t>Медиана</t>
  </si>
  <si>
    <t>СИАБ</t>
  </si>
  <si>
    <t>Балтинвестбанк</t>
  </si>
  <si>
    <t>1-й дециль</t>
  </si>
  <si>
    <t>ОЗОН БАНК</t>
  </si>
  <si>
    <t>Тендер-Банк</t>
  </si>
  <si>
    <t>Инбанк</t>
  </si>
  <si>
    <t>9-й дециль</t>
  </si>
  <si>
    <t xml:space="preserve">Банк Оранжевый </t>
  </si>
  <si>
    <t>БКФ</t>
  </si>
  <si>
    <t>Чайнасельхозбанк</t>
  </si>
  <si>
    <t>Банк Раунд</t>
  </si>
  <si>
    <t>Банк "Торжок"</t>
  </si>
  <si>
    <t>Химик</t>
  </si>
  <si>
    <t>НК Банк</t>
  </si>
  <si>
    <t>Мурманский социальный коммерческий банк</t>
  </si>
  <si>
    <t xml:space="preserve">Эко-инвест </t>
  </si>
  <si>
    <t>Саммит Банк</t>
  </si>
  <si>
    <t>Рента-Банк</t>
  </si>
  <si>
    <t>Автоградбанк</t>
  </si>
  <si>
    <t>Дружба</t>
  </si>
  <si>
    <t>Евроальянс</t>
  </si>
  <si>
    <t>Промсельхозбанк</t>
  </si>
  <si>
    <t>Вятич</t>
  </si>
  <si>
    <t>Система</t>
  </si>
  <si>
    <t>Банк РСИ</t>
  </si>
  <si>
    <t>Объединенный банк Республики</t>
  </si>
  <si>
    <t>Новый Московский Банк</t>
  </si>
  <si>
    <t>НДБАнк</t>
  </si>
  <si>
    <t>Космос</t>
  </si>
  <si>
    <t>Ноосфера</t>
  </si>
  <si>
    <t>Итуруп</t>
  </si>
  <si>
    <t xml:space="preserve">Сервис резерв </t>
  </si>
  <si>
    <t>Синко-Банк</t>
  </si>
  <si>
    <t>Роял Кредит Банк</t>
  </si>
  <si>
    <t>Братский АНКБ</t>
  </si>
  <si>
    <t>Размах лог. ряда</t>
  </si>
  <si>
    <t>Газнефтьбанк</t>
  </si>
  <si>
    <t>Ширина интервала</t>
  </si>
  <si>
    <t>Номер интервала</t>
  </si>
  <si>
    <t>Нижняя граница</t>
  </si>
  <si>
    <t>Верхняя граница</t>
  </si>
  <si>
    <t>Социум-Банк</t>
  </si>
  <si>
    <t>Геометрическая прогрессия интервалов</t>
  </si>
  <si>
    <t>Великие Луки Банк</t>
  </si>
  <si>
    <t>Славянбанк</t>
  </si>
  <si>
    <t>Костромаселькомбанк</t>
  </si>
  <si>
    <t>Элита</t>
  </si>
  <si>
    <t>Белгородсоцбанк</t>
  </si>
  <si>
    <t>Кубаньторгбанк</t>
  </si>
  <si>
    <t xml:space="preserve">Контненталь </t>
  </si>
  <si>
    <t>Алтынбанк</t>
  </si>
  <si>
    <t>Сельмашбанк</t>
  </si>
  <si>
    <t>Яринтербанк</t>
  </si>
  <si>
    <t>Банк Глобус</t>
  </si>
  <si>
    <t>Пермь</t>
  </si>
  <si>
    <t>Прокоммерцбанк</t>
  </si>
  <si>
    <t>Живаго Банк</t>
  </si>
  <si>
    <t>Вакобанк</t>
  </si>
  <si>
    <t>Размах по Дэвиду-Скотту</t>
  </si>
  <si>
    <t>Ураопромбанк</t>
  </si>
  <si>
    <t>Ставропольпромстройбанк</t>
  </si>
  <si>
    <t>Камский коммерческий Банк</t>
  </si>
  <si>
    <t>Автокредитбанк</t>
  </si>
  <si>
    <t>Калуга</t>
  </si>
  <si>
    <t>Национальный Банк сбережений</t>
  </si>
  <si>
    <t>Далена</t>
  </si>
  <si>
    <t>Ростфинанс</t>
  </si>
  <si>
    <t>Северный народный Банк</t>
  </si>
  <si>
    <t>Москомбанк</t>
  </si>
  <si>
    <t>Республиканский кредитный альянс</t>
  </si>
  <si>
    <t>Кузбассхимбанк</t>
  </si>
  <si>
    <t>Курган</t>
  </si>
  <si>
    <t>Земский Банк</t>
  </si>
  <si>
    <t>Енисейский объединенный Банк</t>
  </si>
  <si>
    <t>Приобье</t>
  </si>
  <si>
    <t>Внешфинбанк</t>
  </si>
  <si>
    <t>Ширина по формуле квардатного корня</t>
  </si>
  <si>
    <t>Нальчик</t>
  </si>
  <si>
    <t>НС Банк</t>
  </si>
  <si>
    <t>Банк Юнистрим</t>
  </si>
  <si>
    <t>Банк 131</t>
  </si>
  <si>
    <t>Александровский</t>
  </si>
  <si>
    <t>Новый век</t>
  </si>
  <si>
    <t>Владбизнесбанк</t>
  </si>
  <si>
    <t>Унифондбанк</t>
  </si>
  <si>
    <t>Сибсоцбанк</t>
  </si>
  <si>
    <t>Банк СКС</t>
  </si>
  <si>
    <t>Коммерческий Индо Банк</t>
  </si>
  <si>
    <t xml:space="preserve">Банк Казни </t>
  </si>
  <si>
    <t>Банк Оренбург</t>
  </si>
  <si>
    <t>Русский Банк сбережений</t>
  </si>
  <si>
    <t>Количество интервалов</t>
  </si>
  <si>
    <t>Санкт-Петербургский Банк инвестиций</t>
  </si>
  <si>
    <t>Арифметическая прогрессия интервалов</t>
  </si>
  <si>
    <t>Венец</t>
  </si>
  <si>
    <t>МБА-Москва</t>
  </si>
  <si>
    <t>Кузнецкий</t>
  </si>
  <si>
    <t>ФФИН Банк</t>
  </si>
  <si>
    <t>Агророс</t>
  </si>
  <si>
    <t>Кремлевский</t>
  </si>
  <si>
    <t>Ланта-Банк</t>
  </si>
  <si>
    <t>Размах</t>
  </si>
  <si>
    <t>РБА</t>
  </si>
  <si>
    <t>Разность</t>
  </si>
  <si>
    <t>Углеметбан</t>
  </si>
  <si>
    <t>Славия</t>
  </si>
  <si>
    <t>Горбанк</t>
  </si>
  <si>
    <t>Ермак</t>
  </si>
  <si>
    <t>Новобанк</t>
  </si>
  <si>
    <t xml:space="preserve">Томскпромстройбанк </t>
  </si>
  <si>
    <t>Морской Банк</t>
  </si>
  <si>
    <t>РЕСО кредит</t>
  </si>
  <si>
    <t>Стройлесбанк</t>
  </si>
  <si>
    <t>Кузнецбизнесбанк</t>
  </si>
  <si>
    <t>Кузнецкбизнесбанк</t>
  </si>
  <si>
    <t>Алтайкапиталбанк</t>
  </si>
  <si>
    <t>МТИ Банк</t>
  </si>
  <si>
    <t>Хакасский муниципальный Банк</t>
  </si>
  <si>
    <t>Вологжанин</t>
  </si>
  <si>
    <t>Банк БЖФ</t>
  </si>
  <si>
    <t>Финам</t>
  </si>
  <si>
    <t>Азия-инвест Банк</t>
  </si>
  <si>
    <t>Кетовский</t>
  </si>
  <si>
    <t>Газтрансбанк</t>
  </si>
  <si>
    <t>Датабанк</t>
  </si>
  <si>
    <t>Нико-Банк</t>
  </si>
  <si>
    <t>Гарант-инвест</t>
  </si>
  <si>
    <t>Москоммерцбанк</t>
  </si>
  <si>
    <t>Крокус-Банк</t>
  </si>
  <si>
    <t>Кошелев-Банк</t>
  </si>
  <si>
    <t>Первый Клиентский Банк</t>
  </si>
  <si>
    <t>Банк ЧБРР</t>
  </si>
  <si>
    <t xml:space="preserve">Норвик Банк </t>
  </si>
  <si>
    <t xml:space="preserve">Снежинский </t>
  </si>
  <si>
    <t>СМБСР Банк</t>
  </si>
  <si>
    <t>Русьуниверсалбанк</t>
  </si>
  <si>
    <t>Таврический</t>
  </si>
  <si>
    <t>Юг-инвестрбанк</t>
  </si>
  <si>
    <t>Банк Екатеринбург</t>
  </si>
  <si>
    <t>Экономбанк</t>
  </si>
  <si>
    <t>Энерготранбанк</t>
  </si>
  <si>
    <t>ИНГ Банк Евразия</t>
  </si>
  <si>
    <t>Росдорбанк</t>
  </si>
  <si>
    <t xml:space="preserve">Джей энт ти Банк </t>
  </si>
  <si>
    <t>Акцепт</t>
  </si>
  <si>
    <t>Петербургский социальный коммерческий Банк</t>
  </si>
  <si>
    <t>Банк Интеза</t>
  </si>
  <si>
    <t>Агропромкредит</t>
  </si>
  <si>
    <t>КЭБ ЭйчЭНБи Банк</t>
  </si>
  <si>
    <t>Просто Банк</t>
  </si>
  <si>
    <t>Кредит Урал Банк</t>
  </si>
  <si>
    <t>БКС Банк</t>
  </si>
  <si>
    <t>Креди агриколь</t>
  </si>
  <si>
    <t>Зираат Банк Москва</t>
  </si>
  <si>
    <t>Прио-Внешторгбанк</t>
  </si>
  <si>
    <t>Акибанк</t>
  </si>
  <si>
    <t>Национальный стандарт</t>
  </si>
  <si>
    <t>Реалист Банк</t>
  </si>
  <si>
    <t>Ю Би Эс Банк</t>
  </si>
  <si>
    <t>Бест Эффортс Банк</t>
  </si>
  <si>
    <t>Форштадт</t>
  </si>
  <si>
    <t>Хлынов</t>
  </si>
  <si>
    <t>Банк СГБ</t>
  </si>
  <si>
    <t>Международный финансовый клуб</t>
  </si>
  <si>
    <t xml:space="preserve">Мерседес-Бенц Банк </t>
  </si>
  <si>
    <t>Руснарбанк</t>
  </si>
  <si>
    <t>Мс Банк Рус</t>
  </si>
  <si>
    <t>Объединенный капитал</t>
  </si>
  <si>
    <t>КБ Солидарность</t>
  </si>
  <si>
    <t>Приморье</t>
  </si>
  <si>
    <t>НОКССБАНК</t>
  </si>
  <si>
    <t>Меткомбанк</t>
  </si>
  <si>
    <t>Бнп Париба Банк</t>
  </si>
  <si>
    <t>Союз</t>
  </si>
  <si>
    <t>БМВ Банк</t>
  </si>
  <si>
    <t>Денизбанк Москва</t>
  </si>
  <si>
    <t>АйСиБИСи</t>
  </si>
  <si>
    <t>Мидзуко Банк Москва</t>
  </si>
  <si>
    <t>Ури Банк</t>
  </si>
  <si>
    <t>НБД-Банк</t>
  </si>
  <si>
    <t>Татсоцбанк</t>
  </si>
  <si>
    <t>СЭБ Банк</t>
  </si>
  <si>
    <t>Интерпрогрессбанк</t>
  </si>
  <si>
    <t>Эйч-эс-би-си Банк РР</t>
  </si>
  <si>
    <t xml:space="preserve">Дойче Банк </t>
  </si>
  <si>
    <t>Кредит Европа Банк</t>
  </si>
  <si>
    <t>Дальневосточный Банк</t>
  </si>
  <si>
    <t>ББР Банк</t>
  </si>
  <si>
    <t>Bank of China</t>
  </si>
  <si>
    <t>Уральский Банк реконструкции и развития</t>
  </si>
  <si>
    <t>Энергобанк</t>
  </si>
  <si>
    <t>Экспобанк</t>
  </si>
  <si>
    <t>Коммерцбанк Евразия</t>
  </si>
  <si>
    <t>Челидбанк</t>
  </si>
  <si>
    <t>Пойдем!</t>
  </si>
  <si>
    <t>Инвестторгбанк</t>
  </si>
  <si>
    <t>Фора-Банк</t>
  </si>
  <si>
    <t>БыстроБанк</t>
  </si>
  <si>
    <t>Фольксваген Банк</t>
  </si>
  <si>
    <t>Эм-Ю-Эф-Джи Банк</t>
  </si>
  <si>
    <t>Тойота Банк</t>
  </si>
  <si>
    <t>Кубань Кредит</t>
  </si>
  <si>
    <t>Держава</t>
  </si>
  <si>
    <t>Челябинвестбанк</t>
  </si>
  <si>
    <t>Примсоцбанк</t>
  </si>
  <si>
    <t xml:space="preserve">Центр-ивест </t>
  </si>
  <si>
    <t>Металлинвестбанк</t>
  </si>
  <si>
    <t>Хайс</t>
  </si>
  <si>
    <t>Модульбанк</t>
  </si>
  <si>
    <t>Аверс</t>
  </si>
  <si>
    <t>Левобережный</t>
  </si>
  <si>
    <t>Азиатстко-Тихокеанский Банк</t>
  </si>
  <si>
    <t>Сургутнефтегазбанк</t>
  </si>
  <si>
    <t>Генбанк</t>
  </si>
  <si>
    <t>РН Банк</t>
  </si>
  <si>
    <t>Сетелем Банк</t>
  </si>
  <si>
    <t>Локо-Банк</t>
  </si>
  <si>
    <t>Почта Банк</t>
  </si>
  <si>
    <t>ОТП Банк</t>
  </si>
  <si>
    <t>Ренессанс Кредит</t>
  </si>
  <si>
    <t>Транскапиталбанк</t>
  </si>
  <si>
    <t>Тольяттихимбанк</t>
  </si>
  <si>
    <t>Абсолют Банк</t>
  </si>
  <si>
    <t>МТС-Банк</t>
  </si>
  <si>
    <t>Ак Барс</t>
  </si>
  <si>
    <t>БМ-Банк</t>
  </si>
  <si>
    <t>Пересвет</t>
  </si>
  <si>
    <t>Рокетбанк</t>
  </si>
  <si>
    <t>Киви Банк</t>
  </si>
  <si>
    <t>Ситибанк</t>
  </si>
  <si>
    <t>Всероссийский Банк развития регионов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</si>
</sst>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3C3E44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3" fontId="0" fillId="0" borderId="2" xfId="0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left"/>
    </xf>
    <xf numFmtId="3" fontId="0" fillId="0" borderId="1" xfId="0" applyNumberFormat="1" applyBorder="1"/>
    <xf numFmtId="0" fontId="5" fillId="0" borderId="1" xfId="0" applyFont="1" applyBorder="1" applyAlignment="1">
      <alignment wrapText="1"/>
    </xf>
    <xf numFmtId="0" fontId="0" fillId="4" borderId="1" xfId="0" applyFill="1" applyBorder="1"/>
    <xf numFmtId="3" fontId="6" fillId="0" borderId="1" xfId="0" applyNumberFormat="1" applyFont="1" applyBorder="1" applyAlignment="1">
      <alignment horizontal="center"/>
    </xf>
    <xf numFmtId="4" fontId="4" fillId="0" borderId="0" xfId="0" applyNumberFormat="1" applyFont="1" applyFill="1" applyBorder="1" applyAlignment="1">
      <alignment wrapText="1"/>
    </xf>
    <xf numFmtId="2" fontId="0" fillId="0" borderId="2" xfId="0" applyNumberFormat="1" applyBorder="1"/>
    <xf numFmtId="164" fontId="0" fillId="0" borderId="2" xfId="0" applyNumberFormat="1" applyBorder="1"/>
    <xf numFmtId="3" fontId="6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1" applyFill="1" applyBorder="1"/>
    <xf numFmtId="0" fontId="2" fillId="0" borderId="0" xfId="1" applyFill="1"/>
    <xf numFmtId="0" fontId="0" fillId="0" borderId="3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/>
    <xf numFmtId="165" fontId="0" fillId="0" borderId="1" xfId="0" applyNumberFormat="1" applyBorder="1"/>
    <xf numFmtId="0" fontId="0" fillId="0" borderId="4" xfId="0" applyBorder="1"/>
    <xf numFmtId="0" fontId="0" fillId="0" borderId="1" xfId="0" applyFill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0" xfId="0" applyNumberFormat="1" applyFill="1" applyBorder="1"/>
    <xf numFmtId="0" fontId="0" fillId="5" borderId="1" xfId="0" applyFill="1" applyBorder="1"/>
    <xf numFmtId="0" fontId="0" fillId="0" borderId="0" xfId="0" applyFill="1"/>
    <xf numFmtId="0" fontId="0" fillId="3" borderId="0" xfId="0" applyFill="1"/>
    <xf numFmtId="0" fontId="0" fillId="0" borderId="4" xfId="0" applyBorder="1" applyAlignment="1">
      <alignment horizontal="center" wrapText="1"/>
    </xf>
    <xf numFmtId="164" fontId="0" fillId="0" borderId="1" xfId="0" applyNumberFormat="1" applyBorder="1"/>
    <xf numFmtId="0" fontId="0" fillId="0" borderId="0" xfId="0" applyAlignment="1"/>
    <xf numFmtId="3" fontId="0" fillId="0" borderId="0" xfId="0" applyNumberFormat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2" fontId="0" fillId="0" borderId="0" xfId="0" applyNumberFormat="1" applyBorder="1"/>
    <xf numFmtId="0" fontId="0" fillId="0" borderId="0" xfId="0" applyAlignment="1">
      <alignment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multiLvlStrRef>
              <c:f>'[1]40 набл и обработка'!$M$3:$N$9</c:f>
              <c:multiLvlStrCache>
                <c:ptCount val="7"/>
                <c:lvl>
                  <c:pt idx="0">
                    <c:v>-675608,22</c:v>
                  </c:pt>
                  <c:pt idx="1">
                    <c:v>617872,56</c:v>
                  </c:pt>
                  <c:pt idx="2">
                    <c:v>1911353,34</c:v>
                  </c:pt>
                  <c:pt idx="3">
                    <c:v>3204834,12</c:v>
                  </c:pt>
                  <c:pt idx="4">
                    <c:v>4498314,90</c:v>
                  </c:pt>
                  <c:pt idx="5">
                    <c:v>5791795,68</c:v>
                  </c:pt>
                  <c:pt idx="6">
                    <c:v>7085276,46</c:v>
                  </c:pt>
                </c:lvl>
                <c:lvl>
                  <c:pt idx="0">
                    <c:v>-2348537,78</c:v>
                  </c:pt>
                  <c:pt idx="1">
                    <c:v>-675608,22</c:v>
                  </c:pt>
                  <c:pt idx="2">
                    <c:v>617872,56</c:v>
                  </c:pt>
                  <c:pt idx="3">
                    <c:v>1911353,34</c:v>
                  </c:pt>
                  <c:pt idx="4">
                    <c:v>3204834,12</c:v>
                  </c:pt>
                  <c:pt idx="5">
                    <c:v>4498314,90</c:v>
                  </c:pt>
                  <c:pt idx="6">
                    <c:v>5791795,68</c:v>
                  </c:pt>
                </c:lvl>
              </c:multiLvlStrCache>
            </c:multiLvlStrRef>
          </c:cat>
          <c:val>
            <c:numRef>
              <c:f>'[1]40 набл и обработка'!$O$3:$O$9</c:f>
              <c:numCache>
                <c:formatCode>General</c:formatCode>
                <c:ptCount val="7"/>
                <c:pt idx="0">
                  <c:v>5</c:v>
                </c:pt>
                <c:pt idx="1">
                  <c:v>155</c:v>
                </c:pt>
                <c:pt idx="2">
                  <c:v>41</c:v>
                </c:pt>
                <c:pt idx="3">
                  <c:v>13</c:v>
                </c:pt>
                <c:pt idx="4">
                  <c:v>3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8-4714-AE01-12D629C5F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80071007"/>
        <c:axId val="1"/>
      </c:barChart>
      <c:catAx>
        <c:axId val="118007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80071007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Полигон распределения</a:t>
            </a:r>
          </a:p>
        </c:rich>
      </c:tx>
      <c:layout>
        <c:manualLayout>
          <c:xMode val="edge"/>
          <c:yMode val="edge"/>
          <c:x val="0.28197268512321627"/>
          <c:y val="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Частота</c:v>
          </c:tx>
          <c:marker>
            <c:symbol val="none"/>
          </c:marker>
          <c:cat>
            <c:numRef>
              <c:f>'[1]40 набл и обработка'!$P$3:$P$9</c:f>
              <c:numCache>
                <c:formatCode>0.00</c:formatCode>
                <c:ptCount val="7"/>
                <c:pt idx="0">
                  <c:v>-1512073</c:v>
                </c:pt>
                <c:pt idx="1">
                  <c:v>-28867.83</c:v>
                </c:pt>
                <c:pt idx="2">
                  <c:v>1264612.95</c:v>
                </c:pt>
                <c:pt idx="3">
                  <c:v>2558093.73</c:v>
                </c:pt>
                <c:pt idx="4">
                  <c:v>3851574.51</c:v>
                </c:pt>
                <c:pt idx="5">
                  <c:v>5145055.29</c:v>
                </c:pt>
                <c:pt idx="6">
                  <c:v>6438536.0700000003</c:v>
                </c:pt>
              </c:numCache>
            </c:numRef>
          </c:cat>
          <c:val>
            <c:numRef>
              <c:f>'[1]40 набл и обработка'!$O$3:$O$9</c:f>
              <c:numCache>
                <c:formatCode>General</c:formatCode>
                <c:ptCount val="7"/>
                <c:pt idx="0">
                  <c:v>5</c:v>
                </c:pt>
                <c:pt idx="1">
                  <c:v>155</c:v>
                </c:pt>
                <c:pt idx="2">
                  <c:v>41</c:v>
                </c:pt>
                <c:pt idx="3">
                  <c:v>13</c:v>
                </c:pt>
                <c:pt idx="4">
                  <c:v>3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0-4A02-9B07-3D6E997F8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072255"/>
        <c:axId val="1"/>
      </c:lineChart>
      <c:catAx>
        <c:axId val="1180072255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007225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32269962490574"/>
          <c:y val="0.52657551380084722"/>
          <c:w val="0.12923874634867627"/>
          <c:h val="6.697698437514809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Накопленная частота</c:v>
          </c:tx>
          <c:invertIfNegative val="0"/>
          <c:cat>
            <c:multiLvlStrRef>
              <c:f>'[1]40 набл и обработка'!$M$3:$N$9</c:f>
              <c:multiLvlStrCache>
                <c:ptCount val="7"/>
                <c:lvl>
                  <c:pt idx="0">
                    <c:v>-675608,22</c:v>
                  </c:pt>
                  <c:pt idx="1">
                    <c:v>617872,56</c:v>
                  </c:pt>
                  <c:pt idx="2">
                    <c:v>1911353,34</c:v>
                  </c:pt>
                  <c:pt idx="3">
                    <c:v>3204834,12</c:v>
                  </c:pt>
                  <c:pt idx="4">
                    <c:v>4498314,90</c:v>
                  </c:pt>
                  <c:pt idx="5">
                    <c:v>5791795,68</c:v>
                  </c:pt>
                  <c:pt idx="6">
                    <c:v>7085276,46</c:v>
                  </c:pt>
                </c:lvl>
                <c:lvl>
                  <c:pt idx="0">
                    <c:v>-2348537,78</c:v>
                  </c:pt>
                  <c:pt idx="1">
                    <c:v>-675608,22</c:v>
                  </c:pt>
                  <c:pt idx="2">
                    <c:v>617872,56</c:v>
                  </c:pt>
                  <c:pt idx="3">
                    <c:v>1911353,34</c:v>
                  </c:pt>
                  <c:pt idx="4">
                    <c:v>3204834,12</c:v>
                  </c:pt>
                  <c:pt idx="5">
                    <c:v>4498314,90</c:v>
                  </c:pt>
                  <c:pt idx="6">
                    <c:v>5791795,68</c:v>
                  </c:pt>
                </c:lvl>
              </c:multiLvlStrCache>
            </c:multiLvlStrRef>
          </c:cat>
          <c:val>
            <c:numRef>
              <c:f>'[1]40 набл и обработка'!$Q$3:$Q$9</c:f>
              <c:numCache>
                <c:formatCode>General</c:formatCode>
                <c:ptCount val="7"/>
                <c:pt idx="0">
                  <c:v>5</c:v>
                </c:pt>
                <c:pt idx="1">
                  <c:v>160</c:v>
                </c:pt>
                <c:pt idx="2">
                  <c:v>201</c:v>
                </c:pt>
                <c:pt idx="3">
                  <c:v>214</c:v>
                </c:pt>
                <c:pt idx="4">
                  <c:v>217</c:v>
                </c:pt>
                <c:pt idx="5">
                  <c:v>218</c:v>
                </c:pt>
                <c:pt idx="6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6-4E6D-8F9E-9478928E6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80069343"/>
        <c:axId val="1"/>
      </c:barChart>
      <c:catAx>
        <c:axId val="118006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8006934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Ряд</a:t>
            </a:r>
            <a:r>
              <a:rPr lang="ru-RU" baseline="0"/>
              <a:t> с интервалами геометрической прогрессии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Частота</c:v>
          </c:tx>
          <c:invertIfNegative val="0"/>
          <c:cat>
            <c:multiLvlStrRef>
              <c:f>'[1]40 набл и обработка'!$J$45:$K$51</c:f>
              <c:multiLvlStrCache>
                <c:ptCount val="7"/>
                <c:lvl>
                  <c:pt idx="0">
                    <c:v>2,1</c:v>
                  </c:pt>
                  <c:pt idx="1">
                    <c:v>6,2</c:v>
                  </c:pt>
                  <c:pt idx="2">
                    <c:v>14,5</c:v>
                  </c:pt>
                  <c:pt idx="3">
                    <c:v>31,1</c:v>
                  </c:pt>
                  <c:pt idx="4">
                    <c:v>64,2</c:v>
                  </c:pt>
                  <c:pt idx="5">
                    <c:v>130,4</c:v>
                  </c:pt>
                  <c:pt idx="6">
                    <c:v>262,8</c:v>
                  </c:pt>
                </c:lvl>
                <c:lvl>
                  <c:pt idx="0">
                    <c:v>0,0</c:v>
                  </c:pt>
                  <c:pt idx="1">
                    <c:v>2,1</c:v>
                  </c:pt>
                  <c:pt idx="2">
                    <c:v>6,2</c:v>
                  </c:pt>
                  <c:pt idx="3">
                    <c:v>14,5</c:v>
                  </c:pt>
                  <c:pt idx="4">
                    <c:v>31,1</c:v>
                  </c:pt>
                  <c:pt idx="5">
                    <c:v>64,2</c:v>
                  </c:pt>
                  <c:pt idx="6">
                    <c:v>130,4</c:v>
                  </c:pt>
                </c:lvl>
              </c:multiLvlStrCache>
            </c:multiLvlStrRef>
          </c:cat>
          <c:val>
            <c:numRef>
              <c:f>'[1]40 набл и обработка'!$L$45:$L$51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173</c:v>
                </c:pt>
                <c:pt idx="4">
                  <c:v>25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2-4A2D-86F9-F594D6B26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80075167"/>
        <c:axId val="1"/>
      </c:barChart>
      <c:catAx>
        <c:axId val="118007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80075167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Интервалы по Дэвиду-Скотту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Частота</c:v>
          </c:tx>
          <c:invertIfNegative val="0"/>
          <c:cat>
            <c:multiLvlStrRef>
              <c:f>'[1]40 набл и обработка'!$J$61:$K$64</c:f>
              <c:multiLvlStrCache>
                <c:ptCount val="4"/>
                <c:lvl>
                  <c:pt idx="0">
                    <c:v>947746,5</c:v>
                  </c:pt>
                  <c:pt idx="1">
                    <c:v>1895493,0</c:v>
                  </c:pt>
                  <c:pt idx="2">
                    <c:v>2843239,5</c:v>
                  </c:pt>
                  <c:pt idx="3">
                    <c:v>3790986,0</c:v>
                  </c:pt>
                </c:lvl>
                <c:lvl>
                  <c:pt idx="0">
                    <c:v>0,0</c:v>
                  </c:pt>
                  <c:pt idx="1">
                    <c:v>947746,5</c:v>
                  </c:pt>
                  <c:pt idx="2">
                    <c:v>1895493,0</c:v>
                  </c:pt>
                  <c:pt idx="3">
                    <c:v>2843239,5</c:v>
                  </c:pt>
                </c:lvl>
              </c:multiLvlStrCache>
            </c:multiLvlStrRef>
          </c:cat>
          <c:val>
            <c:numRef>
              <c:f>'[1]40 набл и обработка'!$L$61:$L$64</c:f>
              <c:numCache>
                <c:formatCode>General</c:formatCode>
                <c:ptCount val="4"/>
                <c:pt idx="0">
                  <c:v>25</c:v>
                </c:pt>
                <c:pt idx="1">
                  <c:v>154</c:v>
                </c:pt>
                <c:pt idx="2">
                  <c:v>22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5-4030-8EB5-212E2E54E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80073503"/>
        <c:axId val="1"/>
      </c:barChart>
      <c:catAx>
        <c:axId val="118007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8007350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Интервалы по формуле квадратного корня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'[1]40 набл и обработка'!$J$78:$K$84</c:f>
              <c:multiLvlStrCache>
                <c:ptCount val="7"/>
                <c:lvl>
                  <c:pt idx="0">
                    <c:v>758897,564</c:v>
                  </c:pt>
                  <c:pt idx="1">
                    <c:v>1517795,2</c:v>
                  </c:pt>
                  <c:pt idx="2">
                    <c:v>2276692,8</c:v>
                  </c:pt>
                  <c:pt idx="3">
                    <c:v>3035590,4</c:v>
                  </c:pt>
                  <c:pt idx="4">
                    <c:v>3794488,0</c:v>
                  </c:pt>
                  <c:pt idx="5">
                    <c:v>4553385,6</c:v>
                  </c:pt>
                  <c:pt idx="6">
                    <c:v>5312283,2</c:v>
                  </c:pt>
                </c:lvl>
                <c:lvl>
                  <c:pt idx="0">
                    <c:v>0,0</c:v>
                  </c:pt>
                  <c:pt idx="1">
                    <c:v>758897,6</c:v>
                  </c:pt>
                  <c:pt idx="2">
                    <c:v>1517795,2</c:v>
                  </c:pt>
                  <c:pt idx="3">
                    <c:v>2276692,8</c:v>
                  </c:pt>
                  <c:pt idx="4">
                    <c:v>3035590,4</c:v>
                  </c:pt>
                  <c:pt idx="5">
                    <c:v>3794488,0</c:v>
                  </c:pt>
                  <c:pt idx="6">
                    <c:v>4553385,6</c:v>
                  </c:pt>
                </c:lvl>
              </c:multiLvlStrCache>
            </c:multiLvlStrRef>
          </c:cat>
          <c:val>
            <c:numRef>
              <c:f>'[1]40 набл и обработка'!$L$78:$L$84</c:f>
              <c:numCache>
                <c:formatCode>General</c:formatCode>
                <c:ptCount val="7"/>
                <c:pt idx="0">
                  <c:v>25</c:v>
                </c:pt>
                <c:pt idx="1">
                  <c:v>142</c:v>
                </c:pt>
                <c:pt idx="2">
                  <c:v>29</c:v>
                </c:pt>
                <c:pt idx="3">
                  <c:v>10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0-46B5-B0C1-6B1054589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80075583"/>
        <c:axId val="1"/>
      </c:barChart>
      <c:catAx>
        <c:axId val="118007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800755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Интервалы по арифметической</a:t>
            </a:r>
            <a:r>
              <a:rPr lang="ru-RU" baseline="0"/>
              <a:t> прогрессии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'[1]40 набл и обработка'!$J$92:$K$97</c:f>
              <c:multiLvlStrCache>
                <c:ptCount val="6"/>
                <c:lvl>
                  <c:pt idx="0">
                    <c:v>1629818,86</c:v>
                  </c:pt>
                  <c:pt idx="1">
                    <c:v>3585601,49</c:v>
                  </c:pt>
                  <c:pt idx="2">
                    <c:v>5867347,89</c:v>
                  </c:pt>
                  <c:pt idx="3">
                    <c:v>8475058,06</c:v>
                  </c:pt>
                  <c:pt idx="4">
                    <c:v>11408732,00</c:v>
                  </c:pt>
                  <c:pt idx="5">
                    <c:v>14668369,71</c:v>
                  </c:pt>
                </c:lvl>
                <c:lvl>
                  <c:pt idx="0">
                    <c:v>0,00</c:v>
                  </c:pt>
                  <c:pt idx="1">
                    <c:v>1629818,86</c:v>
                  </c:pt>
                  <c:pt idx="2">
                    <c:v>3585601,49</c:v>
                  </c:pt>
                  <c:pt idx="3">
                    <c:v>5867347,89</c:v>
                  </c:pt>
                  <c:pt idx="4">
                    <c:v>8475058,06</c:v>
                  </c:pt>
                  <c:pt idx="5">
                    <c:v>11408732,00</c:v>
                  </c:pt>
                </c:lvl>
              </c:multiLvlStrCache>
            </c:multiLvlStrRef>
          </c:cat>
          <c:val>
            <c:numRef>
              <c:f>'[1]40 набл и обработка'!$L$92:$L$97</c:f>
              <c:numCache>
                <c:formatCode>General</c:formatCode>
                <c:ptCount val="6"/>
                <c:pt idx="0">
                  <c:v>25</c:v>
                </c:pt>
                <c:pt idx="1">
                  <c:v>172</c:v>
                </c:pt>
                <c:pt idx="2">
                  <c:v>17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DC-4764-8C18-D09651668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80967551"/>
        <c:axId val="1"/>
      </c:barChart>
      <c:catAx>
        <c:axId val="118096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809675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916305</xdr:colOff>
      <xdr:row>38</xdr:row>
      <xdr:rowOff>36195</xdr:rowOff>
    </xdr:from>
    <xdr:to>
      <xdr:col>2</xdr:col>
      <xdr:colOff>954405</xdr:colOff>
      <xdr:row>38</xdr:row>
      <xdr:rowOff>64770</xdr:rowOff>
    </xdr:to>
    <xdr:sp macro="" textlink="">
      <xdr:nvSpPr>
        <xdr:cNvPr id="2" name="Rectangle 4"/>
        <xdr:cNvSpPr>
          <a:spLocks noChangeArrowheads="1"/>
        </xdr:cNvSpPr>
      </xdr:nvSpPr>
      <xdr:spPr bwMode="auto">
        <a:xfrm>
          <a:off x="2165985" y="10559415"/>
          <a:ext cx="38100" cy="285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916305</xdr:colOff>
      <xdr:row>38</xdr:row>
      <xdr:rowOff>36195</xdr:rowOff>
    </xdr:from>
    <xdr:to>
      <xdr:col>2</xdr:col>
      <xdr:colOff>954405</xdr:colOff>
      <xdr:row>38</xdr:row>
      <xdr:rowOff>64770</xdr:rowOff>
    </xdr:to>
    <xdr:sp macro="" textlink="">
      <xdr:nvSpPr>
        <xdr:cNvPr id="3" name="Rectangle 5"/>
        <xdr:cNvSpPr>
          <a:spLocks noChangeArrowheads="1"/>
        </xdr:cNvSpPr>
      </xdr:nvSpPr>
      <xdr:spPr bwMode="auto">
        <a:xfrm>
          <a:off x="2165985" y="10559415"/>
          <a:ext cx="38100" cy="285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320040</xdr:colOff>
      <xdr:row>9</xdr:row>
      <xdr:rowOff>335280</xdr:rowOff>
    </xdr:from>
    <xdr:to>
      <xdr:col>27</xdr:col>
      <xdr:colOff>373380</xdr:colOff>
      <xdr:row>19</xdr:row>
      <xdr:rowOff>167640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336665</xdr:colOff>
      <xdr:row>18</xdr:row>
      <xdr:rowOff>169026</xdr:rowOff>
    </xdr:from>
    <xdr:to>
      <xdr:col>20</xdr:col>
      <xdr:colOff>397625</xdr:colOff>
      <xdr:row>33</xdr:row>
      <xdr:rowOff>83127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105294</xdr:colOff>
      <xdr:row>18</xdr:row>
      <xdr:rowOff>59574</xdr:rowOff>
    </xdr:from>
    <xdr:to>
      <xdr:col>15</xdr:col>
      <xdr:colOff>257694</xdr:colOff>
      <xdr:row>33</xdr:row>
      <xdr:rowOff>110836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68580</xdr:colOff>
      <xdr:row>42</xdr:row>
      <xdr:rowOff>83820</xdr:rowOff>
    </xdr:from>
    <xdr:to>
      <xdr:col>22</xdr:col>
      <xdr:colOff>502920</xdr:colOff>
      <xdr:row>56</xdr:row>
      <xdr:rowOff>53340</xdr:rowOff>
    </xdr:to>
    <xdr:graphicFrame macro="">
      <xdr:nvGraphicFramePr>
        <xdr:cNvPr id="7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68580</xdr:colOff>
      <xdr:row>58</xdr:row>
      <xdr:rowOff>144780</xdr:rowOff>
    </xdr:from>
    <xdr:to>
      <xdr:col>22</xdr:col>
      <xdr:colOff>563880</xdr:colOff>
      <xdr:row>73</xdr:row>
      <xdr:rowOff>106680</xdr:rowOff>
    </xdr:to>
    <xdr:graphicFrame macro="">
      <xdr:nvGraphicFramePr>
        <xdr:cNvPr id="8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91440</xdr:colOff>
      <xdr:row>74</xdr:row>
      <xdr:rowOff>182880</xdr:rowOff>
    </xdr:from>
    <xdr:to>
      <xdr:col>22</xdr:col>
      <xdr:colOff>563880</xdr:colOff>
      <xdr:row>87</xdr:row>
      <xdr:rowOff>60960</xdr:rowOff>
    </xdr:to>
    <xdr:graphicFrame macro="">
      <xdr:nvGraphicFramePr>
        <xdr:cNvPr id="9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99060</xdr:colOff>
      <xdr:row>89</xdr:row>
      <xdr:rowOff>91440</xdr:rowOff>
    </xdr:from>
    <xdr:to>
      <xdr:col>22</xdr:col>
      <xdr:colOff>571500</xdr:colOff>
      <xdr:row>105</xdr:row>
      <xdr:rowOff>129540</xdr:rowOff>
    </xdr:to>
    <xdr:graphicFrame macro="">
      <xdr:nvGraphicFramePr>
        <xdr:cNvPr id="10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55;&#1086;&#1083;&#1100;&#1079;&#1086;&#1074;&#1072;&#1090;&#1077;&#1083;&#1100;\Downloads\&#1040;&#1088;&#1080;&#1092;&#1084;&#1077;&#1090;&#1080;&#1095;&#1077;&#1089;&#1082;&#1072;&#1103;_&#1075;&#1077;&#1086;&#1084;&#1077;&#1090;&#1088;&#1080;&#1095;&#1077;&#1089;&#1082;&#1072;&#1103;%20&#1087;&#1088;&#1086;&#1075;&#1088;&#1077;&#1089;&#1080;&#108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"/>
      <sheetName val="40 набл и обработка"/>
    </sheetNames>
    <sheetDataSet>
      <sheetData sheetId="0"/>
      <sheetData sheetId="1">
        <row r="3">
          <cell r="M3">
            <v>-2348537.7799999998</v>
          </cell>
          <cell r="N3">
            <v>-675608.22</v>
          </cell>
          <cell r="O3">
            <v>5</v>
          </cell>
          <cell r="P3">
            <v>-1512073</v>
          </cell>
          <cell r="Q3">
            <v>5</v>
          </cell>
        </row>
        <row r="4">
          <cell r="M4">
            <v>-675608.22</v>
          </cell>
          <cell r="N4">
            <v>617872.56000000006</v>
          </cell>
          <cell r="O4">
            <v>155</v>
          </cell>
          <cell r="P4">
            <v>-28867.83</v>
          </cell>
          <cell r="Q4">
            <v>160</v>
          </cell>
        </row>
        <row r="5">
          <cell r="M5">
            <v>617872.56000000006</v>
          </cell>
          <cell r="N5">
            <v>1911353.34</v>
          </cell>
          <cell r="O5">
            <v>41</v>
          </cell>
          <cell r="P5">
            <v>1264612.95</v>
          </cell>
          <cell r="Q5">
            <v>201</v>
          </cell>
        </row>
        <row r="6">
          <cell r="M6">
            <v>1911353.34</v>
          </cell>
          <cell r="N6">
            <v>3204834.12</v>
          </cell>
          <cell r="O6">
            <v>13</v>
          </cell>
          <cell r="P6">
            <v>2558093.73</v>
          </cell>
          <cell r="Q6">
            <v>214</v>
          </cell>
        </row>
        <row r="7">
          <cell r="M7">
            <v>3204834.12</v>
          </cell>
          <cell r="N7">
            <v>4498314.9000000004</v>
          </cell>
          <cell r="O7">
            <v>3</v>
          </cell>
          <cell r="P7">
            <v>3851574.51</v>
          </cell>
          <cell r="Q7">
            <v>217</v>
          </cell>
        </row>
        <row r="8">
          <cell r="M8">
            <v>4498314.9000000004</v>
          </cell>
          <cell r="N8">
            <v>5791795.6799999997</v>
          </cell>
          <cell r="O8">
            <v>1</v>
          </cell>
          <cell r="P8">
            <v>5145055.29</v>
          </cell>
          <cell r="Q8">
            <v>218</v>
          </cell>
        </row>
        <row r="9">
          <cell r="M9">
            <v>5791795.6799999997</v>
          </cell>
          <cell r="N9">
            <v>7085276.46</v>
          </cell>
          <cell r="O9">
            <v>8</v>
          </cell>
          <cell r="P9">
            <v>6438536.0700000003</v>
          </cell>
          <cell r="Q9">
            <v>226</v>
          </cell>
        </row>
        <row r="45">
          <cell r="J45">
            <v>0</v>
          </cell>
          <cell r="K45">
            <v>2.1</v>
          </cell>
          <cell r="L45">
            <v>0</v>
          </cell>
        </row>
        <row r="46">
          <cell r="J46">
            <v>2.1</v>
          </cell>
          <cell r="K46">
            <v>6.2</v>
          </cell>
          <cell r="L46">
            <v>0</v>
          </cell>
        </row>
        <row r="47">
          <cell r="J47">
            <v>6.2</v>
          </cell>
          <cell r="K47">
            <v>14.5</v>
          </cell>
          <cell r="L47">
            <v>3</v>
          </cell>
        </row>
        <row r="48">
          <cell r="J48">
            <v>14.5</v>
          </cell>
          <cell r="K48">
            <v>31.1</v>
          </cell>
          <cell r="L48">
            <v>173</v>
          </cell>
        </row>
        <row r="49">
          <cell r="J49">
            <v>31.1</v>
          </cell>
          <cell r="K49">
            <v>64.2</v>
          </cell>
          <cell r="L49">
            <v>25</v>
          </cell>
        </row>
        <row r="50">
          <cell r="J50">
            <v>64.2</v>
          </cell>
          <cell r="K50">
            <v>130.4</v>
          </cell>
          <cell r="L50">
            <v>0</v>
          </cell>
        </row>
        <row r="51">
          <cell r="J51">
            <v>130.4</v>
          </cell>
          <cell r="K51">
            <v>262.8</v>
          </cell>
          <cell r="L51">
            <v>0</v>
          </cell>
        </row>
        <row r="61">
          <cell r="J61">
            <v>0</v>
          </cell>
          <cell r="K61">
            <v>947746.5</v>
          </cell>
          <cell r="L61">
            <v>25</v>
          </cell>
        </row>
        <row r="62">
          <cell r="J62">
            <v>947746.5</v>
          </cell>
          <cell r="K62">
            <v>1895493</v>
          </cell>
          <cell r="L62">
            <v>154</v>
          </cell>
        </row>
        <row r="63">
          <cell r="J63">
            <v>1895493</v>
          </cell>
          <cell r="K63">
            <v>2843239.5</v>
          </cell>
          <cell r="L63">
            <v>22</v>
          </cell>
        </row>
        <row r="64">
          <cell r="J64">
            <v>2843239.5</v>
          </cell>
          <cell r="K64">
            <v>3790986</v>
          </cell>
          <cell r="L64">
            <v>10</v>
          </cell>
        </row>
        <row r="78">
          <cell r="J78">
            <v>0</v>
          </cell>
          <cell r="K78">
            <v>758897.56400000001</v>
          </cell>
          <cell r="L78">
            <v>25</v>
          </cell>
        </row>
        <row r="79">
          <cell r="J79">
            <v>758897.6</v>
          </cell>
          <cell r="K79">
            <v>1517795.2</v>
          </cell>
          <cell r="L79">
            <v>142</v>
          </cell>
        </row>
        <row r="80">
          <cell r="J80">
            <v>1517795.2</v>
          </cell>
          <cell r="K80">
            <v>2276692.7999999998</v>
          </cell>
          <cell r="L80">
            <v>29</v>
          </cell>
        </row>
        <row r="81">
          <cell r="J81">
            <v>2276692.7999999998</v>
          </cell>
          <cell r="K81">
            <v>3035590.4</v>
          </cell>
          <cell r="L81">
            <v>10</v>
          </cell>
        </row>
        <row r="82">
          <cell r="J82">
            <v>3035590.4</v>
          </cell>
          <cell r="K82">
            <v>3794488</v>
          </cell>
          <cell r="L82">
            <v>6</v>
          </cell>
        </row>
        <row r="83">
          <cell r="J83">
            <v>3794488</v>
          </cell>
          <cell r="K83">
            <v>4553385.5999999996</v>
          </cell>
          <cell r="L83">
            <v>3</v>
          </cell>
        </row>
        <row r="84">
          <cell r="J84">
            <v>4553385.5999999996</v>
          </cell>
          <cell r="K84">
            <v>5312283.2</v>
          </cell>
          <cell r="L84">
            <v>2</v>
          </cell>
        </row>
        <row r="92">
          <cell r="J92">
            <v>0</v>
          </cell>
          <cell r="K92">
            <v>1629818.86</v>
          </cell>
          <cell r="L92">
            <v>25</v>
          </cell>
        </row>
        <row r="93">
          <cell r="J93">
            <v>1629818.86</v>
          </cell>
          <cell r="K93">
            <v>3585601.49</v>
          </cell>
          <cell r="L93">
            <v>172</v>
          </cell>
        </row>
        <row r="94">
          <cell r="J94">
            <v>3585601.49</v>
          </cell>
          <cell r="K94">
            <v>5867347.8899999997</v>
          </cell>
          <cell r="L94">
            <v>17</v>
          </cell>
        </row>
        <row r="95">
          <cell r="J95">
            <v>5867347.8899999997</v>
          </cell>
          <cell r="K95">
            <v>8475058.0600000005</v>
          </cell>
          <cell r="L95">
            <v>4</v>
          </cell>
        </row>
        <row r="96">
          <cell r="J96">
            <v>8475058.0600000005</v>
          </cell>
          <cell r="K96">
            <v>11408732</v>
          </cell>
          <cell r="L96">
            <v>4</v>
          </cell>
        </row>
        <row r="97">
          <cell r="J97">
            <v>11408732</v>
          </cell>
          <cell r="K97">
            <v>14668369.710000001</v>
          </cell>
          <cell r="L97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7"/>
  <sheetViews>
    <sheetView tabSelected="1" zoomScale="50" zoomScaleNormal="50" workbookViewId="0">
      <selection activeCell="M12" sqref="M12"/>
    </sheetView>
  </sheetViews>
  <sheetFormatPr defaultRowHeight="14.4" x14ac:dyDescent="0.3"/>
  <cols>
    <col min="1" max="1" width="8.88671875" customWidth="1"/>
    <col min="2" max="2" width="9.33203125" customWidth="1"/>
    <col min="3" max="3" width="15" style="53" customWidth="1"/>
    <col min="4" max="5" width="17.6640625" customWidth="1"/>
    <col min="6" max="6" width="16.44140625" customWidth="1"/>
    <col min="7" max="7" width="20.5546875" customWidth="1"/>
    <col min="8" max="8" width="3.6640625" style="5" customWidth="1"/>
    <col min="9" max="9" width="20.6640625" customWidth="1"/>
    <col min="10" max="10" width="20.88671875" customWidth="1"/>
    <col min="11" max="11" width="22.6640625" customWidth="1"/>
    <col min="12" max="12" width="12.44140625" bestFit="1" customWidth="1"/>
    <col min="13" max="13" width="24.6640625" customWidth="1"/>
    <col min="14" max="14" width="19.33203125" customWidth="1"/>
    <col min="15" max="15" width="17.6640625" customWidth="1"/>
    <col min="16" max="16" width="22.44140625" customWidth="1"/>
    <col min="17" max="17" width="17.44140625" customWidth="1"/>
    <col min="19" max="19" width="20" customWidth="1"/>
    <col min="20" max="20" width="18.88671875" customWidth="1"/>
    <col min="21" max="21" width="16.44140625" customWidth="1"/>
    <col min="22" max="22" width="17.33203125" customWidth="1"/>
    <col min="24" max="24" width="15.109375" customWidth="1"/>
    <col min="25" max="25" width="14.88671875" customWidth="1"/>
    <col min="26" max="26" width="8.6640625" customWidth="1"/>
    <col min="27" max="27" width="20.44140625" customWidth="1"/>
    <col min="28" max="28" width="16.88671875" customWidth="1"/>
    <col min="257" max="257" width="8.88671875" customWidth="1"/>
    <col min="258" max="258" width="9.33203125" customWidth="1"/>
    <col min="259" max="259" width="15" customWidth="1"/>
    <col min="260" max="261" width="17.6640625" customWidth="1"/>
    <col min="262" max="262" width="16.44140625" customWidth="1"/>
    <col min="263" max="263" width="20.5546875" customWidth="1"/>
    <col min="264" max="264" width="3.6640625" customWidth="1"/>
    <col min="265" max="265" width="20.6640625" customWidth="1"/>
    <col min="266" max="266" width="20.88671875" customWidth="1"/>
    <col min="267" max="267" width="22.6640625" customWidth="1"/>
    <col min="268" max="268" width="12.44140625" bestFit="1" customWidth="1"/>
    <col min="269" max="269" width="24.6640625" customWidth="1"/>
    <col min="270" max="270" width="19.33203125" customWidth="1"/>
    <col min="271" max="271" width="17.6640625" customWidth="1"/>
    <col min="272" max="272" width="22.44140625" customWidth="1"/>
    <col min="273" max="273" width="17.44140625" customWidth="1"/>
    <col min="275" max="275" width="20" customWidth="1"/>
    <col min="276" max="276" width="18.88671875" customWidth="1"/>
    <col min="277" max="277" width="16.44140625" customWidth="1"/>
    <col min="278" max="278" width="17.33203125" customWidth="1"/>
    <col min="280" max="280" width="15.109375" customWidth="1"/>
    <col min="281" max="281" width="14.88671875" customWidth="1"/>
    <col min="282" max="282" width="8.6640625" customWidth="1"/>
    <col min="283" max="283" width="20.44140625" customWidth="1"/>
    <col min="284" max="284" width="16.88671875" customWidth="1"/>
    <col min="513" max="513" width="8.88671875" customWidth="1"/>
    <col min="514" max="514" width="9.33203125" customWidth="1"/>
    <col min="515" max="515" width="15" customWidth="1"/>
    <col min="516" max="517" width="17.6640625" customWidth="1"/>
    <col min="518" max="518" width="16.44140625" customWidth="1"/>
    <col min="519" max="519" width="20.5546875" customWidth="1"/>
    <col min="520" max="520" width="3.6640625" customWidth="1"/>
    <col min="521" max="521" width="20.6640625" customWidth="1"/>
    <col min="522" max="522" width="20.88671875" customWidth="1"/>
    <col min="523" max="523" width="22.6640625" customWidth="1"/>
    <col min="524" max="524" width="12.44140625" bestFit="1" customWidth="1"/>
    <col min="525" max="525" width="24.6640625" customWidth="1"/>
    <col min="526" max="526" width="19.33203125" customWidth="1"/>
    <col min="527" max="527" width="17.6640625" customWidth="1"/>
    <col min="528" max="528" width="22.44140625" customWidth="1"/>
    <col min="529" max="529" width="17.44140625" customWidth="1"/>
    <col min="531" max="531" width="20" customWidth="1"/>
    <col min="532" max="532" width="18.88671875" customWidth="1"/>
    <col min="533" max="533" width="16.44140625" customWidth="1"/>
    <col min="534" max="534" width="17.33203125" customWidth="1"/>
    <col min="536" max="536" width="15.109375" customWidth="1"/>
    <col min="537" max="537" width="14.88671875" customWidth="1"/>
    <col min="538" max="538" width="8.6640625" customWidth="1"/>
    <col min="539" max="539" width="20.44140625" customWidth="1"/>
    <col min="540" max="540" width="16.88671875" customWidth="1"/>
    <col min="769" max="769" width="8.88671875" customWidth="1"/>
    <col min="770" max="770" width="9.33203125" customWidth="1"/>
    <col min="771" max="771" width="15" customWidth="1"/>
    <col min="772" max="773" width="17.6640625" customWidth="1"/>
    <col min="774" max="774" width="16.44140625" customWidth="1"/>
    <col min="775" max="775" width="20.5546875" customWidth="1"/>
    <col min="776" max="776" width="3.6640625" customWidth="1"/>
    <col min="777" max="777" width="20.6640625" customWidth="1"/>
    <col min="778" max="778" width="20.88671875" customWidth="1"/>
    <col min="779" max="779" width="22.6640625" customWidth="1"/>
    <col min="780" max="780" width="12.44140625" bestFit="1" customWidth="1"/>
    <col min="781" max="781" width="24.6640625" customWidth="1"/>
    <col min="782" max="782" width="19.33203125" customWidth="1"/>
    <col min="783" max="783" width="17.6640625" customWidth="1"/>
    <col min="784" max="784" width="22.44140625" customWidth="1"/>
    <col min="785" max="785" width="17.44140625" customWidth="1"/>
    <col min="787" max="787" width="20" customWidth="1"/>
    <col min="788" max="788" width="18.88671875" customWidth="1"/>
    <col min="789" max="789" width="16.44140625" customWidth="1"/>
    <col min="790" max="790" width="17.33203125" customWidth="1"/>
    <col min="792" max="792" width="15.109375" customWidth="1"/>
    <col min="793" max="793" width="14.88671875" customWidth="1"/>
    <col min="794" max="794" width="8.6640625" customWidth="1"/>
    <col min="795" max="795" width="20.44140625" customWidth="1"/>
    <col min="796" max="796" width="16.88671875" customWidth="1"/>
    <col min="1025" max="1025" width="8.88671875" customWidth="1"/>
    <col min="1026" max="1026" width="9.33203125" customWidth="1"/>
    <col min="1027" max="1027" width="15" customWidth="1"/>
    <col min="1028" max="1029" width="17.6640625" customWidth="1"/>
    <col min="1030" max="1030" width="16.44140625" customWidth="1"/>
    <col min="1031" max="1031" width="20.5546875" customWidth="1"/>
    <col min="1032" max="1032" width="3.6640625" customWidth="1"/>
    <col min="1033" max="1033" width="20.6640625" customWidth="1"/>
    <col min="1034" max="1034" width="20.88671875" customWidth="1"/>
    <col min="1035" max="1035" width="22.6640625" customWidth="1"/>
    <col min="1036" max="1036" width="12.44140625" bestFit="1" customWidth="1"/>
    <col min="1037" max="1037" width="24.6640625" customWidth="1"/>
    <col min="1038" max="1038" width="19.33203125" customWidth="1"/>
    <col min="1039" max="1039" width="17.6640625" customWidth="1"/>
    <col min="1040" max="1040" width="22.44140625" customWidth="1"/>
    <col min="1041" max="1041" width="17.44140625" customWidth="1"/>
    <col min="1043" max="1043" width="20" customWidth="1"/>
    <col min="1044" max="1044" width="18.88671875" customWidth="1"/>
    <col min="1045" max="1045" width="16.44140625" customWidth="1"/>
    <col min="1046" max="1046" width="17.33203125" customWidth="1"/>
    <col min="1048" max="1048" width="15.109375" customWidth="1"/>
    <col min="1049" max="1049" width="14.88671875" customWidth="1"/>
    <col min="1050" max="1050" width="8.6640625" customWidth="1"/>
    <col min="1051" max="1051" width="20.44140625" customWidth="1"/>
    <col min="1052" max="1052" width="16.88671875" customWidth="1"/>
    <col min="1281" max="1281" width="8.88671875" customWidth="1"/>
    <col min="1282" max="1282" width="9.33203125" customWidth="1"/>
    <col min="1283" max="1283" width="15" customWidth="1"/>
    <col min="1284" max="1285" width="17.6640625" customWidth="1"/>
    <col min="1286" max="1286" width="16.44140625" customWidth="1"/>
    <col min="1287" max="1287" width="20.5546875" customWidth="1"/>
    <col min="1288" max="1288" width="3.6640625" customWidth="1"/>
    <col min="1289" max="1289" width="20.6640625" customWidth="1"/>
    <col min="1290" max="1290" width="20.88671875" customWidth="1"/>
    <col min="1291" max="1291" width="22.6640625" customWidth="1"/>
    <col min="1292" max="1292" width="12.44140625" bestFit="1" customWidth="1"/>
    <col min="1293" max="1293" width="24.6640625" customWidth="1"/>
    <col min="1294" max="1294" width="19.33203125" customWidth="1"/>
    <col min="1295" max="1295" width="17.6640625" customWidth="1"/>
    <col min="1296" max="1296" width="22.44140625" customWidth="1"/>
    <col min="1297" max="1297" width="17.44140625" customWidth="1"/>
    <col min="1299" max="1299" width="20" customWidth="1"/>
    <col min="1300" max="1300" width="18.88671875" customWidth="1"/>
    <col min="1301" max="1301" width="16.44140625" customWidth="1"/>
    <col min="1302" max="1302" width="17.33203125" customWidth="1"/>
    <col min="1304" max="1304" width="15.109375" customWidth="1"/>
    <col min="1305" max="1305" width="14.88671875" customWidth="1"/>
    <col min="1306" max="1306" width="8.6640625" customWidth="1"/>
    <col min="1307" max="1307" width="20.44140625" customWidth="1"/>
    <col min="1308" max="1308" width="16.88671875" customWidth="1"/>
    <col min="1537" max="1537" width="8.88671875" customWidth="1"/>
    <col min="1538" max="1538" width="9.33203125" customWidth="1"/>
    <col min="1539" max="1539" width="15" customWidth="1"/>
    <col min="1540" max="1541" width="17.6640625" customWidth="1"/>
    <col min="1542" max="1542" width="16.44140625" customWidth="1"/>
    <col min="1543" max="1543" width="20.5546875" customWidth="1"/>
    <col min="1544" max="1544" width="3.6640625" customWidth="1"/>
    <col min="1545" max="1545" width="20.6640625" customWidth="1"/>
    <col min="1546" max="1546" width="20.88671875" customWidth="1"/>
    <col min="1547" max="1547" width="22.6640625" customWidth="1"/>
    <col min="1548" max="1548" width="12.44140625" bestFit="1" customWidth="1"/>
    <col min="1549" max="1549" width="24.6640625" customWidth="1"/>
    <col min="1550" max="1550" width="19.33203125" customWidth="1"/>
    <col min="1551" max="1551" width="17.6640625" customWidth="1"/>
    <col min="1552" max="1552" width="22.44140625" customWidth="1"/>
    <col min="1553" max="1553" width="17.44140625" customWidth="1"/>
    <col min="1555" max="1555" width="20" customWidth="1"/>
    <col min="1556" max="1556" width="18.88671875" customWidth="1"/>
    <col min="1557" max="1557" width="16.44140625" customWidth="1"/>
    <col min="1558" max="1558" width="17.33203125" customWidth="1"/>
    <col min="1560" max="1560" width="15.109375" customWidth="1"/>
    <col min="1561" max="1561" width="14.88671875" customWidth="1"/>
    <col min="1562" max="1562" width="8.6640625" customWidth="1"/>
    <col min="1563" max="1563" width="20.44140625" customWidth="1"/>
    <col min="1564" max="1564" width="16.88671875" customWidth="1"/>
    <col min="1793" max="1793" width="8.88671875" customWidth="1"/>
    <col min="1794" max="1794" width="9.33203125" customWidth="1"/>
    <col min="1795" max="1795" width="15" customWidth="1"/>
    <col min="1796" max="1797" width="17.6640625" customWidth="1"/>
    <col min="1798" max="1798" width="16.44140625" customWidth="1"/>
    <col min="1799" max="1799" width="20.5546875" customWidth="1"/>
    <col min="1800" max="1800" width="3.6640625" customWidth="1"/>
    <col min="1801" max="1801" width="20.6640625" customWidth="1"/>
    <col min="1802" max="1802" width="20.88671875" customWidth="1"/>
    <col min="1803" max="1803" width="22.6640625" customWidth="1"/>
    <col min="1804" max="1804" width="12.44140625" bestFit="1" customWidth="1"/>
    <col min="1805" max="1805" width="24.6640625" customWidth="1"/>
    <col min="1806" max="1806" width="19.33203125" customWidth="1"/>
    <col min="1807" max="1807" width="17.6640625" customWidth="1"/>
    <col min="1808" max="1808" width="22.44140625" customWidth="1"/>
    <col min="1809" max="1809" width="17.44140625" customWidth="1"/>
    <col min="1811" max="1811" width="20" customWidth="1"/>
    <col min="1812" max="1812" width="18.88671875" customWidth="1"/>
    <col min="1813" max="1813" width="16.44140625" customWidth="1"/>
    <col min="1814" max="1814" width="17.33203125" customWidth="1"/>
    <col min="1816" max="1816" width="15.109375" customWidth="1"/>
    <col min="1817" max="1817" width="14.88671875" customWidth="1"/>
    <col min="1818" max="1818" width="8.6640625" customWidth="1"/>
    <col min="1819" max="1819" width="20.44140625" customWidth="1"/>
    <col min="1820" max="1820" width="16.88671875" customWidth="1"/>
    <col min="2049" max="2049" width="8.88671875" customWidth="1"/>
    <col min="2050" max="2050" width="9.33203125" customWidth="1"/>
    <col min="2051" max="2051" width="15" customWidth="1"/>
    <col min="2052" max="2053" width="17.6640625" customWidth="1"/>
    <col min="2054" max="2054" width="16.44140625" customWidth="1"/>
    <col min="2055" max="2055" width="20.5546875" customWidth="1"/>
    <col min="2056" max="2056" width="3.6640625" customWidth="1"/>
    <col min="2057" max="2057" width="20.6640625" customWidth="1"/>
    <col min="2058" max="2058" width="20.88671875" customWidth="1"/>
    <col min="2059" max="2059" width="22.6640625" customWidth="1"/>
    <col min="2060" max="2060" width="12.44140625" bestFit="1" customWidth="1"/>
    <col min="2061" max="2061" width="24.6640625" customWidth="1"/>
    <col min="2062" max="2062" width="19.33203125" customWidth="1"/>
    <col min="2063" max="2063" width="17.6640625" customWidth="1"/>
    <col min="2064" max="2064" width="22.44140625" customWidth="1"/>
    <col min="2065" max="2065" width="17.44140625" customWidth="1"/>
    <col min="2067" max="2067" width="20" customWidth="1"/>
    <col min="2068" max="2068" width="18.88671875" customWidth="1"/>
    <col min="2069" max="2069" width="16.44140625" customWidth="1"/>
    <col min="2070" max="2070" width="17.33203125" customWidth="1"/>
    <col min="2072" max="2072" width="15.109375" customWidth="1"/>
    <col min="2073" max="2073" width="14.88671875" customWidth="1"/>
    <col min="2074" max="2074" width="8.6640625" customWidth="1"/>
    <col min="2075" max="2075" width="20.44140625" customWidth="1"/>
    <col min="2076" max="2076" width="16.88671875" customWidth="1"/>
    <col min="2305" max="2305" width="8.88671875" customWidth="1"/>
    <col min="2306" max="2306" width="9.33203125" customWidth="1"/>
    <col min="2307" max="2307" width="15" customWidth="1"/>
    <col min="2308" max="2309" width="17.6640625" customWidth="1"/>
    <col min="2310" max="2310" width="16.44140625" customWidth="1"/>
    <col min="2311" max="2311" width="20.5546875" customWidth="1"/>
    <col min="2312" max="2312" width="3.6640625" customWidth="1"/>
    <col min="2313" max="2313" width="20.6640625" customWidth="1"/>
    <col min="2314" max="2314" width="20.88671875" customWidth="1"/>
    <col min="2315" max="2315" width="22.6640625" customWidth="1"/>
    <col min="2316" max="2316" width="12.44140625" bestFit="1" customWidth="1"/>
    <col min="2317" max="2317" width="24.6640625" customWidth="1"/>
    <col min="2318" max="2318" width="19.33203125" customWidth="1"/>
    <col min="2319" max="2319" width="17.6640625" customWidth="1"/>
    <col min="2320" max="2320" width="22.44140625" customWidth="1"/>
    <col min="2321" max="2321" width="17.44140625" customWidth="1"/>
    <col min="2323" max="2323" width="20" customWidth="1"/>
    <col min="2324" max="2324" width="18.88671875" customWidth="1"/>
    <col min="2325" max="2325" width="16.44140625" customWidth="1"/>
    <col min="2326" max="2326" width="17.33203125" customWidth="1"/>
    <col min="2328" max="2328" width="15.109375" customWidth="1"/>
    <col min="2329" max="2329" width="14.88671875" customWidth="1"/>
    <col min="2330" max="2330" width="8.6640625" customWidth="1"/>
    <col min="2331" max="2331" width="20.44140625" customWidth="1"/>
    <col min="2332" max="2332" width="16.88671875" customWidth="1"/>
    <col min="2561" max="2561" width="8.88671875" customWidth="1"/>
    <col min="2562" max="2562" width="9.33203125" customWidth="1"/>
    <col min="2563" max="2563" width="15" customWidth="1"/>
    <col min="2564" max="2565" width="17.6640625" customWidth="1"/>
    <col min="2566" max="2566" width="16.44140625" customWidth="1"/>
    <col min="2567" max="2567" width="20.5546875" customWidth="1"/>
    <col min="2568" max="2568" width="3.6640625" customWidth="1"/>
    <col min="2569" max="2569" width="20.6640625" customWidth="1"/>
    <col min="2570" max="2570" width="20.88671875" customWidth="1"/>
    <col min="2571" max="2571" width="22.6640625" customWidth="1"/>
    <col min="2572" max="2572" width="12.44140625" bestFit="1" customWidth="1"/>
    <col min="2573" max="2573" width="24.6640625" customWidth="1"/>
    <col min="2574" max="2574" width="19.33203125" customWidth="1"/>
    <col min="2575" max="2575" width="17.6640625" customWidth="1"/>
    <col min="2576" max="2576" width="22.44140625" customWidth="1"/>
    <col min="2577" max="2577" width="17.44140625" customWidth="1"/>
    <col min="2579" max="2579" width="20" customWidth="1"/>
    <col min="2580" max="2580" width="18.88671875" customWidth="1"/>
    <col min="2581" max="2581" width="16.44140625" customWidth="1"/>
    <col min="2582" max="2582" width="17.33203125" customWidth="1"/>
    <col min="2584" max="2584" width="15.109375" customWidth="1"/>
    <col min="2585" max="2585" width="14.88671875" customWidth="1"/>
    <col min="2586" max="2586" width="8.6640625" customWidth="1"/>
    <col min="2587" max="2587" width="20.44140625" customWidth="1"/>
    <col min="2588" max="2588" width="16.88671875" customWidth="1"/>
    <col min="2817" max="2817" width="8.88671875" customWidth="1"/>
    <col min="2818" max="2818" width="9.33203125" customWidth="1"/>
    <col min="2819" max="2819" width="15" customWidth="1"/>
    <col min="2820" max="2821" width="17.6640625" customWidth="1"/>
    <col min="2822" max="2822" width="16.44140625" customWidth="1"/>
    <col min="2823" max="2823" width="20.5546875" customWidth="1"/>
    <col min="2824" max="2824" width="3.6640625" customWidth="1"/>
    <col min="2825" max="2825" width="20.6640625" customWidth="1"/>
    <col min="2826" max="2826" width="20.88671875" customWidth="1"/>
    <col min="2827" max="2827" width="22.6640625" customWidth="1"/>
    <col min="2828" max="2828" width="12.44140625" bestFit="1" customWidth="1"/>
    <col min="2829" max="2829" width="24.6640625" customWidth="1"/>
    <col min="2830" max="2830" width="19.33203125" customWidth="1"/>
    <col min="2831" max="2831" width="17.6640625" customWidth="1"/>
    <col min="2832" max="2832" width="22.44140625" customWidth="1"/>
    <col min="2833" max="2833" width="17.44140625" customWidth="1"/>
    <col min="2835" max="2835" width="20" customWidth="1"/>
    <col min="2836" max="2836" width="18.88671875" customWidth="1"/>
    <col min="2837" max="2837" width="16.44140625" customWidth="1"/>
    <col min="2838" max="2838" width="17.33203125" customWidth="1"/>
    <col min="2840" max="2840" width="15.109375" customWidth="1"/>
    <col min="2841" max="2841" width="14.88671875" customWidth="1"/>
    <col min="2842" max="2842" width="8.6640625" customWidth="1"/>
    <col min="2843" max="2843" width="20.44140625" customWidth="1"/>
    <col min="2844" max="2844" width="16.88671875" customWidth="1"/>
    <col min="3073" max="3073" width="8.88671875" customWidth="1"/>
    <col min="3074" max="3074" width="9.33203125" customWidth="1"/>
    <col min="3075" max="3075" width="15" customWidth="1"/>
    <col min="3076" max="3077" width="17.6640625" customWidth="1"/>
    <col min="3078" max="3078" width="16.44140625" customWidth="1"/>
    <col min="3079" max="3079" width="20.5546875" customWidth="1"/>
    <col min="3080" max="3080" width="3.6640625" customWidth="1"/>
    <col min="3081" max="3081" width="20.6640625" customWidth="1"/>
    <col min="3082" max="3082" width="20.88671875" customWidth="1"/>
    <col min="3083" max="3083" width="22.6640625" customWidth="1"/>
    <col min="3084" max="3084" width="12.44140625" bestFit="1" customWidth="1"/>
    <col min="3085" max="3085" width="24.6640625" customWidth="1"/>
    <col min="3086" max="3086" width="19.33203125" customWidth="1"/>
    <col min="3087" max="3087" width="17.6640625" customWidth="1"/>
    <col min="3088" max="3088" width="22.44140625" customWidth="1"/>
    <col min="3089" max="3089" width="17.44140625" customWidth="1"/>
    <col min="3091" max="3091" width="20" customWidth="1"/>
    <col min="3092" max="3092" width="18.88671875" customWidth="1"/>
    <col min="3093" max="3093" width="16.44140625" customWidth="1"/>
    <col min="3094" max="3094" width="17.33203125" customWidth="1"/>
    <col min="3096" max="3096" width="15.109375" customWidth="1"/>
    <col min="3097" max="3097" width="14.88671875" customWidth="1"/>
    <col min="3098" max="3098" width="8.6640625" customWidth="1"/>
    <col min="3099" max="3099" width="20.44140625" customWidth="1"/>
    <col min="3100" max="3100" width="16.88671875" customWidth="1"/>
    <col min="3329" max="3329" width="8.88671875" customWidth="1"/>
    <col min="3330" max="3330" width="9.33203125" customWidth="1"/>
    <col min="3331" max="3331" width="15" customWidth="1"/>
    <col min="3332" max="3333" width="17.6640625" customWidth="1"/>
    <col min="3334" max="3334" width="16.44140625" customWidth="1"/>
    <col min="3335" max="3335" width="20.5546875" customWidth="1"/>
    <col min="3336" max="3336" width="3.6640625" customWidth="1"/>
    <col min="3337" max="3337" width="20.6640625" customWidth="1"/>
    <col min="3338" max="3338" width="20.88671875" customWidth="1"/>
    <col min="3339" max="3339" width="22.6640625" customWidth="1"/>
    <col min="3340" max="3340" width="12.44140625" bestFit="1" customWidth="1"/>
    <col min="3341" max="3341" width="24.6640625" customWidth="1"/>
    <col min="3342" max="3342" width="19.33203125" customWidth="1"/>
    <col min="3343" max="3343" width="17.6640625" customWidth="1"/>
    <col min="3344" max="3344" width="22.44140625" customWidth="1"/>
    <col min="3345" max="3345" width="17.44140625" customWidth="1"/>
    <col min="3347" max="3347" width="20" customWidth="1"/>
    <col min="3348" max="3348" width="18.88671875" customWidth="1"/>
    <col min="3349" max="3349" width="16.44140625" customWidth="1"/>
    <col min="3350" max="3350" width="17.33203125" customWidth="1"/>
    <col min="3352" max="3352" width="15.109375" customWidth="1"/>
    <col min="3353" max="3353" width="14.88671875" customWidth="1"/>
    <col min="3354" max="3354" width="8.6640625" customWidth="1"/>
    <col min="3355" max="3355" width="20.44140625" customWidth="1"/>
    <col min="3356" max="3356" width="16.88671875" customWidth="1"/>
    <col min="3585" max="3585" width="8.88671875" customWidth="1"/>
    <col min="3586" max="3586" width="9.33203125" customWidth="1"/>
    <col min="3587" max="3587" width="15" customWidth="1"/>
    <col min="3588" max="3589" width="17.6640625" customWidth="1"/>
    <col min="3590" max="3590" width="16.44140625" customWidth="1"/>
    <col min="3591" max="3591" width="20.5546875" customWidth="1"/>
    <col min="3592" max="3592" width="3.6640625" customWidth="1"/>
    <col min="3593" max="3593" width="20.6640625" customWidth="1"/>
    <col min="3594" max="3594" width="20.88671875" customWidth="1"/>
    <col min="3595" max="3595" width="22.6640625" customWidth="1"/>
    <col min="3596" max="3596" width="12.44140625" bestFit="1" customWidth="1"/>
    <col min="3597" max="3597" width="24.6640625" customWidth="1"/>
    <col min="3598" max="3598" width="19.33203125" customWidth="1"/>
    <col min="3599" max="3599" width="17.6640625" customWidth="1"/>
    <col min="3600" max="3600" width="22.44140625" customWidth="1"/>
    <col min="3601" max="3601" width="17.44140625" customWidth="1"/>
    <col min="3603" max="3603" width="20" customWidth="1"/>
    <col min="3604" max="3604" width="18.88671875" customWidth="1"/>
    <col min="3605" max="3605" width="16.44140625" customWidth="1"/>
    <col min="3606" max="3606" width="17.33203125" customWidth="1"/>
    <col min="3608" max="3608" width="15.109375" customWidth="1"/>
    <col min="3609" max="3609" width="14.88671875" customWidth="1"/>
    <col min="3610" max="3610" width="8.6640625" customWidth="1"/>
    <col min="3611" max="3611" width="20.44140625" customWidth="1"/>
    <col min="3612" max="3612" width="16.88671875" customWidth="1"/>
    <col min="3841" max="3841" width="8.88671875" customWidth="1"/>
    <col min="3842" max="3842" width="9.33203125" customWidth="1"/>
    <col min="3843" max="3843" width="15" customWidth="1"/>
    <col min="3844" max="3845" width="17.6640625" customWidth="1"/>
    <col min="3846" max="3846" width="16.44140625" customWidth="1"/>
    <col min="3847" max="3847" width="20.5546875" customWidth="1"/>
    <col min="3848" max="3848" width="3.6640625" customWidth="1"/>
    <col min="3849" max="3849" width="20.6640625" customWidth="1"/>
    <col min="3850" max="3850" width="20.88671875" customWidth="1"/>
    <col min="3851" max="3851" width="22.6640625" customWidth="1"/>
    <col min="3852" max="3852" width="12.44140625" bestFit="1" customWidth="1"/>
    <col min="3853" max="3853" width="24.6640625" customWidth="1"/>
    <col min="3854" max="3854" width="19.33203125" customWidth="1"/>
    <col min="3855" max="3855" width="17.6640625" customWidth="1"/>
    <col min="3856" max="3856" width="22.44140625" customWidth="1"/>
    <col min="3857" max="3857" width="17.44140625" customWidth="1"/>
    <col min="3859" max="3859" width="20" customWidth="1"/>
    <col min="3860" max="3860" width="18.88671875" customWidth="1"/>
    <col min="3861" max="3861" width="16.44140625" customWidth="1"/>
    <col min="3862" max="3862" width="17.33203125" customWidth="1"/>
    <col min="3864" max="3864" width="15.109375" customWidth="1"/>
    <col min="3865" max="3865" width="14.88671875" customWidth="1"/>
    <col min="3866" max="3866" width="8.6640625" customWidth="1"/>
    <col min="3867" max="3867" width="20.44140625" customWidth="1"/>
    <col min="3868" max="3868" width="16.88671875" customWidth="1"/>
    <col min="4097" max="4097" width="8.88671875" customWidth="1"/>
    <col min="4098" max="4098" width="9.33203125" customWidth="1"/>
    <col min="4099" max="4099" width="15" customWidth="1"/>
    <col min="4100" max="4101" width="17.6640625" customWidth="1"/>
    <col min="4102" max="4102" width="16.44140625" customWidth="1"/>
    <col min="4103" max="4103" width="20.5546875" customWidth="1"/>
    <col min="4104" max="4104" width="3.6640625" customWidth="1"/>
    <col min="4105" max="4105" width="20.6640625" customWidth="1"/>
    <col min="4106" max="4106" width="20.88671875" customWidth="1"/>
    <col min="4107" max="4107" width="22.6640625" customWidth="1"/>
    <col min="4108" max="4108" width="12.44140625" bestFit="1" customWidth="1"/>
    <col min="4109" max="4109" width="24.6640625" customWidth="1"/>
    <col min="4110" max="4110" width="19.33203125" customWidth="1"/>
    <col min="4111" max="4111" width="17.6640625" customWidth="1"/>
    <col min="4112" max="4112" width="22.44140625" customWidth="1"/>
    <col min="4113" max="4113" width="17.44140625" customWidth="1"/>
    <col min="4115" max="4115" width="20" customWidth="1"/>
    <col min="4116" max="4116" width="18.88671875" customWidth="1"/>
    <col min="4117" max="4117" width="16.44140625" customWidth="1"/>
    <col min="4118" max="4118" width="17.33203125" customWidth="1"/>
    <col min="4120" max="4120" width="15.109375" customWidth="1"/>
    <col min="4121" max="4121" width="14.88671875" customWidth="1"/>
    <col min="4122" max="4122" width="8.6640625" customWidth="1"/>
    <col min="4123" max="4123" width="20.44140625" customWidth="1"/>
    <col min="4124" max="4124" width="16.88671875" customWidth="1"/>
    <col min="4353" max="4353" width="8.88671875" customWidth="1"/>
    <col min="4354" max="4354" width="9.33203125" customWidth="1"/>
    <col min="4355" max="4355" width="15" customWidth="1"/>
    <col min="4356" max="4357" width="17.6640625" customWidth="1"/>
    <col min="4358" max="4358" width="16.44140625" customWidth="1"/>
    <col min="4359" max="4359" width="20.5546875" customWidth="1"/>
    <col min="4360" max="4360" width="3.6640625" customWidth="1"/>
    <col min="4361" max="4361" width="20.6640625" customWidth="1"/>
    <col min="4362" max="4362" width="20.88671875" customWidth="1"/>
    <col min="4363" max="4363" width="22.6640625" customWidth="1"/>
    <col min="4364" max="4364" width="12.44140625" bestFit="1" customWidth="1"/>
    <col min="4365" max="4365" width="24.6640625" customWidth="1"/>
    <col min="4366" max="4366" width="19.33203125" customWidth="1"/>
    <col min="4367" max="4367" width="17.6640625" customWidth="1"/>
    <col min="4368" max="4368" width="22.44140625" customWidth="1"/>
    <col min="4369" max="4369" width="17.44140625" customWidth="1"/>
    <col min="4371" max="4371" width="20" customWidth="1"/>
    <col min="4372" max="4372" width="18.88671875" customWidth="1"/>
    <col min="4373" max="4373" width="16.44140625" customWidth="1"/>
    <col min="4374" max="4374" width="17.33203125" customWidth="1"/>
    <col min="4376" max="4376" width="15.109375" customWidth="1"/>
    <col min="4377" max="4377" width="14.88671875" customWidth="1"/>
    <col min="4378" max="4378" width="8.6640625" customWidth="1"/>
    <col min="4379" max="4379" width="20.44140625" customWidth="1"/>
    <col min="4380" max="4380" width="16.88671875" customWidth="1"/>
    <col min="4609" max="4609" width="8.88671875" customWidth="1"/>
    <col min="4610" max="4610" width="9.33203125" customWidth="1"/>
    <col min="4611" max="4611" width="15" customWidth="1"/>
    <col min="4612" max="4613" width="17.6640625" customWidth="1"/>
    <col min="4614" max="4614" width="16.44140625" customWidth="1"/>
    <col min="4615" max="4615" width="20.5546875" customWidth="1"/>
    <col min="4616" max="4616" width="3.6640625" customWidth="1"/>
    <col min="4617" max="4617" width="20.6640625" customWidth="1"/>
    <col min="4618" max="4618" width="20.88671875" customWidth="1"/>
    <col min="4619" max="4619" width="22.6640625" customWidth="1"/>
    <col min="4620" max="4620" width="12.44140625" bestFit="1" customWidth="1"/>
    <col min="4621" max="4621" width="24.6640625" customWidth="1"/>
    <col min="4622" max="4622" width="19.33203125" customWidth="1"/>
    <col min="4623" max="4623" width="17.6640625" customWidth="1"/>
    <col min="4624" max="4624" width="22.44140625" customWidth="1"/>
    <col min="4625" max="4625" width="17.44140625" customWidth="1"/>
    <col min="4627" max="4627" width="20" customWidth="1"/>
    <col min="4628" max="4628" width="18.88671875" customWidth="1"/>
    <col min="4629" max="4629" width="16.44140625" customWidth="1"/>
    <col min="4630" max="4630" width="17.33203125" customWidth="1"/>
    <col min="4632" max="4632" width="15.109375" customWidth="1"/>
    <col min="4633" max="4633" width="14.88671875" customWidth="1"/>
    <col min="4634" max="4634" width="8.6640625" customWidth="1"/>
    <col min="4635" max="4635" width="20.44140625" customWidth="1"/>
    <col min="4636" max="4636" width="16.88671875" customWidth="1"/>
    <col min="4865" max="4865" width="8.88671875" customWidth="1"/>
    <col min="4866" max="4866" width="9.33203125" customWidth="1"/>
    <col min="4867" max="4867" width="15" customWidth="1"/>
    <col min="4868" max="4869" width="17.6640625" customWidth="1"/>
    <col min="4870" max="4870" width="16.44140625" customWidth="1"/>
    <col min="4871" max="4871" width="20.5546875" customWidth="1"/>
    <col min="4872" max="4872" width="3.6640625" customWidth="1"/>
    <col min="4873" max="4873" width="20.6640625" customWidth="1"/>
    <col min="4874" max="4874" width="20.88671875" customWidth="1"/>
    <col min="4875" max="4875" width="22.6640625" customWidth="1"/>
    <col min="4876" max="4876" width="12.44140625" bestFit="1" customWidth="1"/>
    <col min="4877" max="4877" width="24.6640625" customWidth="1"/>
    <col min="4878" max="4878" width="19.33203125" customWidth="1"/>
    <col min="4879" max="4879" width="17.6640625" customWidth="1"/>
    <col min="4880" max="4880" width="22.44140625" customWidth="1"/>
    <col min="4881" max="4881" width="17.44140625" customWidth="1"/>
    <col min="4883" max="4883" width="20" customWidth="1"/>
    <col min="4884" max="4884" width="18.88671875" customWidth="1"/>
    <col min="4885" max="4885" width="16.44140625" customWidth="1"/>
    <col min="4886" max="4886" width="17.33203125" customWidth="1"/>
    <col min="4888" max="4888" width="15.109375" customWidth="1"/>
    <col min="4889" max="4889" width="14.88671875" customWidth="1"/>
    <col min="4890" max="4890" width="8.6640625" customWidth="1"/>
    <col min="4891" max="4891" width="20.44140625" customWidth="1"/>
    <col min="4892" max="4892" width="16.88671875" customWidth="1"/>
    <col min="5121" max="5121" width="8.88671875" customWidth="1"/>
    <col min="5122" max="5122" width="9.33203125" customWidth="1"/>
    <col min="5123" max="5123" width="15" customWidth="1"/>
    <col min="5124" max="5125" width="17.6640625" customWidth="1"/>
    <col min="5126" max="5126" width="16.44140625" customWidth="1"/>
    <col min="5127" max="5127" width="20.5546875" customWidth="1"/>
    <col min="5128" max="5128" width="3.6640625" customWidth="1"/>
    <col min="5129" max="5129" width="20.6640625" customWidth="1"/>
    <col min="5130" max="5130" width="20.88671875" customWidth="1"/>
    <col min="5131" max="5131" width="22.6640625" customWidth="1"/>
    <col min="5132" max="5132" width="12.44140625" bestFit="1" customWidth="1"/>
    <col min="5133" max="5133" width="24.6640625" customWidth="1"/>
    <col min="5134" max="5134" width="19.33203125" customWidth="1"/>
    <col min="5135" max="5135" width="17.6640625" customWidth="1"/>
    <col min="5136" max="5136" width="22.44140625" customWidth="1"/>
    <col min="5137" max="5137" width="17.44140625" customWidth="1"/>
    <col min="5139" max="5139" width="20" customWidth="1"/>
    <col min="5140" max="5140" width="18.88671875" customWidth="1"/>
    <col min="5141" max="5141" width="16.44140625" customWidth="1"/>
    <col min="5142" max="5142" width="17.33203125" customWidth="1"/>
    <col min="5144" max="5144" width="15.109375" customWidth="1"/>
    <col min="5145" max="5145" width="14.88671875" customWidth="1"/>
    <col min="5146" max="5146" width="8.6640625" customWidth="1"/>
    <col min="5147" max="5147" width="20.44140625" customWidth="1"/>
    <col min="5148" max="5148" width="16.88671875" customWidth="1"/>
    <col min="5377" max="5377" width="8.88671875" customWidth="1"/>
    <col min="5378" max="5378" width="9.33203125" customWidth="1"/>
    <col min="5379" max="5379" width="15" customWidth="1"/>
    <col min="5380" max="5381" width="17.6640625" customWidth="1"/>
    <col min="5382" max="5382" width="16.44140625" customWidth="1"/>
    <col min="5383" max="5383" width="20.5546875" customWidth="1"/>
    <col min="5384" max="5384" width="3.6640625" customWidth="1"/>
    <col min="5385" max="5385" width="20.6640625" customWidth="1"/>
    <col min="5386" max="5386" width="20.88671875" customWidth="1"/>
    <col min="5387" max="5387" width="22.6640625" customWidth="1"/>
    <col min="5388" max="5388" width="12.44140625" bestFit="1" customWidth="1"/>
    <col min="5389" max="5389" width="24.6640625" customWidth="1"/>
    <col min="5390" max="5390" width="19.33203125" customWidth="1"/>
    <col min="5391" max="5391" width="17.6640625" customWidth="1"/>
    <col min="5392" max="5392" width="22.44140625" customWidth="1"/>
    <col min="5393" max="5393" width="17.44140625" customWidth="1"/>
    <col min="5395" max="5395" width="20" customWidth="1"/>
    <col min="5396" max="5396" width="18.88671875" customWidth="1"/>
    <col min="5397" max="5397" width="16.44140625" customWidth="1"/>
    <col min="5398" max="5398" width="17.33203125" customWidth="1"/>
    <col min="5400" max="5400" width="15.109375" customWidth="1"/>
    <col min="5401" max="5401" width="14.88671875" customWidth="1"/>
    <col min="5402" max="5402" width="8.6640625" customWidth="1"/>
    <col min="5403" max="5403" width="20.44140625" customWidth="1"/>
    <col min="5404" max="5404" width="16.88671875" customWidth="1"/>
    <col min="5633" max="5633" width="8.88671875" customWidth="1"/>
    <col min="5634" max="5634" width="9.33203125" customWidth="1"/>
    <col min="5635" max="5635" width="15" customWidth="1"/>
    <col min="5636" max="5637" width="17.6640625" customWidth="1"/>
    <col min="5638" max="5638" width="16.44140625" customWidth="1"/>
    <col min="5639" max="5639" width="20.5546875" customWidth="1"/>
    <col min="5640" max="5640" width="3.6640625" customWidth="1"/>
    <col min="5641" max="5641" width="20.6640625" customWidth="1"/>
    <col min="5642" max="5642" width="20.88671875" customWidth="1"/>
    <col min="5643" max="5643" width="22.6640625" customWidth="1"/>
    <col min="5644" max="5644" width="12.44140625" bestFit="1" customWidth="1"/>
    <col min="5645" max="5645" width="24.6640625" customWidth="1"/>
    <col min="5646" max="5646" width="19.33203125" customWidth="1"/>
    <col min="5647" max="5647" width="17.6640625" customWidth="1"/>
    <col min="5648" max="5648" width="22.44140625" customWidth="1"/>
    <col min="5649" max="5649" width="17.44140625" customWidth="1"/>
    <col min="5651" max="5651" width="20" customWidth="1"/>
    <col min="5652" max="5652" width="18.88671875" customWidth="1"/>
    <col min="5653" max="5653" width="16.44140625" customWidth="1"/>
    <col min="5654" max="5654" width="17.33203125" customWidth="1"/>
    <col min="5656" max="5656" width="15.109375" customWidth="1"/>
    <col min="5657" max="5657" width="14.88671875" customWidth="1"/>
    <col min="5658" max="5658" width="8.6640625" customWidth="1"/>
    <col min="5659" max="5659" width="20.44140625" customWidth="1"/>
    <col min="5660" max="5660" width="16.88671875" customWidth="1"/>
    <col min="5889" max="5889" width="8.88671875" customWidth="1"/>
    <col min="5890" max="5890" width="9.33203125" customWidth="1"/>
    <col min="5891" max="5891" width="15" customWidth="1"/>
    <col min="5892" max="5893" width="17.6640625" customWidth="1"/>
    <col min="5894" max="5894" width="16.44140625" customWidth="1"/>
    <col min="5895" max="5895" width="20.5546875" customWidth="1"/>
    <col min="5896" max="5896" width="3.6640625" customWidth="1"/>
    <col min="5897" max="5897" width="20.6640625" customWidth="1"/>
    <col min="5898" max="5898" width="20.88671875" customWidth="1"/>
    <col min="5899" max="5899" width="22.6640625" customWidth="1"/>
    <col min="5900" max="5900" width="12.44140625" bestFit="1" customWidth="1"/>
    <col min="5901" max="5901" width="24.6640625" customWidth="1"/>
    <col min="5902" max="5902" width="19.33203125" customWidth="1"/>
    <col min="5903" max="5903" width="17.6640625" customWidth="1"/>
    <col min="5904" max="5904" width="22.44140625" customWidth="1"/>
    <col min="5905" max="5905" width="17.44140625" customWidth="1"/>
    <col min="5907" max="5907" width="20" customWidth="1"/>
    <col min="5908" max="5908" width="18.88671875" customWidth="1"/>
    <col min="5909" max="5909" width="16.44140625" customWidth="1"/>
    <col min="5910" max="5910" width="17.33203125" customWidth="1"/>
    <col min="5912" max="5912" width="15.109375" customWidth="1"/>
    <col min="5913" max="5913" width="14.88671875" customWidth="1"/>
    <col min="5914" max="5914" width="8.6640625" customWidth="1"/>
    <col min="5915" max="5915" width="20.44140625" customWidth="1"/>
    <col min="5916" max="5916" width="16.88671875" customWidth="1"/>
    <col min="6145" max="6145" width="8.88671875" customWidth="1"/>
    <col min="6146" max="6146" width="9.33203125" customWidth="1"/>
    <col min="6147" max="6147" width="15" customWidth="1"/>
    <col min="6148" max="6149" width="17.6640625" customWidth="1"/>
    <col min="6150" max="6150" width="16.44140625" customWidth="1"/>
    <col min="6151" max="6151" width="20.5546875" customWidth="1"/>
    <col min="6152" max="6152" width="3.6640625" customWidth="1"/>
    <col min="6153" max="6153" width="20.6640625" customWidth="1"/>
    <col min="6154" max="6154" width="20.88671875" customWidth="1"/>
    <col min="6155" max="6155" width="22.6640625" customWidth="1"/>
    <col min="6156" max="6156" width="12.44140625" bestFit="1" customWidth="1"/>
    <col min="6157" max="6157" width="24.6640625" customWidth="1"/>
    <col min="6158" max="6158" width="19.33203125" customWidth="1"/>
    <col min="6159" max="6159" width="17.6640625" customWidth="1"/>
    <col min="6160" max="6160" width="22.44140625" customWidth="1"/>
    <col min="6161" max="6161" width="17.44140625" customWidth="1"/>
    <col min="6163" max="6163" width="20" customWidth="1"/>
    <col min="6164" max="6164" width="18.88671875" customWidth="1"/>
    <col min="6165" max="6165" width="16.44140625" customWidth="1"/>
    <col min="6166" max="6166" width="17.33203125" customWidth="1"/>
    <col min="6168" max="6168" width="15.109375" customWidth="1"/>
    <col min="6169" max="6169" width="14.88671875" customWidth="1"/>
    <col min="6170" max="6170" width="8.6640625" customWidth="1"/>
    <col min="6171" max="6171" width="20.44140625" customWidth="1"/>
    <col min="6172" max="6172" width="16.88671875" customWidth="1"/>
    <col min="6401" max="6401" width="8.88671875" customWidth="1"/>
    <col min="6402" max="6402" width="9.33203125" customWidth="1"/>
    <col min="6403" max="6403" width="15" customWidth="1"/>
    <col min="6404" max="6405" width="17.6640625" customWidth="1"/>
    <col min="6406" max="6406" width="16.44140625" customWidth="1"/>
    <col min="6407" max="6407" width="20.5546875" customWidth="1"/>
    <col min="6408" max="6408" width="3.6640625" customWidth="1"/>
    <col min="6409" max="6409" width="20.6640625" customWidth="1"/>
    <col min="6410" max="6410" width="20.88671875" customWidth="1"/>
    <col min="6411" max="6411" width="22.6640625" customWidth="1"/>
    <col min="6412" max="6412" width="12.44140625" bestFit="1" customWidth="1"/>
    <col min="6413" max="6413" width="24.6640625" customWidth="1"/>
    <col min="6414" max="6414" width="19.33203125" customWidth="1"/>
    <col min="6415" max="6415" width="17.6640625" customWidth="1"/>
    <col min="6416" max="6416" width="22.44140625" customWidth="1"/>
    <col min="6417" max="6417" width="17.44140625" customWidth="1"/>
    <col min="6419" max="6419" width="20" customWidth="1"/>
    <col min="6420" max="6420" width="18.88671875" customWidth="1"/>
    <col min="6421" max="6421" width="16.44140625" customWidth="1"/>
    <col min="6422" max="6422" width="17.33203125" customWidth="1"/>
    <col min="6424" max="6424" width="15.109375" customWidth="1"/>
    <col min="6425" max="6425" width="14.88671875" customWidth="1"/>
    <col min="6426" max="6426" width="8.6640625" customWidth="1"/>
    <col min="6427" max="6427" width="20.44140625" customWidth="1"/>
    <col min="6428" max="6428" width="16.88671875" customWidth="1"/>
    <col min="6657" max="6657" width="8.88671875" customWidth="1"/>
    <col min="6658" max="6658" width="9.33203125" customWidth="1"/>
    <col min="6659" max="6659" width="15" customWidth="1"/>
    <col min="6660" max="6661" width="17.6640625" customWidth="1"/>
    <col min="6662" max="6662" width="16.44140625" customWidth="1"/>
    <col min="6663" max="6663" width="20.5546875" customWidth="1"/>
    <col min="6664" max="6664" width="3.6640625" customWidth="1"/>
    <col min="6665" max="6665" width="20.6640625" customWidth="1"/>
    <col min="6666" max="6666" width="20.88671875" customWidth="1"/>
    <col min="6667" max="6667" width="22.6640625" customWidth="1"/>
    <col min="6668" max="6668" width="12.44140625" bestFit="1" customWidth="1"/>
    <col min="6669" max="6669" width="24.6640625" customWidth="1"/>
    <col min="6670" max="6670" width="19.33203125" customWidth="1"/>
    <col min="6671" max="6671" width="17.6640625" customWidth="1"/>
    <col min="6672" max="6672" width="22.44140625" customWidth="1"/>
    <col min="6673" max="6673" width="17.44140625" customWidth="1"/>
    <col min="6675" max="6675" width="20" customWidth="1"/>
    <col min="6676" max="6676" width="18.88671875" customWidth="1"/>
    <col min="6677" max="6677" width="16.44140625" customWidth="1"/>
    <col min="6678" max="6678" width="17.33203125" customWidth="1"/>
    <col min="6680" max="6680" width="15.109375" customWidth="1"/>
    <col min="6681" max="6681" width="14.88671875" customWidth="1"/>
    <col min="6682" max="6682" width="8.6640625" customWidth="1"/>
    <col min="6683" max="6683" width="20.44140625" customWidth="1"/>
    <col min="6684" max="6684" width="16.88671875" customWidth="1"/>
    <col min="6913" max="6913" width="8.88671875" customWidth="1"/>
    <col min="6914" max="6914" width="9.33203125" customWidth="1"/>
    <col min="6915" max="6915" width="15" customWidth="1"/>
    <col min="6916" max="6917" width="17.6640625" customWidth="1"/>
    <col min="6918" max="6918" width="16.44140625" customWidth="1"/>
    <col min="6919" max="6919" width="20.5546875" customWidth="1"/>
    <col min="6920" max="6920" width="3.6640625" customWidth="1"/>
    <col min="6921" max="6921" width="20.6640625" customWidth="1"/>
    <col min="6922" max="6922" width="20.88671875" customWidth="1"/>
    <col min="6923" max="6923" width="22.6640625" customWidth="1"/>
    <col min="6924" max="6924" width="12.44140625" bestFit="1" customWidth="1"/>
    <col min="6925" max="6925" width="24.6640625" customWidth="1"/>
    <col min="6926" max="6926" width="19.33203125" customWidth="1"/>
    <col min="6927" max="6927" width="17.6640625" customWidth="1"/>
    <col min="6928" max="6928" width="22.44140625" customWidth="1"/>
    <col min="6929" max="6929" width="17.44140625" customWidth="1"/>
    <col min="6931" max="6931" width="20" customWidth="1"/>
    <col min="6932" max="6932" width="18.88671875" customWidth="1"/>
    <col min="6933" max="6933" width="16.44140625" customWidth="1"/>
    <col min="6934" max="6934" width="17.33203125" customWidth="1"/>
    <col min="6936" max="6936" width="15.109375" customWidth="1"/>
    <col min="6937" max="6937" width="14.88671875" customWidth="1"/>
    <col min="6938" max="6938" width="8.6640625" customWidth="1"/>
    <col min="6939" max="6939" width="20.44140625" customWidth="1"/>
    <col min="6940" max="6940" width="16.88671875" customWidth="1"/>
    <col min="7169" max="7169" width="8.88671875" customWidth="1"/>
    <col min="7170" max="7170" width="9.33203125" customWidth="1"/>
    <col min="7171" max="7171" width="15" customWidth="1"/>
    <col min="7172" max="7173" width="17.6640625" customWidth="1"/>
    <col min="7174" max="7174" width="16.44140625" customWidth="1"/>
    <col min="7175" max="7175" width="20.5546875" customWidth="1"/>
    <col min="7176" max="7176" width="3.6640625" customWidth="1"/>
    <col min="7177" max="7177" width="20.6640625" customWidth="1"/>
    <col min="7178" max="7178" width="20.88671875" customWidth="1"/>
    <col min="7179" max="7179" width="22.6640625" customWidth="1"/>
    <col min="7180" max="7180" width="12.44140625" bestFit="1" customWidth="1"/>
    <col min="7181" max="7181" width="24.6640625" customWidth="1"/>
    <col min="7182" max="7182" width="19.33203125" customWidth="1"/>
    <col min="7183" max="7183" width="17.6640625" customWidth="1"/>
    <col min="7184" max="7184" width="22.44140625" customWidth="1"/>
    <col min="7185" max="7185" width="17.44140625" customWidth="1"/>
    <col min="7187" max="7187" width="20" customWidth="1"/>
    <col min="7188" max="7188" width="18.88671875" customWidth="1"/>
    <col min="7189" max="7189" width="16.44140625" customWidth="1"/>
    <col min="7190" max="7190" width="17.33203125" customWidth="1"/>
    <col min="7192" max="7192" width="15.109375" customWidth="1"/>
    <col min="7193" max="7193" width="14.88671875" customWidth="1"/>
    <col min="7194" max="7194" width="8.6640625" customWidth="1"/>
    <col min="7195" max="7195" width="20.44140625" customWidth="1"/>
    <col min="7196" max="7196" width="16.88671875" customWidth="1"/>
    <col min="7425" max="7425" width="8.88671875" customWidth="1"/>
    <col min="7426" max="7426" width="9.33203125" customWidth="1"/>
    <col min="7427" max="7427" width="15" customWidth="1"/>
    <col min="7428" max="7429" width="17.6640625" customWidth="1"/>
    <col min="7430" max="7430" width="16.44140625" customWidth="1"/>
    <col min="7431" max="7431" width="20.5546875" customWidth="1"/>
    <col min="7432" max="7432" width="3.6640625" customWidth="1"/>
    <col min="7433" max="7433" width="20.6640625" customWidth="1"/>
    <col min="7434" max="7434" width="20.88671875" customWidth="1"/>
    <col min="7435" max="7435" width="22.6640625" customWidth="1"/>
    <col min="7436" max="7436" width="12.44140625" bestFit="1" customWidth="1"/>
    <col min="7437" max="7437" width="24.6640625" customWidth="1"/>
    <col min="7438" max="7438" width="19.33203125" customWidth="1"/>
    <col min="7439" max="7439" width="17.6640625" customWidth="1"/>
    <col min="7440" max="7440" width="22.44140625" customWidth="1"/>
    <col min="7441" max="7441" width="17.44140625" customWidth="1"/>
    <col min="7443" max="7443" width="20" customWidth="1"/>
    <col min="7444" max="7444" width="18.88671875" customWidth="1"/>
    <col min="7445" max="7445" width="16.44140625" customWidth="1"/>
    <col min="7446" max="7446" width="17.33203125" customWidth="1"/>
    <col min="7448" max="7448" width="15.109375" customWidth="1"/>
    <col min="7449" max="7449" width="14.88671875" customWidth="1"/>
    <col min="7450" max="7450" width="8.6640625" customWidth="1"/>
    <col min="7451" max="7451" width="20.44140625" customWidth="1"/>
    <col min="7452" max="7452" width="16.88671875" customWidth="1"/>
    <col min="7681" max="7681" width="8.88671875" customWidth="1"/>
    <col min="7682" max="7682" width="9.33203125" customWidth="1"/>
    <col min="7683" max="7683" width="15" customWidth="1"/>
    <col min="7684" max="7685" width="17.6640625" customWidth="1"/>
    <col min="7686" max="7686" width="16.44140625" customWidth="1"/>
    <col min="7687" max="7687" width="20.5546875" customWidth="1"/>
    <col min="7688" max="7688" width="3.6640625" customWidth="1"/>
    <col min="7689" max="7689" width="20.6640625" customWidth="1"/>
    <col min="7690" max="7690" width="20.88671875" customWidth="1"/>
    <col min="7691" max="7691" width="22.6640625" customWidth="1"/>
    <col min="7692" max="7692" width="12.44140625" bestFit="1" customWidth="1"/>
    <col min="7693" max="7693" width="24.6640625" customWidth="1"/>
    <col min="7694" max="7694" width="19.33203125" customWidth="1"/>
    <col min="7695" max="7695" width="17.6640625" customWidth="1"/>
    <col min="7696" max="7696" width="22.44140625" customWidth="1"/>
    <col min="7697" max="7697" width="17.44140625" customWidth="1"/>
    <col min="7699" max="7699" width="20" customWidth="1"/>
    <col min="7700" max="7700" width="18.88671875" customWidth="1"/>
    <col min="7701" max="7701" width="16.44140625" customWidth="1"/>
    <col min="7702" max="7702" width="17.33203125" customWidth="1"/>
    <col min="7704" max="7704" width="15.109375" customWidth="1"/>
    <col min="7705" max="7705" width="14.88671875" customWidth="1"/>
    <col min="7706" max="7706" width="8.6640625" customWidth="1"/>
    <col min="7707" max="7707" width="20.44140625" customWidth="1"/>
    <col min="7708" max="7708" width="16.88671875" customWidth="1"/>
    <col min="7937" max="7937" width="8.88671875" customWidth="1"/>
    <col min="7938" max="7938" width="9.33203125" customWidth="1"/>
    <col min="7939" max="7939" width="15" customWidth="1"/>
    <col min="7940" max="7941" width="17.6640625" customWidth="1"/>
    <col min="7942" max="7942" width="16.44140625" customWidth="1"/>
    <col min="7943" max="7943" width="20.5546875" customWidth="1"/>
    <col min="7944" max="7944" width="3.6640625" customWidth="1"/>
    <col min="7945" max="7945" width="20.6640625" customWidth="1"/>
    <col min="7946" max="7946" width="20.88671875" customWidth="1"/>
    <col min="7947" max="7947" width="22.6640625" customWidth="1"/>
    <col min="7948" max="7948" width="12.44140625" bestFit="1" customWidth="1"/>
    <col min="7949" max="7949" width="24.6640625" customWidth="1"/>
    <col min="7950" max="7950" width="19.33203125" customWidth="1"/>
    <col min="7951" max="7951" width="17.6640625" customWidth="1"/>
    <col min="7952" max="7952" width="22.44140625" customWidth="1"/>
    <col min="7953" max="7953" width="17.44140625" customWidth="1"/>
    <col min="7955" max="7955" width="20" customWidth="1"/>
    <col min="7956" max="7956" width="18.88671875" customWidth="1"/>
    <col min="7957" max="7957" width="16.44140625" customWidth="1"/>
    <col min="7958" max="7958" width="17.33203125" customWidth="1"/>
    <col min="7960" max="7960" width="15.109375" customWidth="1"/>
    <col min="7961" max="7961" width="14.88671875" customWidth="1"/>
    <col min="7962" max="7962" width="8.6640625" customWidth="1"/>
    <col min="7963" max="7963" width="20.44140625" customWidth="1"/>
    <col min="7964" max="7964" width="16.88671875" customWidth="1"/>
    <col min="8193" max="8193" width="8.88671875" customWidth="1"/>
    <col min="8194" max="8194" width="9.33203125" customWidth="1"/>
    <col min="8195" max="8195" width="15" customWidth="1"/>
    <col min="8196" max="8197" width="17.6640625" customWidth="1"/>
    <col min="8198" max="8198" width="16.44140625" customWidth="1"/>
    <col min="8199" max="8199" width="20.5546875" customWidth="1"/>
    <col min="8200" max="8200" width="3.6640625" customWidth="1"/>
    <col min="8201" max="8201" width="20.6640625" customWidth="1"/>
    <col min="8202" max="8202" width="20.88671875" customWidth="1"/>
    <col min="8203" max="8203" width="22.6640625" customWidth="1"/>
    <col min="8204" max="8204" width="12.44140625" bestFit="1" customWidth="1"/>
    <col min="8205" max="8205" width="24.6640625" customWidth="1"/>
    <col min="8206" max="8206" width="19.33203125" customWidth="1"/>
    <col min="8207" max="8207" width="17.6640625" customWidth="1"/>
    <col min="8208" max="8208" width="22.44140625" customWidth="1"/>
    <col min="8209" max="8209" width="17.44140625" customWidth="1"/>
    <col min="8211" max="8211" width="20" customWidth="1"/>
    <col min="8212" max="8212" width="18.88671875" customWidth="1"/>
    <col min="8213" max="8213" width="16.44140625" customWidth="1"/>
    <col min="8214" max="8214" width="17.33203125" customWidth="1"/>
    <col min="8216" max="8216" width="15.109375" customWidth="1"/>
    <col min="8217" max="8217" width="14.88671875" customWidth="1"/>
    <col min="8218" max="8218" width="8.6640625" customWidth="1"/>
    <col min="8219" max="8219" width="20.44140625" customWidth="1"/>
    <col min="8220" max="8220" width="16.88671875" customWidth="1"/>
    <col min="8449" max="8449" width="8.88671875" customWidth="1"/>
    <col min="8450" max="8450" width="9.33203125" customWidth="1"/>
    <col min="8451" max="8451" width="15" customWidth="1"/>
    <col min="8452" max="8453" width="17.6640625" customWidth="1"/>
    <col min="8454" max="8454" width="16.44140625" customWidth="1"/>
    <col min="8455" max="8455" width="20.5546875" customWidth="1"/>
    <col min="8456" max="8456" width="3.6640625" customWidth="1"/>
    <col min="8457" max="8457" width="20.6640625" customWidth="1"/>
    <col min="8458" max="8458" width="20.88671875" customWidth="1"/>
    <col min="8459" max="8459" width="22.6640625" customWidth="1"/>
    <col min="8460" max="8460" width="12.44140625" bestFit="1" customWidth="1"/>
    <col min="8461" max="8461" width="24.6640625" customWidth="1"/>
    <col min="8462" max="8462" width="19.33203125" customWidth="1"/>
    <col min="8463" max="8463" width="17.6640625" customWidth="1"/>
    <col min="8464" max="8464" width="22.44140625" customWidth="1"/>
    <col min="8465" max="8465" width="17.44140625" customWidth="1"/>
    <col min="8467" max="8467" width="20" customWidth="1"/>
    <col min="8468" max="8468" width="18.88671875" customWidth="1"/>
    <col min="8469" max="8469" width="16.44140625" customWidth="1"/>
    <col min="8470" max="8470" width="17.33203125" customWidth="1"/>
    <col min="8472" max="8472" width="15.109375" customWidth="1"/>
    <col min="8473" max="8473" width="14.88671875" customWidth="1"/>
    <col min="8474" max="8474" width="8.6640625" customWidth="1"/>
    <col min="8475" max="8475" width="20.44140625" customWidth="1"/>
    <col min="8476" max="8476" width="16.88671875" customWidth="1"/>
    <col min="8705" max="8705" width="8.88671875" customWidth="1"/>
    <col min="8706" max="8706" width="9.33203125" customWidth="1"/>
    <col min="8707" max="8707" width="15" customWidth="1"/>
    <col min="8708" max="8709" width="17.6640625" customWidth="1"/>
    <col min="8710" max="8710" width="16.44140625" customWidth="1"/>
    <col min="8711" max="8711" width="20.5546875" customWidth="1"/>
    <col min="8712" max="8712" width="3.6640625" customWidth="1"/>
    <col min="8713" max="8713" width="20.6640625" customWidth="1"/>
    <col min="8714" max="8714" width="20.88671875" customWidth="1"/>
    <col min="8715" max="8715" width="22.6640625" customWidth="1"/>
    <col min="8716" max="8716" width="12.44140625" bestFit="1" customWidth="1"/>
    <col min="8717" max="8717" width="24.6640625" customWidth="1"/>
    <col min="8718" max="8718" width="19.33203125" customWidth="1"/>
    <col min="8719" max="8719" width="17.6640625" customWidth="1"/>
    <col min="8720" max="8720" width="22.44140625" customWidth="1"/>
    <col min="8721" max="8721" width="17.44140625" customWidth="1"/>
    <col min="8723" max="8723" width="20" customWidth="1"/>
    <col min="8724" max="8724" width="18.88671875" customWidth="1"/>
    <col min="8725" max="8725" width="16.44140625" customWidth="1"/>
    <col min="8726" max="8726" width="17.33203125" customWidth="1"/>
    <col min="8728" max="8728" width="15.109375" customWidth="1"/>
    <col min="8729" max="8729" width="14.88671875" customWidth="1"/>
    <col min="8730" max="8730" width="8.6640625" customWidth="1"/>
    <col min="8731" max="8731" width="20.44140625" customWidth="1"/>
    <col min="8732" max="8732" width="16.88671875" customWidth="1"/>
    <col min="8961" max="8961" width="8.88671875" customWidth="1"/>
    <col min="8962" max="8962" width="9.33203125" customWidth="1"/>
    <col min="8963" max="8963" width="15" customWidth="1"/>
    <col min="8964" max="8965" width="17.6640625" customWidth="1"/>
    <col min="8966" max="8966" width="16.44140625" customWidth="1"/>
    <col min="8967" max="8967" width="20.5546875" customWidth="1"/>
    <col min="8968" max="8968" width="3.6640625" customWidth="1"/>
    <col min="8969" max="8969" width="20.6640625" customWidth="1"/>
    <col min="8970" max="8970" width="20.88671875" customWidth="1"/>
    <col min="8971" max="8971" width="22.6640625" customWidth="1"/>
    <col min="8972" max="8972" width="12.44140625" bestFit="1" customWidth="1"/>
    <col min="8973" max="8973" width="24.6640625" customWidth="1"/>
    <col min="8974" max="8974" width="19.33203125" customWidth="1"/>
    <col min="8975" max="8975" width="17.6640625" customWidth="1"/>
    <col min="8976" max="8976" width="22.44140625" customWidth="1"/>
    <col min="8977" max="8977" width="17.44140625" customWidth="1"/>
    <col min="8979" max="8979" width="20" customWidth="1"/>
    <col min="8980" max="8980" width="18.88671875" customWidth="1"/>
    <col min="8981" max="8981" width="16.44140625" customWidth="1"/>
    <col min="8982" max="8982" width="17.33203125" customWidth="1"/>
    <col min="8984" max="8984" width="15.109375" customWidth="1"/>
    <col min="8985" max="8985" width="14.88671875" customWidth="1"/>
    <col min="8986" max="8986" width="8.6640625" customWidth="1"/>
    <col min="8987" max="8987" width="20.44140625" customWidth="1"/>
    <col min="8988" max="8988" width="16.88671875" customWidth="1"/>
    <col min="9217" max="9217" width="8.88671875" customWidth="1"/>
    <col min="9218" max="9218" width="9.33203125" customWidth="1"/>
    <col min="9219" max="9219" width="15" customWidth="1"/>
    <col min="9220" max="9221" width="17.6640625" customWidth="1"/>
    <col min="9222" max="9222" width="16.44140625" customWidth="1"/>
    <col min="9223" max="9223" width="20.5546875" customWidth="1"/>
    <col min="9224" max="9224" width="3.6640625" customWidth="1"/>
    <col min="9225" max="9225" width="20.6640625" customWidth="1"/>
    <col min="9226" max="9226" width="20.88671875" customWidth="1"/>
    <col min="9227" max="9227" width="22.6640625" customWidth="1"/>
    <col min="9228" max="9228" width="12.44140625" bestFit="1" customWidth="1"/>
    <col min="9229" max="9229" width="24.6640625" customWidth="1"/>
    <col min="9230" max="9230" width="19.33203125" customWidth="1"/>
    <col min="9231" max="9231" width="17.6640625" customWidth="1"/>
    <col min="9232" max="9232" width="22.44140625" customWidth="1"/>
    <col min="9233" max="9233" width="17.44140625" customWidth="1"/>
    <col min="9235" max="9235" width="20" customWidth="1"/>
    <col min="9236" max="9236" width="18.88671875" customWidth="1"/>
    <col min="9237" max="9237" width="16.44140625" customWidth="1"/>
    <col min="9238" max="9238" width="17.33203125" customWidth="1"/>
    <col min="9240" max="9240" width="15.109375" customWidth="1"/>
    <col min="9241" max="9241" width="14.88671875" customWidth="1"/>
    <col min="9242" max="9242" width="8.6640625" customWidth="1"/>
    <col min="9243" max="9243" width="20.44140625" customWidth="1"/>
    <col min="9244" max="9244" width="16.88671875" customWidth="1"/>
    <col min="9473" max="9473" width="8.88671875" customWidth="1"/>
    <col min="9474" max="9474" width="9.33203125" customWidth="1"/>
    <col min="9475" max="9475" width="15" customWidth="1"/>
    <col min="9476" max="9477" width="17.6640625" customWidth="1"/>
    <col min="9478" max="9478" width="16.44140625" customWidth="1"/>
    <col min="9479" max="9479" width="20.5546875" customWidth="1"/>
    <col min="9480" max="9480" width="3.6640625" customWidth="1"/>
    <col min="9481" max="9481" width="20.6640625" customWidth="1"/>
    <col min="9482" max="9482" width="20.88671875" customWidth="1"/>
    <col min="9483" max="9483" width="22.6640625" customWidth="1"/>
    <col min="9484" max="9484" width="12.44140625" bestFit="1" customWidth="1"/>
    <col min="9485" max="9485" width="24.6640625" customWidth="1"/>
    <col min="9486" max="9486" width="19.33203125" customWidth="1"/>
    <col min="9487" max="9487" width="17.6640625" customWidth="1"/>
    <col min="9488" max="9488" width="22.44140625" customWidth="1"/>
    <col min="9489" max="9489" width="17.44140625" customWidth="1"/>
    <col min="9491" max="9491" width="20" customWidth="1"/>
    <col min="9492" max="9492" width="18.88671875" customWidth="1"/>
    <col min="9493" max="9493" width="16.44140625" customWidth="1"/>
    <col min="9494" max="9494" width="17.33203125" customWidth="1"/>
    <col min="9496" max="9496" width="15.109375" customWidth="1"/>
    <col min="9497" max="9497" width="14.88671875" customWidth="1"/>
    <col min="9498" max="9498" width="8.6640625" customWidth="1"/>
    <col min="9499" max="9499" width="20.44140625" customWidth="1"/>
    <col min="9500" max="9500" width="16.88671875" customWidth="1"/>
    <col min="9729" max="9729" width="8.88671875" customWidth="1"/>
    <col min="9730" max="9730" width="9.33203125" customWidth="1"/>
    <col min="9731" max="9731" width="15" customWidth="1"/>
    <col min="9732" max="9733" width="17.6640625" customWidth="1"/>
    <col min="9734" max="9734" width="16.44140625" customWidth="1"/>
    <col min="9735" max="9735" width="20.5546875" customWidth="1"/>
    <col min="9736" max="9736" width="3.6640625" customWidth="1"/>
    <col min="9737" max="9737" width="20.6640625" customWidth="1"/>
    <col min="9738" max="9738" width="20.88671875" customWidth="1"/>
    <col min="9739" max="9739" width="22.6640625" customWidth="1"/>
    <col min="9740" max="9740" width="12.44140625" bestFit="1" customWidth="1"/>
    <col min="9741" max="9741" width="24.6640625" customWidth="1"/>
    <col min="9742" max="9742" width="19.33203125" customWidth="1"/>
    <col min="9743" max="9743" width="17.6640625" customWidth="1"/>
    <col min="9744" max="9744" width="22.44140625" customWidth="1"/>
    <col min="9745" max="9745" width="17.44140625" customWidth="1"/>
    <col min="9747" max="9747" width="20" customWidth="1"/>
    <col min="9748" max="9748" width="18.88671875" customWidth="1"/>
    <col min="9749" max="9749" width="16.44140625" customWidth="1"/>
    <col min="9750" max="9750" width="17.33203125" customWidth="1"/>
    <col min="9752" max="9752" width="15.109375" customWidth="1"/>
    <col min="9753" max="9753" width="14.88671875" customWidth="1"/>
    <col min="9754" max="9754" width="8.6640625" customWidth="1"/>
    <col min="9755" max="9755" width="20.44140625" customWidth="1"/>
    <col min="9756" max="9756" width="16.88671875" customWidth="1"/>
    <col min="9985" max="9985" width="8.88671875" customWidth="1"/>
    <col min="9986" max="9986" width="9.33203125" customWidth="1"/>
    <col min="9987" max="9987" width="15" customWidth="1"/>
    <col min="9988" max="9989" width="17.6640625" customWidth="1"/>
    <col min="9990" max="9990" width="16.44140625" customWidth="1"/>
    <col min="9991" max="9991" width="20.5546875" customWidth="1"/>
    <col min="9992" max="9992" width="3.6640625" customWidth="1"/>
    <col min="9993" max="9993" width="20.6640625" customWidth="1"/>
    <col min="9994" max="9994" width="20.88671875" customWidth="1"/>
    <col min="9995" max="9995" width="22.6640625" customWidth="1"/>
    <col min="9996" max="9996" width="12.44140625" bestFit="1" customWidth="1"/>
    <col min="9997" max="9997" width="24.6640625" customWidth="1"/>
    <col min="9998" max="9998" width="19.33203125" customWidth="1"/>
    <col min="9999" max="9999" width="17.6640625" customWidth="1"/>
    <col min="10000" max="10000" width="22.44140625" customWidth="1"/>
    <col min="10001" max="10001" width="17.44140625" customWidth="1"/>
    <col min="10003" max="10003" width="20" customWidth="1"/>
    <col min="10004" max="10004" width="18.88671875" customWidth="1"/>
    <col min="10005" max="10005" width="16.44140625" customWidth="1"/>
    <col min="10006" max="10006" width="17.33203125" customWidth="1"/>
    <col min="10008" max="10008" width="15.109375" customWidth="1"/>
    <col min="10009" max="10009" width="14.88671875" customWidth="1"/>
    <col min="10010" max="10010" width="8.6640625" customWidth="1"/>
    <col min="10011" max="10011" width="20.44140625" customWidth="1"/>
    <col min="10012" max="10012" width="16.88671875" customWidth="1"/>
    <col min="10241" max="10241" width="8.88671875" customWidth="1"/>
    <col min="10242" max="10242" width="9.33203125" customWidth="1"/>
    <col min="10243" max="10243" width="15" customWidth="1"/>
    <col min="10244" max="10245" width="17.6640625" customWidth="1"/>
    <col min="10246" max="10246" width="16.44140625" customWidth="1"/>
    <col min="10247" max="10247" width="20.5546875" customWidth="1"/>
    <col min="10248" max="10248" width="3.6640625" customWidth="1"/>
    <col min="10249" max="10249" width="20.6640625" customWidth="1"/>
    <col min="10250" max="10250" width="20.88671875" customWidth="1"/>
    <col min="10251" max="10251" width="22.6640625" customWidth="1"/>
    <col min="10252" max="10252" width="12.44140625" bestFit="1" customWidth="1"/>
    <col min="10253" max="10253" width="24.6640625" customWidth="1"/>
    <col min="10254" max="10254" width="19.33203125" customWidth="1"/>
    <col min="10255" max="10255" width="17.6640625" customWidth="1"/>
    <col min="10256" max="10256" width="22.44140625" customWidth="1"/>
    <col min="10257" max="10257" width="17.44140625" customWidth="1"/>
    <col min="10259" max="10259" width="20" customWidth="1"/>
    <col min="10260" max="10260" width="18.88671875" customWidth="1"/>
    <col min="10261" max="10261" width="16.44140625" customWidth="1"/>
    <col min="10262" max="10262" width="17.33203125" customWidth="1"/>
    <col min="10264" max="10264" width="15.109375" customWidth="1"/>
    <col min="10265" max="10265" width="14.88671875" customWidth="1"/>
    <col min="10266" max="10266" width="8.6640625" customWidth="1"/>
    <col min="10267" max="10267" width="20.44140625" customWidth="1"/>
    <col min="10268" max="10268" width="16.88671875" customWidth="1"/>
    <col min="10497" max="10497" width="8.88671875" customWidth="1"/>
    <col min="10498" max="10498" width="9.33203125" customWidth="1"/>
    <col min="10499" max="10499" width="15" customWidth="1"/>
    <col min="10500" max="10501" width="17.6640625" customWidth="1"/>
    <col min="10502" max="10502" width="16.44140625" customWidth="1"/>
    <col min="10503" max="10503" width="20.5546875" customWidth="1"/>
    <col min="10504" max="10504" width="3.6640625" customWidth="1"/>
    <col min="10505" max="10505" width="20.6640625" customWidth="1"/>
    <col min="10506" max="10506" width="20.88671875" customWidth="1"/>
    <col min="10507" max="10507" width="22.6640625" customWidth="1"/>
    <col min="10508" max="10508" width="12.44140625" bestFit="1" customWidth="1"/>
    <col min="10509" max="10509" width="24.6640625" customWidth="1"/>
    <col min="10510" max="10510" width="19.33203125" customWidth="1"/>
    <col min="10511" max="10511" width="17.6640625" customWidth="1"/>
    <col min="10512" max="10512" width="22.44140625" customWidth="1"/>
    <col min="10513" max="10513" width="17.44140625" customWidth="1"/>
    <col min="10515" max="10515" width="20" customWidth="1"/>
    <col min="10516" max="10516" width="18.88671875" customWidth="1"/>
    <col min="10517" max="10517" width="16.44140625" customWidth="1"/>
    <col min="10518" max="10518" width="17.33203125" customWidth="1"/>
    <col min="10520" max="10520" width="15.109375" customWidth="1"/>
    <col min="10521" max="10521" width="14.88671875" customWidth="1"/>
    <col min="10522" max="10522" width="8.6640625" customWidth="1"/>
    <col min="10523" max="10523" width="20.44140625" customWidth="1"/>
    <col min="10524" max="10524" width="16.88671875" customWidth="1"/>
    <col min="10753" max="10753" width="8.88671875" customWidth="1"/>
    <col min="10754" max="10754" width="9.33203125" customWidth="1"/>
    <col min="10755" max="10755" width="15" customWidth="1"/>
    <col min="10756" max="10757" width="17.6640625" customWidth="1"/>
    <col min="10758" max="10758" width="16.44140625" customWidth="1"/>
    <col min="10759" max="10759" width="20.5546875" customWidth="1"/>
    <col min="10760" max="10760" width="3.6640625" customWidth="1"/>
    <col min="10761" max="10761" width="20.6640625" customWidth="1"/>
    <col min="10762" max="10762" width="20.88671875" customWidth="1"/>
    <col min="10763" max="10763" width="22.6640625" customWidth="1"/>
    <col min="10764" max="10764" width="12.44140625" bestFit="1" customWidth="1"/>
    <col min="10765" max="10765" width="24.6640625" customWidth="1"/>
    <col min="10766" max="10766" width="19.33203125" customWidth="1"/>
    <col min="10767" max="10767" width="17.6640625" customWidth="1"/>
    <col min="10768" max="10768" width="22.44140625" customWidth="1"/>
    <col min="10769" max="10769" width="17.44140625" customWidth="1"/>
    <col min="10771" max="10771" width="20" customWidth="1"/>
    <col min="10772" max="10772" width="18.88671875" customWidth="1"/>
    <col min="10773" max="10773" width="16.44140625" customWidth="1"/>
    <col min="10774" max="10774" width="17.33203125" customWidth="1"/>
    <col min="10776" max="10776" width="15.109375" customWidth="1"/>
    <col min="10777" max="10777" width="14.88671875" customWidth="1"/>
    <col min="10778" max="10778" width="8.6640625" customWidth="1"/>
    <col min="10779" max="10779" width="20.44140625" customWidth="1"/>
    <col min="10780" max="10780" width="16.88671875" customWidth="1"/>
    <col min="11009" max="11009" width="8.88671875" customWidth="1"/>
    <col min="11010" max="11010" width="9.33203125" customWidth="1"/>
    <col min="11011" max="11011" width="15" customWidth="1"/>
    <col min="11012" max="11013" width="17.6640625" customWidth="1"/>
    <col min="11014" max="11014" width="16.44140625" customWidth="1"/>
    <col min="11015" max="11015" width="20.5546875" customWidth="1"/>
    <col min="11016" max="11016" width="3.6640625" customWidth="1"/>
    <col min="11017" max="11017" width="20.6640625" customWidth="1"/>
    <col min="11018" max="11018" width="20.88671875" customWidth="1"/>
    <col min="11019" max="11019" width="22.6640625" customWidth="1"/>
    <col min="11020" max="11020" width="12.44140625" bestFit="1" customWidth="1"/>
    <col min="11021" max="11021" width="24.6640625" customWidth="1"/>
    <col min="11022" max="11022" width="19.33203125" customWidth="1"/>
    <col min="11023" max="11023" width="17.6640625" customWidth="1"/>
    <col min="11024" max="11024" width="22.44140625" customWidth="1"/>
    <col min="11025" max="11025" width="17.44140625" customWidth="1"/>
    <col min="11027" max="11027" width="20" customWidth="1"/>
    <col min="11028" max="11028" width="18.88671875" customWidth="1"/>
    <col min="11029" max="11029" width="16.44140625" customWidth="1"/>
    <col min="11030" max="11030" width="17.33203125" customWidth="1"/>
    <col min="11032" max="11032" width="15.109375" customWidth="1"/>
    <col min="11033" max="11033" width="14.88671875" customWidth="1"/>
    <col min="11034" max="11034" width="8.6640625" customWidth="1"/>
    <col min="11035" max="11035" width="20.44140625" customWidth="1"/>
    <col min="11036" max="11036" width="16.88671875" customWidth="1"/>
    <col min="11265" max="11265" width="8.88671875" customWidth="1"/>
    <col min="11266" max="11266" width="9.33203125" customWidth="1"/>
    <col min="11267" max="11267" width="15" customWidth="1"/>
    <col min="11268" max="11269" width="17.6640625" customWidth="1"/>
    <col min="11270" max="11270" width="16.44140625" customWidth="1"/>
    <col min="11271" max="11271" width="20.5546875" customWidth="1"/>
    <col min="11272" max="11272" width="3.6640625" customWidth="1"/>
    <col min="11273" max="11273" width="20.6640625" customWidth="1"/>
    <col min="11274" max="11274" width="20.88671875" customWidth="1"/>
    <col min="11275" max="11275" width="22.6640625" customWidth="1"/>
    <col min="11276" max="11276" width="12.44140625" bestFit="1" customWidth="1"/>
    <col min="11277" max="11277" width="24.6640625" customWidth="1"/>
    <col min="11278" max="11278" width="19.33203125" customWidth="1"/>
    <col min="11279" max="11279" width="17.6640625" customWidth="1"/>
    <col min="11280" max="11280" width="22.44140625" customWidth="1"/>
    <col min="11281" max="11281" width="17.44140625" customWidth="1"/>
    <col min="11283" max="11283" width="20" customWidth="1"/>
    <col min="11284" max="11284" width="18.88671875" customWidth="1"/>
    <col min="11285" max="11285" width="16.44140625" customWidth="1"/>
    <col min="11286" max="11286" width="17.33203125" customWidth="1"/>
    <col min="11288" max="11288" width="15.109375" customWidth="1"/>
    <col min="11289" max="11289" width="14.88671875" customWidth="1"/>
    <col min="11290" max="11290" width="8.6640625" customWidth="1"/>
    <col min="11291" max="11291" width="20.44140625" customWidth="1"/>
    <col min="11292" max="11292" width="16.88671875" customWidth="1"/>
    <col min="11521" max="11521" width="8.88671875" customWidth="1"/>
    <col min="11522" max="11522" width="9.33203125" customWidth="1"/>
    <col min="11523" max="11523" width="15" customWidth="1"/>
    <col min="11524" max="11525" width="17.6640625" customWidth="1"/>
    <col min="11526" max="11526" width="16.44140625" customWidth="1"/>
    <col min="11527" max="11527" width="20.5546875" customWidth="1"/>
    <col min="11528" max="11528" width="3.6640625" customWidth="1"/>
    <col min="11529" max="11529" width="20.6640625" customWidth="1"/>
    <col min="11530" max="11530" width="20.88671875" customWidth="1"/>
    <col min="11531" max="11531" width="22.6640625" customWidth="1"/>
    <col min="11532" max="11532" width="12.44140625" bestFit="1" customWidth="1"/>
    <col min="11533" max="11533" width="24.6640625" customWidth="1"/>
    <col min="11534" max="11534" width="19.33203125" customWidth="1"/>
    <col min="11535" max="11535" width="17.6640625" customWidth="1"/>
    <col min="11536" max="11536" width="22.44140625" customWidth="1"/>
    <col min="11537" max="11537" width="17.44140625" customWidth="1"/>
    <col min="11539" max="11539" width="20" customWidth="1"/>
    <col min="11540" max="11540" width="18.88671875" customWidth="1"/>
    <col min="11541" max="11541" width="16.44140625" customWidth="1"/>
    <col min="11542" max="11542" width="17.33203125" customWidth="1"/>
    <col min="11544" max="11544" width="15.109375" customWidth="1"/>
    <col min="11545" max="11545" width="14.88671875" customWidth="1"/>
    <col min="11546" max="11546" width="8.6640625" customWidth="1"/>
    <col min="11547" max="11547" width="20.44140625" customWidth="1"/>
    <col min="11548" max="11548" width="16.88671875" customWidth="1"/>
    <col min="11777" max="11777" width="8.88671875" customWidth="1"/>
    <col min="11778" max="11778" width="9.33203125" customWidth="1"/>
    <col min="11779" max="11779" width="15" customWidth="1"/>
    <col min="11780" max="11781" width="17.6640625" customWidth="1"/>
    <col min="11782" max="11782" width="16.44140625" customWidth="1"/>
    <col min="11783" max="11783" width="20.5546875" customWidth="1"/>
    <col min="11784" max="11784" width="3.6640625" customWidth="1"/>
    <col min="11785" max="11785" width="20.6640625" customWidth="1"/>
    <col min="11786" max="11786" width="20.88671875" customWidth="1"/>
    <col min="11787" max="11787" width="22.6640625" customWidth="1"/>
    <col min="11788" max="11788" width="12.44140625" bestFit="1" customWidth="1"/>
    <col min="11789" max="11789" width="24.6640625" customWidth="1"/>
    <col min="11790" max="11790" width="19.33203125" customWidth="1"/>
    <col min="11791" max="11791" width="17.6640625" customWidth="1"/>
    <col min="11792" max="11792" width="22.44140625" customWidth="1"/>
    <col min="11793" max="11793" width="17.44140625" customWidth="1"/>
    <col min="11795" max="11795" width="20" customWidth="1"/>
    <col min="11796" max="11796" width="18.88671875" customWidth="1"/>
    <col min="11797" max="11797" width="16.44140625" customWidth="1"/>
    <col min="11798" max="11798" width="17.33203125" customWidth="1"/>
    <col min="11800" max="11800" width="15.109375" customWidth="1"/>
    <col min="11801" max="11801" width="14.88671875" customWidth="1"/>
    <col min="11802" max="11802" width="8.6640625" customWidth="1"/>
    <col min="11803" max="11803" width="20.44140625" customWidth="1"/>
    <col min="11804" max="11804" width="16.88671875" customWidth="1"/>
    <col min="12033" max="12033" width="8.88671875" customWidth="1"/>
    <col min="12034" max="12034" width="9.33203125" customWidth="1"/>
    <col min="12035" max="12035" width="15" customWidth="1"/>
    <col min="12036" max="12037" width="17.6640625" customWidth="1"/>
    <col min="12038" max="12038" width="16.44140625" customWidth="1"/>
    <col min="12039" max="12039" width="20.5546875" customWidth="1"/>
    <col min="12040" max="12040" width="3.6640625" customWidth="1"/>
    <col min="12041" max="12041" width="20.6640625" customWidth="1"/>
    <col min="12042" max="12042" width="20.88671875" customWidth="1"/>
    <col min="12043" max="12043" width="22.6640625" customWidth="1"/>
    <col min="12044" max="12044" width="12.44140625" bestFit="1" customWidth="1"/>
    <col min="12045" max="12045" width="24.6640625" customWidth="1"/>
    <col min="12046" max="12046" width="19.33203125" customWidth="1"/>
    <col min="12047" max="12047" width="17.6640625" customWidth="1"/>
    <col min="12048" max="12048" width="22.44140625" customWidth="1"/>
    <col min="12049" max="12049" width="17.44140625" customWidth="1"/>
    <col min="12051" max="12051" width="20" customWidth="1"/>
    <col min="12052" max="12052" width="18.88671875" customWidth="1"/>
    <col min="12053" max="12053" width="16.44140625" customWidth="1"/>
    <col min="12054" max="12054" width="17.33203125" customWidth="1"/>
    <col min="12056" max="12056" width="15.109375" customWidth="1"/>
    <col min="12057" max="12057" width="14.88671875" customWidth="1"/>
    <col min="12058" max="12058" width="8.6640625" customWidth="1"/>
    <col min="12059" max="12059" width="20.44140625" customWidth="1"/>
    <col min="12060" max="12060" width="16.88671875" customWidth="1"/>
    <col min="12289" max="12289" width="8.88671875" customWidth="1"/>
    <col min="12290" max="12290" width="9.33203125" customWidth="1"/>
    <col min="12291" max="12291" width="15" customWidth="1"/>
    <col min="12292" max="12293" width="17.6640625" customWidth="1"/>
    <col min="12294" max="12294" width="16.44140625" customWidth="1"/>
    <col min="12295" max="12295" width="20.5546875" customWidth="1"/>
    <col min="12296" max="12296" width="3.6640625" customWidth="1"/>
    <col min="12297" max="12297" width="20.6640625" customWidth="1"/>
    <col min="12298" max="12298" width="20.88671875" customWidth="1"/>
    <col min="12299" max="12299" width="22.6640625" customWidth="1"/>
    <col min="12300" max="12300" width="12.44140625" bestFit="1" customWidth="1"/>
    <col min="12301" max="12301" width="24.6640625" customWidth="1"/>
    <col min="12302" max="12302" width="19.33203125" customWidth="1"/>
    <col min="12303" max="12303" width="17.6640625" customWidth="1"/>
    <col min="12304" max="12304" width="22.44140625" customWidth="1"/>
    <col min="12305" max="12305" width="17.44140625" customWidth="1"/>
    <col min="12307" max="12307" width="20" customWidth="1"/>
    <col min="12308" max="12308" width="18.88671875" customWidth="1"/>
    <col min="12309" max="12309" width="16.44140625" customWidth="1"/>
    <col min="12310" max="12310" width="17.33203125" customWidth="1"/>
    <col min="12312" max="12312" width="15.109375" customWidth="1"/>
    <col min="12313" max="12313" width="14.88671875" customWidth="1"/>
    <col min="12314" max="12314" width="8.6640625" customWidth="1"/>
    <col min="12315" max="12315" width="20.44140625" customWidth="1"/>
    <col min="12316" max="12316" width="16.88671875" customWidth="1"/>
    <col min="12545" max="12545" width="8.88671875" customWidth="1"/>
    <col min="12546" max="12546" width="9.33203125" customWidth="1"/>
    <col min="12547" max="12547" width="15" customWidth="1"/>
    <col min="12548" max="12549" width="17.6640625" customWidth="1"/>
    <col min="12550" max="12550" width="16.44140625" customWidth="1"/>
    <col min="12551" max="12551" width="20.5546875" customWidth="1"/>
    <col min="12552" max="12552" width="3.6640625" customWidth="1"/>
    <col min="12553" max="12553" width="20.6640625" customWidth="1"/>
    <col min="12554" max="12554" width="20.88671875" customWidth="1"/>
    <col min="12555" max="12555" width="22.6640625" customWidth="1"/>
    <col min="12556" max="12556" width="12.44140625" bestFit="1" customWidth="1"/>
    <col min="12557" max="12557" width="24.6640625" customWidth="1"/>
    <col min="12558" max="12558" width="19.33203125" customWidth="1"/>
    <col min="12559" max="12559" width="17.6640625" customWidth="1"/>
    <col min="12560" max="12560" width="22.44140625" customWidth="1"/>
    <col min="12561" max="12561" width="17.44140625" customWidth="1"/>
    <col min="12563" max="12563" width="20" customWidth="1"/>
    <col min="12564" max="12564" width="18.88671875" customWidth="1"/>
    <col min="12565" max="12565" width="16.44140625" customWidth="1"/>
    <col min="12566" max="12566" width="17.33203125" customWidth="1"/>
    <col min="12568" max="12568" width="15.109375" customWidth="1"/>
    <col min="12569" max="12569" width="14.88671875" customWidth="1"/>
    <col min="12570" max="12570" width="8.6640625" customWidth="1"/>
    <col min="12571" max="12571" width="20.44140625" customWidth="1"/>
    <col min="12572" max="12572" width="16.88671875" customWidth="1"/>
    <col min="12801" max="12801" width="8.88671875" customWidth="1"/>
    <col min="12802" max="12802" width="9.33203125" customWidth="1"/>
    <col min="12803" max="12803" width="15" customWidth="1"/>
    <col min="12804" max="12805" width="17.6640625" customWidth="1"/>
    <col min="12806" max="12806" width="16.44140625" customWidth="1"/>
    <col min="12807" max="12807" width="20.5546875" customWidth="1"/>
    <col min="12808" max="12808" width="3.6640625" customWidth="1"/>
    <col min="12809" max="12809" width="20.6640625" customWidth="1"/>
    <col min="12810" max="12810" width="20.88671875" customWidth="1"/>
    <col min="12811" max="12811" width="22.6640625" customWidth="1"/>
    <col min="12812" max="12812" width="12.44140625" bestFit="1" customWidth="1"/>
    <col min="12813" max="12813" width="24.6640625" customWidth="1"/>
    <col min="12814" max="12814" width="19.33203125" customWidth="1"/>
    <col min="12815" max="12815" width="17.6640625" customWidth="1"/>
    <col min="12816" max="12816" width="22.44140625" customWidth="1"/>
    <col min="12817" max="12817" width="17.44140625" customWidth="1"/>
    <col min="12819" max="12819" width="20" customWidth="1"/>
    <col min="12820" max="12820" width="18.88671875" customWidth="1"/>
    <col min="12821" max="12821" width="16.44140625" customWidth="1"/>
    <col min="12822" max="12822" width="17.33203125" customWidth="1"/>
    <col min="12824" max="12824" width="15.109375" customWidth="1"/>
    <col min="12825" max="12825" width="14.88671875" customWidth="1"/>
    <col min="12826" max="12826" width="8.6640625" customWidth="1"/>
    <col min="12827" max="12827" width="20.44140625" customWidth="1"/>
    <col min="12828" max="12828" width="16.88671875" customWidth="1"/>
    <col min="13057" max="13057" width="8.88671875" customWidth="1"/>
    <col min="13058" max="13058" width="9.33203125" customWidth="1"/>
    <col min="13059" max="13059" width="15" customWidth="1"/>
    <col min="13060" max="13061" width="17.6640625" customWidth="1"/>
    <col min="13062" max="13062" width="16.44140625" customWidth="1"/>
    <col min="13063" max="13063" width="20.5546875" customWidth="1"/>
    <col min="13064" max="13064" width="3.6640625" customWidth="1"/>
    <col min="13065" max="13065" width="20.6640625" customWidth="1"/>
    <col min="13066" max="13066" width="20.88671875" customWidth="1"/>
    <col min="13067" max="13067" width="22.6640625" customWidth="1"/>
    <col min="13068" max="13068" width="12.44140625" bestFit="1" customWidth="1"/>
    <col min="13069" max="13069" width="24.6640625" customWidth="1"/>
    <col min="13070" max="13070" width="19.33203125" customWidth="1"/>
    <col min="13071" max="13071" width="17.6640625" customWidth="1"/>
    <col min="13072" max="13072" width="22.44140625" customWidth="1"/>
    <col min="13073" max="13073" width="17.44140625" customWidth="1"/>
    <col min="13075" max="13075" width="20" customWidth="1"/>
    <col min="13076" max="13076" width="18.88671875" customWidth="1"/>
    <col min="13077" max="13077" width="16.44140625" customWidth="1"/>
    <col min="13078" max="13078" width="17.33203125" customWidth="1"/>
    <col min="13080" max="13080" width="15.109375" customWidth="1"/>
    <col min="13081" max="13081" width="14.88671875" customWidth="1"/>
    <col min="13082" max="13082" width="8.6640625" customWidth="1"/>
    <col min="13083" max="13083" width="20.44140625" customWidth="1"/>
    <col min="13084" max="13084" width="16.88671875" customWidth="1"/>
    <col min="13313" max="13313" width="8.88671875" customWidth="1"/>
    <col min="13314" max="13314" width="9.33203125" customWidth="1"/>
    <col min="13315" max="13315" width="15" customWidth="1"/>
    <col min="13316" max="13317" width="17.6640625" customWidth="1"/>
    <col min="13318" max="13318" width="16.44140625" customWidth="1"/>
    <col min="13319" max="13319" width="20.5546875" customWidth="1"/>
    <col min="13320" max="13320" width="3.6640625" customWidth="1"/>
    <col min="13321" max="13321" width="20.6640625" customWidth="1"/>
    <col min="13322" max="13322" width="20.88671875" customWidth="1"/>
    <col min="13323" max="13323" width="22.6640625" customWidth="1"/>
    <col min="13324" max="13324" width="12.44140625" bestFit="1" customWidth="1"/>
    <col min="13325" max="13325" width="24.6640625" customWidth="1"/>
    <col min="13326" max="13326" width="19.33203125" customWidth="1"/>
    <col min="13327" max="13327" width="17.6640625" customWidth="1"/>
    <col min="13328" max="13328" width="22.44140625" customWidth="1"/>
    <col min="13329" max="13329" width="17.44140625" customWidth="1"/>
    <col min="13331" max="13331" width="20" customWidth="1"/>
    <col min="13332" max="13332" width="18.88671875" customWidth="1"/>
    <col min="13333" max="13333" width="16.44140625" customWidth="1"/>
    <col min="13334" max="13334" width="17.33203125" customWidth="1"/>
    <col min="13336" max="13336" width="15.109375" customWidth="1"/>
    <col min="13337" max="13337" width="14.88671875" customWidth="1"/>
    <col min="13338" max="13338" width="8.6640625" customWidth="1"/>
    <col min="13339" max="13339" width="20.44140625" customWidth="1"/>
    <col min="13340" max="13340" width="16.88671875" customWidth="1"/>
    <col min="13569" max="13569" width="8.88671875" customWidth="1"/>
    <col min="13570" max="13570" width="9.33203125" customWidth="1"/>
    <col min="13571" max="13571" width="15" customWidth="1"/>
    <col min="13572" max="13573" width="17.6640625" customWidth="1"/>
    <col min="13574" max="13574" width="16.44140625" customWidth="1"/>
    <col min="13575" max="13575" width="20.5546875" customWidth="1"/>
    <col min="13576" max="13576" width="3.6640625" customWidth="1"/>
    <col min="13577" max="13577" width="20.6640625" customWidth="1"/>
    <col min="13578" max="13578" width="20.88671875" customWidth="1"/>
    <col min="13579" max="13579" width="22.6640625" customWidth="1"/>
    <col min="13580" max="13580" width="12.44140625" bestFit="1" customWidth="1"/>
    <col min="13581" max="13581" width="24.6640625" customWidth="1"/>
    <col min="13582" max="13582" width="19.33203125" customWidth="1"/>
    <col min="13583" max="13583" width="17.6640625" customWidth="1"/>
    <col min="13584" max="13584" width="22.44140625" customWidth="1"/>
    <col min="13585" max="13585" width="17.44140625" customWidth="1"/>
    <col min="13587" max="13587" width="20" customWidth="1"/>
    <col min="13588" max="13588" width="18.88671875" customWidth="1"/>
    <col min="13589" max="13589" width="16.44140625" customWidth="1"/>
    <col min="13590" max="13590" width="17.33203125" customWidth="1"/>
    <col min="13592" max="13592" width="15.109375" customWidth="1"/>
    <col min="13593" max="13593" width="14.88671875" customWidth="1"/>
    <col min="13594" max="13594" width="8.6640625" customWidth="1"/>
    <col min="13595" max="13595" width="20.44140625" customWidth="1"/>
    <col min="13596" max="13596" width="16.88671875" customWidth="1"/>
    <col min="13825" max="13825" width="8.88671875" customWidth="1"/>
    <col min="13826" max="13826" width="9.33203125" customWidth="1"/>
    <col min="13827" max="13827" width="15" customWidth="1"/>
    <col min="13828" max="13829" width="17.6640625" customWidth="1"/>
    <col min="13830" max="13830" width="16.44140625" customWidth="1"/>
    <col min="13831" max="13831" width="20.5546875" customWidth="1"/>
    <col min="13832" max="13832" width="3.6640625" customWidth="1"/>
    <col min="13833" max="13833" width="20.6640625" customWidth="1"/>
    <col min="13834" max="13834" width="20.88671875" customWidth="1"/>
    <col min="13835" max="13835" width="22.6640625" customWidth="1"/>
    <col min="13836" max="13836" width="12.44140625" bestFit="1" customWidth="1"/>
    <col min="13837" max="13837" width="24.6640625" customWidth="1"/>
    <col min="13838" max="13838" width="19.33203125" customWidth="1"/>
    <col min="13839" max="13839" width="17.6640625" customWidth="1"/>
    <col min="13840" max="13840" width="22.44140625" customWidth="1"/>
    <col min="13841" max="13841" width="17.44140625" customWidth="1"/>
    <col min="13843" max="13843" width="20" customWidth="1"/>
    <col min="13844" max="13844" width="18.88671875" customWidth="1"/>
    <col min="13845" max="13845" width="16.44140625" customWidth="1"/>
    <col min="13846" max="13846" width="17.33203125" customWidth="1"/>
    <col min="13848" max="13848" width="15.109375" customWidth="1"/>
    <col min="13849" max="13849" width="14.88671875" customWidth="1"/>
    <col min="13850" max="13850" width="8.6640625" customWidth="1"/>
    <col min="13851" max="13851" width="20.44140625" customWidth="1"/>
    <col min="13852" max="13852" width="16.88671875" customWidth="1"/>
    <col min="14081" max="14081" width="8.88671875" customWidth="1"/>
    <col min="14082" max="14082" width="9.33203125" customWidth="1"/>
    <col min="14083" max="14083" width="15" customWidth="1"/>
    <col min="14084" max="14085" width="17.6640625" customWidth="1"/>
    <col min="14086" max="14086" width="16.44140625" customWidth="1"/>
    <col min="14087" max="14087" width="20.5546875" customWidth="1"/>
    <col min="14088" max="14088" width="3.6640625" customWidth="1"/>
    <col min="14089" max="14089" width="20.6640625" customWidth="1"/>
    <col min="14090" max="14090" width="20.88671875" customWidth="1"/>
    <col min="14091" max="14091" width="22.6640625" customWidth="1"/>
    <col min="14092" max="14092" width="12.44140625" bestFit="1" customWidth="1"/>
    <col min="14093" max="14093" width="24.6640625" customWidth="1"/>
    <col min="14094" max="14094" width="19.33203125" customWidth="1"/>
    <col min="14095" max="14095" width="17.6640625" customWidth="1"/>
    <col min="14096" max="14096" width="22.44140625" customWidth="1"/>
    <col min="14097" max="14097" width="17.44140625" customWidth="1"/>
    <col min="14099" max="14099" width="20" customWidth="1"/>
    <col min="14100" max="14100" width="18.88671875" customWidth="1"/>
    <col min="14101" max="14101" width="16.44140625" customWidth="1"/>
    <col min="14102" max="14102" width="17.33203125" customWidth="1"/>
    <col min="14104" max="14104" width="15.109375" customWidth="1"/>
    <col min="14105" max="14105" width="14.88671875" customWidth="1"/>
    <col min="14106" max="14106" width="8.6640625" customWidth="1"/>
    <col min="14107" max="14107" width="20.44140625" customWidth="1"/>
    <col min="14108" max="14108" width="16.88671875" customWidth="1"/>
    <col min="14337" max="14337" width="8.88671875" customWidth="1"/>
    <col min="14338" max="14338" width="9.33203125" customWidth="1"/>
    <col min="14339" max="14339" width="15" customWidth="1"/>
    <col min="14340" max="14341" width="17.6640625" customWidth="1"/>
    <col min="14342" max="14342" width="16.44140625" customWidth="1"/>
    <col min="14343" max="14343" width="20.5546875" customWidth="1"/>
    <col min="14344" max="14344" width="3.6640625" customWidth="1"/>
    <col min="14345" max="14345" width="20.6640625" customWidth="1"/>
    <col min="14346" max="14346" width="20.88671875" customWidth="1"/>
    <col min="14347" max="14347" width="22.6640625" customWidth="1"/>
    <col min="14348" max="14348" width="12.44140625" bestFit="1" customWidth="1"/>
    <col min="14349" max="14349" width="24.6640625" customWidth="1"/>
    <col min="14350" max="14350" width="19.33203125" customWidth="1"/>
    <col min="14351" max="14351" width="17.6640625" customWidth="1"/>
    <col min="14352" max="14352" width="22.44140625" customWidth="1"/>
    <col min="14353" max="14353" width="17.44140625" customWidth="1"/>
    <col min="14355" max="14355" width="20" customWidth="1"/>
    <col min="14356" max="14356" width="18.88671875" customWidth="1"/>
    <col min="14357" max="14357" width="16.44140625" customWidth="1"/>
    <col min="14358" max="14358" width="17.33203125" customWidth="1"/>
    <col min="14360" max="14360" width="15.109375" customWidth="1"/>
    <col min="14361" max="14361" width="14.88671875" customWidth="1"/>
    <col min="14362" max="14362" width="8.6640625" customWidth="1"/>
    <col min="14363" max="14363" width="20.44140625" customWidth="1"/>
    <col min="14364" max="14364" width="16.88671875" customWidth="1"/>
    <col min="14593" max="14593" width="8.88671875" customWidth="1"/>
    <col min="14594" max="14594" width="9.33203125" customWidth="1"/>
    <col min="14595" max="14595" width="15" customWidth="1"/>
    <col min="14596" max="14597" width="17.6640625" customWidth="1"/>
    <col min="14598" max="14598" width="16.44140625" customWidth="1"/>
    <col min="14599" max="14599" width="20.5546875" customWidth="1"/>
    <col min="14600" max="14600" width="3.6640625" customWidth="1"/>
    <col min="14601" max="14601" width="20.6640625" customWidth="1"/>
    <col min="14602" max="14602" width="20.88671875" customWidth="1"/>
    <col min="14603" max="14603" width="22.6640625" customWidth="1"/>
    <col min="14604" max="14604" width="12.44140625" bestFit="1" customWidth="1"/>
    <col min="14605" max="14605" width="24.6640625" customWidth="1"/>
    <col min="14606" max="14606" width="19.33203125" customWidth="1"/>
    <col min="14607" max="14607" width="17.6640625" customWidth="1"/>
    <col min="14608" max="14608" width="22.44140625" customWidth="1"/>
    <col min="14609" max="14609" width="17.44140625" customWidth="1"/>
    <col min="14611" max="14611" width="20" customWidth="1"/>
    <col min="14612" max="14612" width="18.88671875" customWidth="1"/>
    <col min="14613" max="14613" width="16.44140625" customWidth="1"/>
    <col min="14614" max="14614" width="17.33203125" customWidth="1"/>
    <col min="14616" max="14616" width="15.109375" customWidth="1"/>
    <col min="14617" max="14617" width="14.88671875" customWidth="1"/>
    <col min="14618" max="14618" width="8.6640625" customWidth="1"/>
    <col min="14619" max="14619" width="20.44140625" customWidth="1"/>
    <col min="14620" max="14620" width="16.88671875" customWidth="1"/>
    <col min="14849" max="14849" width="8.88671875" customWidth="1"/>
    <col min="14850" max="14850" width="9.33203125" customWidth="1"/>
    <col min="14851" max="14851" width="15" customWidth="1"/>
    <col min="14852" max="14853" width="17.6640625" customWidth="1"/>
    <col min="14854" max="14854" width="16.44140625" customWidth="1"/>
    <col min="14855" max="14855" width="20.5546875" customWidth="1"/>
    <col min="14856" max="14856" width="3.6640625" customWidth="1"/>
    <col min="14857" max="14857" width="20.6640625" customWidth="1"/>
    <col min="14858" max="14858" width="20.88671875" customWidth="1"/>
    <col min="14859" max="14859" width="22.6640625" customWidth="1"/>
    <col min="14860" max="14860" width="12.44140625" bestFit="1" customWidth="1"/>
    <col min="14861" max="14861" width="24.6640625" customWidth="1"/>
    <col min="14862" max="14862" width="19.33203125" customWidth="1"/>
    <col min="14863" max="14863" width="17.6640625" customWidth="1"/>
    <col min="14864" max="14864" width="22.44140625" customWidth="1"/>
    <col min="14865" max="14865" width="17.44140625" customWidth="1"/>
    <col min="14867" max="14867" width="20" customWidth="1"/>
    <col min="14868" max="14868" width="18.88671875" customWidth="1"/>
    <col min="14869" max="14869" width="16.44140625" customWidth="1"/>
    <col min="14870" max="14870" width="17.33203125" customWidth="1"/>
    <col min="14872" max="14872" width="15.109375" customWidth="1"/>
    <col min="14873" max="14873" width="14.88671875" customWidth="1"/>
    <col min="14874" max="14874" width="8.6640625" customWidth="1"/>
    <col min="14875" max="14875" width="20.44140625" customWidth="1"/>
    <col min="14876" max="14876" width="16.88671875" customWidth="1"/>
    <col min="15105" max="15105" width="8.88671875" customWidth="1"/>
    <col min="15106" max="15106" width="9.33203125" customWidth="1"/>
    <col min="15107" max="15107" width="15" customWidth="1"/>
    <col min="15108" max="15109" width="17.6640625" customWidth="1"/>
    <col min="15110" max="15110" width="16.44140625" customWidth="1"/>
    <col min="15111" max="15111" width="20.5546875" customWidth="1"/>
    <col min="15112" max="15112" width="3.6640625" customWidth="1"/>
    <col min="15113" max="15113" width="20.6640625" customWidth="1"/>
    <col min="15114" max="15114" width="20.88671875" customWidth="1"/>
    <col min="15115" max="15115" width="22.6640625" customWidth="1"/>
    <col min="15116" max="15116" width="12.44140625" bestFit="1" customWidth="1"/>
    <col min="15117" max="15117" width="24.6640625" customWidth="1"/>
    <col min="15118" max="15118" width="19.33203125" customWidth="1"/>
    <col min="15119" max="15119" width="17.6640625" customWidth="1"/>
    <col min="15120" max="15120" width="22.44140625" customWidth="1"/>
    <col min="15121" max="15121" width="17.44140625" customWidth="1"/>
    <col min="15123" max="15123" width="20" customWidth="1"/>
    <col min="15124" max="15124" width="18.88671875" customWidth="1"/>
    <col min="15125" max="15125" width="16.44140625" customWidth="1"/>
    <col min="15126" max="15126" width="17.33203125" customWidth="1"/>
    <col min="15128" max="15128" width="15.109375" customWidth="1"/>
    <col min="15129" max="15129" width="14.88671875" customWidth="1"/>
    <col min="15130" max="15130" width="8.6640625" customWidth="1"/>
    <col min="15131" max="15131" width="20.44140625" customWidth="1"/>
    <col min="15132" max="15132" width="16.88671875" customWidth="1"/>
    <col min="15361" max="15361" width="8.88671875" customWidth="1"/>
    <col min="15362" max="15362" width="9.33203125" customWidth="1"/>
    <col min="15363" max="15363" width="15" customWidth="1"/>
    <col min="15364" max="15365" width="17.6640625" customWidth="1"/>
    <col min="15366" max="15366" width="16.44140625" customWidth="1"/>
    <col min="15367" max="15367" width="20.5546875" customWidth="1"/>
    <col min="15368" max="15368" width="3.6640625" customWidth="1"/>
    <col min="15369" max="15369" width="20.6640625" customWidth="1"/>
    <col min="15370" max="15370" width="20.88671875" customWidth="1"/>
    <col min="15371" max="15371" width="22.6640625" customWidth="1"/>
    <col min="15372" max="15372" width="12.44140625" bestFit="1" customWidth="1"/>
    <col min="15373" max="15373" width="24.6640625" customWidth="1"/>
    <col min="15374" max="15374" width="19.33203125" customWidth="1"/>
    <col min="15375" max="15375" width="17.6640625" customWidth="1"/>
    <col min="15376" max="15376" width="22.44140625" customWidth="1"/>
    <col min="15377" max="15377" width="17.44140625" customWidth="1"/>
    <col min="15379" max="15379" width="20" customWidth="1"/>
    <col min="15380" max="15380" width="18.88671875" customWidth="1"/>
    <col min="15381" max="15381" width="16.44140625" customWidth="1"/>
    <col min="15382" max="15382" width="17.33203125" customWidth="1"/>
    <col min="15384" max="15384" width="15.109375" customWidth="1"/>
    <col min="15385" max="15385" width="14.88671875" customWidth="1"/>
    <col min="15386" max="15386" width="8.6640625" customWidth="1"/>
    <col min="15387" max="15387" width="20.44140625" customWidth="1"/>
    <col min="15388" max="15388" width="16.88671875" customWidth="1"/>
    <col min="15617" max="15617" width="8.88671875" customWidth="1"/>
    <col min="15618" max="15618" width="9.33203125" customWidth="1"/>
    <col min="15619" max="15619" width="15" customWidth="1"/>
    <col min="15620" max="15621" width="17.6640625" customWidth="1"/>
    <col min="15622" max="15622" width="16.44140625" customWidth="1"/>
    <col min="15623" max="15623" width="20.5546875" customWidth="1"/>
    <col min="15624" max="15624" width="3.6640625" customWidth="1"/>
    <col min="15625" max="15625" width="20.6640625" customWidth="1"/>
    <col min="15626" max="15626" width="20.88671875" customWidth="1"/>
    <col min="15627" max="15627" width="22.6640625" customWidth="1"/>
    <col min="15628" max="15628" width="12.44140625" bestFit="1" customWidth="1"/>
    <col min="15629" max="15629" width="24.6640625" customWidth="1"/>
    <col min="15630" max="15630" width="19.33203125" customWidth="1"/>
    <col min="15631" max="15631" width="17.6640625" customWidth="1"/>
    <col min="15632" max="15632" width="22.44140625" customWidth="1"/>
    <col min="15633" max="15633" width="17.44140625" customWidth="1"/>
    <col min="15635" max="15635" width="20" customWidth="1"/>
    <col min="15636" max="15636" width="18.88671875" customWidth="1"/>
    <col min="15637" max="15637" width="16.44140625" customWidth="1"/>
    <col min="15638" max="15638" width="17.33203125" customWidth="1"/>
    <col min="15640" max="15640" width="15.109375" customWidth="1"/>
    <col min="15641" max="15641" width="14.88671875" customWidth="1"/>
    <col min="15642" max="15642" width="8.6640625" customWidth="1"/>
    <col min="15643" max="15643" width="20.44140625" customWidth="1"/>
    <col min="15644" max="15644" width="16.88671875" customWidth="1"/>
    <col min="15873" max="15873" width="8.88671875" customWidth="1"/>
    <col min="15874" max="15874" width="9.33203125" customWidth="1"/>
    <col min="15875" max="15875" width="15" customWidth="1"/>
    <col min="15876" max="15877" width="17.6640625" customWidth="1"/>
    <col min="15878" max="15878" width="16.44140625" customWidth="1"/>
    <col min="15879" max="15879" width="20.5546875" customWidth="1"/>
    <col min="15880" max="15880" width="3.6640625" customWidth="1"/>
    <col min="15881" max="15881" width="20.6640625" customWidth="1"/>
    <col min="15882" max="15882" width="20.88671875" customWidth="1"/>
    <col min="15883" max="15883" width="22.6640625" customWidth="1"/>
    <col min="15884" max="15884" width="12.44140625" bestFit="1" customWidth="1"/>
    <col min="15885" max="15885" width="24.6640625" customWidth="1"/>
    <col min="15886" max="15886" width="19.33203125" customWidth="1"/>
    <col min="15887" max="15887" width="17.6640625" customWidth="1"/>
    <col min="15888" max="15888" width="22.44140625" customWidth="1"/>
    <col min="15889" max="15889" width="17.44140625" customWidth="1"/>
    <col min="15891" max="15891" width="20" customWidth="1"/>
    <col min="15892" max="15892" width="18.88671875" customWidth="1"/>
    <col min="15893" max="15893" width="16.44140625" customWidth="1"/>
    <col min="15894" max="15894" width="17.33203125" customWidth="1"/>
    <col min="15896" max="15896" width="15.109375" customWidth="1"/>
    <col min="15897" max="15897" width="14.88671875" customWidth="1"/>
    <col min="15898" max="15898" width="8.6640625" customWidth="1"/>
    <col min="15899" max="15899" width="20.44140625" customWidth="1"/>
    <col min="15900" max="15900" width="16.88671875" customWidth="1"/>
    <col min="16129" max="16129" width="8.88671875" customWidth="1"/>
    <col min="16130" max="16130" width="9.33203125" customWidth="1"/>
    <col min="16131" max="16131" width="15" customWidth="1"/>
    <col min="16132" max="16133" width="17.6640625" customWidth="1"/>
    <col min="16134" max="16134" width="16.44140625" customWidth="1"/>
    <col min="16135" max="16135" width="20.5546875" customWidth="1"/>
    <col min="16136" max="16136" width="3.6640625" customWidth="1"/>
    <col min="16137" max="16137" width="20.6640625" customWidth="1"/>
    <col min="16138" max="16138" width="20.88671875" customWidth="1"/>
    <col min="16139" max="16139" width="22.6640625" customWidth="1"/>
    <col min="16140" max="16140" width="12.44140625" bestFit="1" customWidth="1"/>
    <col min="16141" max="16141" width="24.6640625" customWidth="1"/>
    <col min="16142" max="16142" width="19.33203125" customWidth="1"/>
    <col min="16143" max="16143" width="17.6640625" customWidth="1"/>
    <col min="16144" max="16144" width="22.44140625" customWidth="1"/>
    <col min="16145" max="16145" width="17.44140625" customWidth="1"/>
    <col min="16147" max="16147" width="20" customWidth="1"/>
    <col min="16148" max="16148" width="18.88671875" customWidth="1"/>
    <col min="16149" max="16149" width="16.44140625" customWidth="1"/>
    <col min="16150" max="16150" width="17.33203125" customWidth="1"/>
    <col min="16152" max="16152" width="15.109375" customWidth="1"/>
    <col min="16153" max="16153" width="14.88671875" customWidth="1"/>
    <col min="16154" max="16154" width="8.6640625" customWidth="1"/>
    <col min="16155" max="16155" width="20.44140625" customWidth="1"/>
    <col min="16156" max="16156" width="16.88671875" customWidth="1"/>
  </cols>
  <sheetData>
    <row r="1" spans="1:28" ht="46.5" customHeight="1" x14ac:dyDescent="0.3">
      <c r="A1" s="1"/>
      <c r="B1" s="2"/>
      <c r="C1" s="2" t="s">
        <v>0</v>
      </c>
      <c r="D1" s="2" t="s">
        <v>1</v>
      </c>
      <c r="E1" s="3" t="s">
        <v>2</v>
      </c>
      <c r="F1" s="4"/>
      <c r="G1" s="4"/>
      <c r="H1" s="4"/>
      <c r="L1" s="5"/>
      <c r="M1" s="5"/>
      <c r="N1" s="5"/>
      <c r="O1" s="6" t="s">
        <v>3</v>
      </c>
      <c r="P1" s="7" t="s">
        <v>4</v>
      </c>
      <c r="Q1" s="5"/>
    </row>
    <row r="2" spans="1:28" ht="43.2" x14ac:dyDescent="0.3">
      <c r="A2" s="8"/>
      <c r="B2" s="9">
        <v>1</v>
      </c>
      <c r="C2" s="10" t="s">
        <v>5</v>
      </c>
      <c r="D2" s="9">
        <v>-1969089</v>
      </c>
      <c r="E2" s="7" t="e">
        <f>LN(D2)</f>
        <v>#NUM!</v>
      </c>
      <c r="F2" s="11"/>
      <c r="G2" s="5"/>
      <c r="L2" s="7"/>
      <c r="M2" s="7" t="s">
        <v>6</v>
      </c>
      <c r="N2" s="7" t="s">
        <v>7</v>
      </c>
      <c r="O2" s="6">
        <f t="array" ref="O2:O9">FREQUENCY(D2:D227,M3:M9)</f>
        <v>0</v>
      </c>
      <c r="P2" s="7"/>
      <c r="Q2" s="3" t="s">
        <v>8</v>
      </c>
      <c r="S2" s="12" t="s">
        <v>9</v>
      </c>
      <c r="T2" s="13" t="s">
        <v>10</v>
      </c>
      <c r="U2" s="13" t="s">
        <v>11</v>
      </c>
      <c r="V2" s="13" t="s">
        <v>12</v>
      </c>
    </row>
    <row r="3" spans="1:28" ht="28.8" x14ac:dyDescent="0.3">
      <c r="A3" s="8"/>
      <c r="B3" s="9">
        <v>2</v>
      </c>
      <c r="C3" s="10" t="s">
        <v>13</v>
      </c>
      <c r="D3" s="9">
        <v>-1216403</v>
      </c>
      <c r="E3" s="7" t="e">
        <f>LN(D3)</f>
        <v>#NUM!</v>
      </c>
      <c r="F3" s="11"/>
      <c r="G3" s="5"/>
      <c r="J3" s="7" t="s">
        <v>14</v>
      </c>
      <c r="K3" s="14">
        <f>MIN(D2:D227)</f>
        <v>-1969089</v>
      </c>
      <c r="L3" s="7">
        <v>1</v>
      </c>
      <c r="M3" s="15">
        <f>K3-(K7/2)</f>
        <v>-2348537.781985458</v>
      </c>
      <c r="N3" s="15">
        <f>K3+K6</f>
        <v>-675608.21592348279</v>
      </c>
      <c r="O3" s="6">
        <v>5</v>
      </c>
      <c r="P3" s="16">
        <f>(M3+N3)/2</f>
        <v>-1512072.9989544703</v>
      </c>
      <c r="Q3" s="7">
        <f>O3</f>
        <v>5</v>
      </c>
      <c r="S3" s="7">
        <f>T3/O3</f>
        <v>-1179142.6000000001</v>
      </c>
      <c r="T3" s="17">
        <f>SUM(D2:D6)</f>
        <v>-5895713</v>
      </c>
      <c r="U3" s="7">
        <f>VAR(D2:D6)</f>
        <v>250364717827.30005</v>
      </c>
      <c r="V3" s="7">
        <f>U3*O3</f>
        <v>1251823589136.5002</v>
      </c>
      <c r="X3" s="7" t="s">
        <v>15</v>
      </c>
      <c r="Y3" s="7">
        <f>SUM(T3:T9)/226</f>
        <v>755042</v>
      </c>
      <c r="AA3" s="3" t="s">
        <v>16</v>
      </c>
      <c r="AB3" s="17">
        <f>VAR(D2:D226)-Y4</f>
        <v>2330666164027.3081</v>
      </c>
    </row>
    <row r="4" spans="1:28" ht="43.2" x14ac:dyDescent="0.3">
      <c r="A4" s="8"/>
      <c r="B4" s="9">
        <v>3</v>
      </c>
      <c r="C4" s="10" t="s">
        <v>17</v>
      </c>
      <c r="D4" s="9">
        <v>-1216403</v>
      </c>
      <c r="E4" s="7" t="e">
        <f t="shared" ref="E4:E67" si="0">LN(D4)</f>
        <v>#NUM!</v>
      </c>
      <c r="F4" s="11"/>
      <c r="G4" s="5"/>
      <c r="J4" s="7" t="s">
        <v>18</v>
      </c>
      <c r="K4" s="14">
        <f>MAX(D2:D227)</f>
        <v>9439643</v>
      </c>
      <c r="L4" s="7">
        <v>2</v>
      </c>
      <c r="M4" s="15">
        <f t="shared" ref="M4:M9" si="1">N3</f>
        <v>-675608.21592348279</v>
      </c>
      <c r="N4" s="15">
        <f t="shared" ref="N4:N9" si="2">M4+$K$6</f>
        <v>617872.56815303443</v>
      </c>
      <c r="O4" s="6">
        <v>155</v>
      </c>
      <c r="P4" s="16">
        <f t="shared" ref="P4:P9" si="3">(M4+N4)/2</f>
        <v>-28867.823885224178</v>
      </c>
      <c r="Q4" s="7">
        <f t="shared" ref="Q4:Q9" si="4">O4+Q3</f>
        <v>160</v>
      </c>
      <c r="S4" s="7">
        <f t="shared" ref="S4:S9" si="5">T4/O4</f>
        <v>98733.4064516129</v>
      </c>
      <c r="T4" s="17">
        <f>SUM(D6:D160)</f>
        <v>15303678</v>
      </c>
      <c r="U4" s="7">
        <f>VAR(D6:D160)</f>
        <v>37526747421.632423</v>
      </c>
      <c r="V4" s="7">
        <f t="shared" ref="V4:V9" si="6">U4*O4</f>
        <v>5816645850353.0254</v>
      </c>
      <c r="X4" s="7" t="s">
        <v>19</v>
      </c>
      <c r="Y4" s="7">
        <f>SUM(V3:V9)/226</f>
        <v>62568491458.418152</v>
      </c>
      <c r="AA4" s="18" t="s">
        <v>20</v>
      </c>
      <c r="AB4" s="19">
        <f>SQRT(AB3/VAR(D2:D226))</f>
        <v>0.9868414757953724</v>
      </c>
    </row>
    <row r="5" spans="1:28" x14ac:dyDescent="0.3">
      <c r="A5" s="8"/>
      <c r="B5" s="9">
        <v>4</v>
      </c>
      <c r="C5" s="10" t="s">
        <v>21</v>
      </c>
      <c r="D5" s="9">
        <v>-769438</v>
      </c>
      <c r="E5" s="7" t="e">
        <f t="shared" si="0"/>
        <v>#NUM!</v>
      </c>
      <c r="F5" s="11"/>
      <c r="G5" s="5"/>
      <c r="J5" s="7" t="s">
        <v>22</v>
      </c>
      <c r="K5" s="14">
        <f>K4-K3</f>
        <v>11408732</v>
      </c>
      <c r="L5" s="7">
        <v>3</v>
      </c>
      <c r="M5" s="15">
        <f t="shared" si="1"/>
        <v>617872.56815303443</v>
      </c>
      <c r="N5" s="15">
        <f t="shared" si="2"/>
        <v>1911353.3522295516</v>
      </c>
      <c r="O5" s="6">
        <v>41</v>
      </c>
      <c r="P5" s="16">
        <f t="shared" si="3"/>
        <v>1264612.9601912932</v>
      </c>
      <c r="Q5" s="7">
        <f t="shared" si="4"/>
        <v>201</v>
      </c>
      <c r="S5" s="7">
        <f t="shared" si="5"/>
        <v>1042394.3170731707</v>
      </c>
      <c r="T5" s="17">
        <f>SUM(D160:D201)</f>
        <v>42738167</v>
      </c>
      <c r="U5" s="7">
        <f>VAR(D160:D201)</f>
        <v>103184497835.80774</v>
      </c>
      <c r="V5" s="7">
        <f t="shared" si="6"/>
        <v>4230564411268.1172</v>
      </c>
    </row>
    <row r="6" spans="1:28" x14ac:dyDescent="0.3">
      <c r="A6" s="8"/>
      <c r="B6" s="9">
        <v>5</v>
      </c>
      <c r="C6" s="10" t="s">
        <v>23</v>
      </c>
      <c r="D6" s="20">
        <v>-724380</v>
      </c>
      <c r="E6" s="7" t="e">
        <f t="shared" si="0"/>
        <v>#NUM!</v>
      </c>
      <c r="F6" s="21"/>
      <c r="G6" s="5"/>
      <c r="J6" s="3" t="s">
        <v>24</v>
      </c>
      <c r="K6" s="22">
        <f>K5/(1 + LOG(226, 2))</f>
        <v>1293480.7840765172</v>
      </c>
      <c r="L6" s="7">
        <v>4</v>
      </c>
      <c r="M6" s="15">
        <f t="shared" si="1"/>
        <v>1911353.3522295516</v>
      </c>
      <c r="N6" s="15">
        <f t="shared" si="2"/>
        <v>3204834.1363060689</v>
      </c>
      <c r="O6" s="6">
        <v>13</v>
      </c>
      <c r="P6" s="16">
        <f t="shared" si="3"/>
        <v>2558093.7442678101</v>
      </c>
      <c r="Q6" s="7">
        <f t="shared" si="4"/>
        <v>214</v>
      </c>
      <c r="S6" s="7">
        <f t="shared" si="5"/>
        <v>2581361.230769231</v>
      </c>
      <c r="T6" s="17">
        <f>SUM(D201:D214)</f>
        <v>33557696</v>
      </c>
      <c r="U6" s="7">
        <f>VAR(D201:D214)</f>
        <v>163444224321.45071</v>
      </c>
      <c r="V6" s="7">
        <f t="shared" si="6"/>
        <v>2124774916178.8594</v>
      </c>
    </row>
    <row r="7" spans="1:28" x14ac:dyDescent="0.3">
      <c r="A7" s="8"/>
      <c r="B7" s="9">
        <v>6</v>
      </c>
      <c r="C7" s="10" t="s">
        <v>25</v>
      </c>
      <c r="D7" s="20">
        <v>-468617</v>
      </c>
      <c r="E7" s="7" t="e">
        <f t="shared" si="0"/>
        <v>#NUM!</v>
      </c>
      <c r="F7" s="11"/>
      <c r="G7" s="5"/>
      <c r="J7" s="7" t="s">
        <v>26</v>
      </c>
      <c r="K7" s="23">
        <f>K5/SQRT(226)</f>
        <v>758897.56397091644</v>
      </c>
      <c r="L7" s="7">
        <v>5</v>
      </c>
      <c r="M7" s="15">
        <f t="shared" si="1"/>
        <v>3204834.1363060689</v>
      </c>
      <c r="N7" s="15">
        <f t="shared" si="2"/>
        <v>4498314.9203825863</v>
      </c>
      <c r="O7" s="6">
        <v>3</v>
      </c>
      <c r="P7" s="16">
        <f t="shared" si="3"/>
        <v>3851574.5283443276</v>
      </c>
      <c r="Q7" s="7">
        <f t="shared" si="4"/>
        <v>217</v>
      </c>
      <c r="S7" s="7">
        <f t="shared" si="5"/>
        <v>4594400</v>
      </c>
      <c r="T7" s="17">
        <f>SUM(D214:D217)</f>
        <v>13783200</v>
      </c>
      <c r="U7" s="7">
        <f>VAR(D214:D217)</f>
        <v>236818207886</v>
      </c>
      <c r="V7" s="7">
        <f t="shared" si="6"/>
        <v>710454623658</v>
      </c>
    </row>
    <row r="8" spans="1:28" ht="43.2" x14ac:dyDescent="0.3">
      <c r="A8" s="8"/>
      <c r="B8" s="9">
        <v>7</v>
      </c>
      <c r="C8" s="10" t="s">
        <v>27</v>
      </c>
      <c r="D8" s="24">
        <v>-460157</v>
      </c>
      <c r="E8" s="7" t="e">
        <f t="shared" si="0"/>
        <v>#NUM!</v>
      </c>
      <c r="F8" s="11"/>
      <c r="G8" s="5"/>
      <c r="L8" s="7">
        <v>6</v>
      </c>
      <c r="M8" s="15">
        <f t="shared" si="1"/>
        <v>4498314.9203825863</v>
      </c>
      <c r="N8" s="15">
        <f t="shared" si="2"/>
        <v>5791795.7044591038</v>
      </c>
      <c r="O8" s="6">
        <v>1</v>
      </c>
      <c r="P8" s="16">
        <f t="shared" si="3"/>
        <v>5145055.312420845</v>
      </c>
      <c r="Q8" s="7">
        <f t="shared" si="4"/>
        <v>218</v>
      </c>
      <c r="S8" s="7">
        <f t="shared" si="5"/>
        <v>8254376</v>
      </c>
      <c r="T8" s="17">
        <f>SUM(D217:D218)</f>
        <v>8254376</v>
      </c>
      <c r="U8" s="7">
        <f>VAR(D217:D218)</f>
        <v>6215679008</v>
      </c>
      <c r="V8" s="7">
        <f t="shared" si="6"/>
        <v>6215679008</v>
      </c>
    </row>
    <row r="9" spans="1:28" x14ac:dyDescent="0.3">
      <c r="A9" s="8"/>
      <c r="B9" s="9">
        <v>8</v>
      </c>
      <c r="C9" s="10" t="s">
        <v>28</v>
      </c>
      <c r="D9" s="24">
        <v>-327944</v>
      </c>
      <c r="E9" s="7" t="e">
        <f t="shared" si="0"/>
        <v>#NUM!</v>
      </c>
      <c r="F9" s="11"/>
      <c r="G9" s="5"/>
      <c r="I9" s="3" t="s">
        <v>29</v>
      </c>
      <c r="J9" s="17">
        <f>AVERAGE(D2:D227)</f>
        <v>739136.29203539819</v>
      </c>
      <c r="L9" s="7">
        <v>7</v>
      </c>
      <c r="M9" s="15">
        <f t="shared" si="1"/>
        <v>5791795.7044591038</v>
      </c>
      <c r="N9" s="15">
        <f t="shared" si="2"/>
        <v>7085276.4885356212</v>
      </c>
      <c r="O9" s="6">
        <v>8</v>
      </c>
      <c r="P9" s="16">
        <f t="shared" si="3"/>
        <v>6438536.0964973625</v>
      </c>
      <c r="Q9" s="7">
        <f t="shared" si="4"/>
        <v>226</v>
      </c>
      <c r="S9" s="7">
        <f t="shared" si="5"/>
        <v>7862261</v>
      </c>
      <c r="T9" s="17">
        <f>SUM(D218:D226)</f>
        <v>62898088</v>
      </c>
      <c r="U9" s="7">
        <v>0</v>
      </c>
      <c r="V9" s="7">
        <f t="shared" si="6"/>
        <v>0</v>
      </c>
    </row>
    <row r="10" spans="1:28" x14ac:dyDescent="0.3">
      <c r="A10" s="8"/>
      <c r="B10" s="9">
        <v>9</v>
      </c>
      <c r="C10" s="10" t="s">
        <v>30</v>
      </c>
      <c r="D10" s="20">
        <v>-292365</v>
      </c>
      <c r="E10" s="7" t="e">
        <f t="shared" si="0"/>
        <v>#NUM!</v>
      </c>
      <c r="F10" s="25"/>
      <c r="G10" s="5"/>
      <c r="I10" s="7" t="s">
        <v>31</v>
      </c>
      <c r="J10" s="17">
        <f>MEDIAN(D2:D227)</f>
        <v>133958</v>
      </c>
    </row>
    <row r="11" spans="1:28" x14ac:dyDescent="0.3">
      <c r="A11" s="8"/>
      <c r="B11" s="9">
        <v>10</v>
      </c>
      <c r="C11" s="10" t="s">
        <v>32</v>
      </c>
      <c r="D11" s="26">
        <v>-279402</v>
      </c>
      <c r="E11" s="7" t="e">
        <f t="shared" si="0"/>
        <v>#NUM!</v>
      </c>
      <c r="F11" s="11"/>
      <c r="G11" s="5"/>
    </row>
    <row r="12" spans="1:28" x14ac:dyDescent="0.3">
      <c r="A12" s="8"/>
      <c r="B12" s="9">
        <v>11</v>
      </c>
      <c r="C12" s="10" t="s">
        <v>33</v>
      </c>
      <c r="D12" s="20">
        <v>-267856</v>
      </c>
      <c r="E12" s="7" t="e">
        <f t="shared" si="0"/>
        <v>#NUM!</v>
      </c>
      <c r="F12" s="11"/>
      <c r="G12" s="5"/>
      <c r="I12" s="7" t="s">
        <v>34</v>
      </c>
    </row>
    <row r="13" spans="1:28" x14ac:dyDescent="0.3">
      <c r="A13" s="8"/>
      <c r="B13" s="9">
        <v>12</v>
      </c>
      <c r="C13" s="10" t="s">
        <v>35</v>
      </c>
      <c r="D13" s="26">
        <v>-211356</v>
      </c>
      <c r="E13" s="7" t="e">
        <f t="shared" si="0"/>
        <v>#NUM!</v>
      </c>
      <c r="F13" s="11"/>
      <c r="G13" s="5"/>
      <c r="I13" s="7">
        <f>10/100 * 226</f>
        <v>22.6</v>
      </c>
      <c r="J13" s="7">
        <f>D24</f>
        <v>-5505</v>
      </c>
    </row>
    <row r="14" spans="1:28" x14ac:dyDescent="0.3">
      <c r="A14" s="8"/>
      <c r="B14" s="9">
        <v>13</v>
      </c>
      <c r="C14" s="10" t="s">
        <v>36</v>
      </c>
      <c r="D14" s="24">
        <v>-193583</v>
      </c>
      <c r="E14" s="7" t="e">
        <f t="shared" si="0"/>
        <v>#NUM!</v>
      </c>
      <c r="F14" s="11"/>
      <c r="G14" s="5"/>
    </row>
    <row r="15" spans="1:28" x14ac:dyDescent="0.3">
      <c r="A15" s="8"/>
      <c r="B15" s="9">
        <v>14</v>
      </c>
      <c r="C15" s="10" t="s">
        <v>37</v>
      </c>
      <c r="D15" s="26">
        <v>-160512</v>
      </c>
      <c r="E15" s="7" t="e">
        <f t="shared" si="0"/>
        <v>#NUM!</v>
      </c>
      <c r="F15" s="11"/>
      <c r="G15" s="5"/>
      <c r="I15" s="7" t="s">
        <v>38</v>
      </c>
    </row>
    <row r="16" spans="1:28" ht="28.8" x14ac:dyDescent="0.3">
      <c r="A16" s="8"/>
      <c r="B16" s="9">
        <v>15</v>
      </c>
      <c r="C16" s="10" t="s">
        <v>39</v>
      </c>
      <c r="D16" s="20">
        <v>-82820</v>
      </c>
      <c r="E16" s="7" t="e">
        <f t="shared" si="0"/>
        <v>#NUM!</v>
      </c>
      <c r="F16" s="11"/>
      <c r="G16" s="5"/>
      <c r="I16" s="7">
        <f>90/100 * 226</f>
        <v>203.4</v>
      </c>
      <c r="J16" s="17">
        <f>D205</f>
        <v>2090513</v>
      </c>
    </row>
    <row r="17" spans="1:12" x14ac:dyDescent="0.3">
      <c r="A17" s="8"/>
      <c r="B17" s="9">
        <v>16</v>
      </c>
      <c r="C17" s="10" t="s">
        <v>40</v>
      </c>
      <c r="D17" s="26">
        <v>-82820</v>
      </c>
      <c r="E17" s="7" t="e">
        <f t="shared" si="0"/>
        <v>#NUM!</v>
      </c>
      <c r="F17" s="11"/>
      <c r="G17" s="5"/>
    </row>
    <row r="18" spans="1:12" ht="28.8" x14ac:dyDescent="0.3">
      <c r="A18" s="8"/>
      <c r="B18" s="9">
        <v>17</v>
      </c>
      <c r="C18" s="10" t="s">
        <v>41</v>
      </c>
      <c r="D18" s="24">
        <v>-71824</v>
      </c>
      <c r="E18" s="7" t="e">
        <f t="shared" si="0"/>
        <v>#NUM!</v>
      </c>
      <c r="F18" s="11"/>
      <c r="G18" s="5"/>
    </row>
    <row r="19" spans="1:12" x14ac:dyDescent="0.3">
      <c r="A19" s="8"/>
      <c r="B19" s="9">
        <v>18</v>
      </c>
      <c r="C19" s="10" t="s">
        <v>42</v>
      </c>
      <c r="D19" s="26">
        <v>-23442</v>
      </c>
      <c r="E19" s="7" t="e">
        <f t="shared" si="0"/>
        <v>#NUM!</v>
      </c>
      <c r="F19" s="11"/>
      <c r="G19" s="5"/>
    </row>
    <row r="20" spans="1:12" x14ac:dyDescent="0.3">
      <c r="A20" s="8"/>
      <c r="B20" s="9">
        <v>19</v>
      </c>
      <c r="C20" s="10" t="s">
        <v>43</v>
      </c>
      <c r="D20" s="26">
        <v>-16322</v>
      </c>
      <c r="E20" s="7" t="e">
        <f t="shared" si="0"/>
        <v>#NUM!</v>
      </c>
      <c r="F20" s="25"/>
      <c r="G20" s="5"/>
    </row>
    <row r="21" spans="1:12" ht="15" x14ac:dyDescent="0.3">
      <c r="A21" s="8"/>
      <c r="B21" s="9">
        <v>20</v>
      </c>
      <c r="C21" s="10" t="s">
        <v>44</v>
      </c>
      <c r="D21" s="26">
        <v>-11825</v>
      </c>
      <c r="E21" s="7" t="e">
        <f t="shared" si="0"/>
        <v>#NUM!</v>
      </c>
      <c r="F21" s="11"/>
      <c r="G21" s="5"/>
      <c r="I21" s="5"/>
      <c r="J21" s="27"/>
      <c r="K21" s="27"/>
      <c r="L21" s="27"/>
    </row>
    <row r="22" spans="1:12" ht="15" x14ac:dyDescent="0.3">
      <c r="A22" s="8"/>
      <c r="B22" s="9">
        <v>21</v>
      </c>
      <c r="C22" s="10" t="s">
        <v>45</v>
      </c>
      <c r="D22" s="20">
        <v>-9009</v>
      </c>
      <c r="E22" s="7" t="e">
        <f t="shared" si="0"/>
        <v>#NUM!</v>
      </c>
      <c r="F22" s="11"/>
      <c r="G22" s="5"/>
      <c r="I22" s="28"/>
      <c r="J22" s="27"/>
      <c r="K22" s="27"/>
      <c r="L22" s="27"/>
    </row>
    <row r="23" spans="1:12" ht="57.6" x14ac:dyDescent="0.3">
      <c r="A23" s="8"/>
      <c r="B23" s="9">
        <v>22</v>
      </c>
      <c r="C23" s="10" t="s">
        <v>46</v>
      </c>
      <c r="D23" s="26">
        <v>-8110</v>
      </c>
      <c r="E23" s="7" t="e">
        <f t="shared" si="0"/>
        <v>#NUM!</v>
      </c>
      <c r="F23" s="11"/>
      <c r="G23" s="5"/>
      <c r="I23" s="28"/>
      <c r="J23" s="27"/>
      <c r="K23" s="27"/>
      <c r="L23" s="27"/>
    </row>
    <row r="24" spans="1:12" ht="15" x14ac:dyDescent="0.3">
      <c r="A24" s="8"/>
      <c r="B24" s="9">
        <v>23</v>
      </c>
      <c r="C24" s="10" t="s">
        <v>47</v>
      </c>
      <c r="D24" s="26">
        <v>-5505</v>
      </c>
      <c r="E24" s="7" t="e">
        <f t="shared" si="0"/>
        <v>#NUM!</v>
      </c>
      <c r="F24" s="11"/>
      <c r="G24" s="5"/>
      <c r="I24" s="28"/>
      <c r="J24" s="27"/>
      <c r="K24" s="27"/>
      <c r="L24" s="27"/>
    </row>
    <row r="25" spans="1:12" ht="15" x14ac:dyDescent="0.3">
      <c r="A25" s="8"/>
      <c r="B25" s="9">
        <v>24</v>
      </c>
      <c r="C25" s="10" t="s">
        <v>48</v>
      </c>
      <c r="D25" s="26">
        <v>-992</v>
      </c>
      <c r="E25" s="7" t="e">
        <f t="shared" si="0"/>
        <v>#NUM!</v>
      </c>
      <c r="F25" s="11"/>
      <c r="G25" s="5"/>
      <c r="I25" s="28"/>
      <c r="J25" s="27"/>
      <c r="K25" s="29"/>
      <c r="L25" s="27"/>
    </row>
    <row r="26" spans="1:12" ht="15" x14ac:dyDescent="0.3">
      <c r="A26" s="8"/>
      <c r="B26" s="9">
        <v>25</v>
      </c>
      <c r="C26" s="10" t="s">
        <v>49</v>
      </c>
      <c r="D26" s="9">
        <v>-923</v>
      </c>
      <c r="E26" s="7" t="e">
        <f t="shared" si="0"/>
        <v>#NUM!</v>
      </c>
      <c r="F26" s="11"/>
      <c r="G26" s="5"/>
      <c r="I26" s="28"/>
      <c r="J26" s="27"/>
      <c r="K26" s="29"/>
      <c r="L26" s="27"/>
    </row>
    <row r="27" spans="1:12" ht="15" x14ac:dyDescent="0.3">
      <c r="A27" s="8"/>
      <c r="B27" s="9">
        <v>26</v>
      </c>
      <c r="C27" s="10" t="s">
        <v>50</v>
      </c>
      <c r="D27" s="26">
        <v>315</v>
      </c>
      <c r="E27" s="7">
        <f t="shared" si="0"/>
        <v>5.7525726388256331</v>
      </c>
      <c r="F27" s="11"/>
      <c r="G27" s="5"/>
      <c r="I27" s="28"/>
      <c r="J27" s="30"/>
      <c r="K27" s="30"/>
      <c r="L27" s="27"/>
    </row>
    <row r="28" spans="1:12" ht="15" x14ac:dyDescent="0.3">
      <c r="A28" s="8"/>
      <c r="B28" s="9">
        <v>27</v>
      </c>
      <c r="C28" s="10" t="s">
        <v>51</v>
      </c>
      <c r="D28" s="9">
        <v>463</v>
      </c>
      <c r="E28" s="7">
        <f t="shared" si="0"/>
        <v>6.1377270540862341</v>
      </c>
      <c r="F28" s="11"/>
      <c r="G28" s="5"/>
      <c r="I28" s="28"/>
      <c r="J28" s="27"/>
      <c r="K28" s="27"/>
      <c r="L28" s="27"/>
    </row>
    <row r="29" spans="1:12" ht="15" x14ac:dyDescent="0.3">
      <c r="A29" s="8"/>
      <c r="B29" s="9">
        <v>28</v>
      </c>
      <c r="C29" s="10" t="s">
        <v>52</v>
      </c>
      <c r="D29" s="26">
        <v>463</v>
      </c>
      <c r="E29" s="7">
        <f t="shared" si="0"/>
        <v>6.1377270540862341</v>
      </c>
      <c r="F29" s="11"/>
      <c r="G29" s="5"/>
      <c r="I29" s="28"/>
      <c r="J29" s="27"/>
      <c r="K29" s="27"/>
      <c r="L29" s="31"/>
    </row>
    <row r="30" spans="1:12" ht="28.8" x14ac:dyDescent="0.3">
      <c r="A30" s="8"/>
      <c r="B30" s="9">
        <v>29</v>
      </c>
      <c r="C30" s="10" t="s">
        <v>53</v>
      </c>
      <c r="D30" s="26">
        <v>2064</v>
      </c>
      <c r="E30" s="7">
        <f t="shared" si="0"/>
        <v>7.6324011266014535</v>
      </c>
      <c r="F30" s="11"/>
      <c r="G30" s="5"/>
      <c r="I30" s="28"/>
      <c r="J30" s="27"/>
      <c r="K30" s="27"/>
    </row>
    <row r="31" spans="1:12" x14ac:dyDescent="0.3">
      <c r="A31" s="8"/>
      <c r="B31" s="9">
        <v>30</v>
      </c>
      <c r="C31" s="10" t="s">
        <v>54</v>
      </c>
      <c r="D31" s="9">
        <v>2150</v>
      </c>
      <c r="E31" s="7">
        <f t="shared" si="0"/>
        <v>7.6732231211217083</v>
      </c>
      <c r="F31" s="11"/>
      <c r="G31" s="5"/>
    </row>
    <row r="32" spans="1:12" x14ac:dyDescent="0.3">
      <c r="A32" s="8"/>
      <c r="B32" s="9">
        <v>31</v>
      </c>
      <c r="C32" s="10" t="s">
        <v>55</v>
      </c>
      <c r="D32" s="24">
        <v>2614</v>
      </c>
      <c r="E32" s="7">
        <f t="shared" si="0"/>
        <v>7.8686368941841671</v>
      </c>
      <c r="F32" s="11"/>
      <c r="G32" s="5"/>
    </row>
    <row r="33" spans="1:19" x14ac:dyDescent="0.3">
      <c r="A33" s="8"/>
      <c r="B33" s="9">
        <v>32</v>
      </c>
      <c r="C33" s="10" t="s">
        <v>56</v>
      </c>
      <c r="D33" s="26">
        <v>3146</v>
      </c>
      <c r="E33" s="7">
        <f t="shared" si="0"/>
        <v>8.053887083618223</v>
      </c>
      <c r="F33" s="11"/>
      <c r="G33" s="5"/>
    </row>
    <row r="34" spans="1:19" ht="43.2" x14ac:dyDescent="0.3">
      <c r="A34" s="8"/>
      <c r="B34" s="9">
        <v>33</v>
      </c>
      <c r="C34" s="10" t="s">
        <v>57</v>
      </c>
      <c r="D34" s="26">
        <v>3283</v>
      </c>
      <c r="E34" s="7">
        <f t="shared" si="0"/>
        <v>8.0965129175015935</v>
      </c>
      <c r="F34" s="11"/>
      <c r="G34" s="5"/>
    </row>
    <row r="35" spans="1:19" ht="43.2" x14ac:dyDescent="0.3">
      <c r="A35" s="8"/>
      <c r="B35" s="9">
        <v>34</v>
      </c>
      <c r="C35" s="10" t="s">
        <v>58</v>
      </c>
      <c r="D35" s="24">
        <v>5586</v>
      </c>
      <c r="E35" s="7">
        <f t="shared" si="0"/>
        <v>8.6280187465051217</v>
      </c>
      <c r="F35" s="11"/>
      <c r="G35" s="5"/>
    </row>
    <row r="36" spans="1:19" x14ac:dyDescent="0.3">
      <c r="A36" s="8"/>
      <c r="B36" s="9">
        <v>35</v>
      </c>
      <c r="C36" s="10" t="s">
        <v>59</v>
      </c>
      <c r="D36" s="24">
        <v>5933</v>
      </c>
      <c r="E36" s="7">
        <f t="shared" si="0"/>
        <v>8.6882852662586441</v>
      </c>
      <c r="F36" s="11"/>
      <c r="G36" s="5"/>
    </row>
    <row r="37" spans="1:19" x14ac:dyDescent="0.3">
      <c r="A37" s="8"/>
      <c r="B37" s="9">
        <v>36</v>
      </c>
      <c r="C37" s="10" t="s">
        <v>60</v>
      </c>
      <c r="D37" s="26">
        <v>6351</v>
      </c>
      <c r="E37" s="7">
        <f t="shared" si="0"/>
        <v>8.7563675598029747</v>
      </c>
      <c r="F37" s="11"/>
      <c r="G37" s="5"/>
    </row>
    <row r="38" spans="1:19" x14ac:dyDescent="0.3">
      <c r="A38" s="8"/>
      <c r="B38" s="9">
        <v>37</v>
      </c>
      <c r="C38" s="10" t="s">
        <v>61</v>
      </c>
      <c r="D38" s="24">
        <v>8348</v>
      </c>
      <c r="E38" s="7">
        <f t="shared" si="0"/>
        <v>9.0297772681970923</v>
      </c>
      <c r="F38" s="11"/>
      <c r="G38" s="5"/>
    </row>
    <row r="39" spans="1:19" x14ac:dyDescent="0.3">
      <c r="A39" s="8"/>
      <c r="B39" s="9">
        <v>38</v>
      </c>
      <c r="C39" s="10" t="s">
        <v>62</v>
      </c>
      <c r="D39" s="24">
        <v>9472</v>
      </c>
      <c r="E39" s="7">
        <f t="shared" si="0"/>
        <v>9.1560953571237871</v>
      </c>
      <c r="F39" s="11"/>
      <c r="G39" s="5"/>
    </row>
    <row r="40" spans="1:19" x14ac:dyDescent="0.3">
      <c r="A40" s="8"/>
      <c r="B40" s="9">
        <v>39</v>
      </c>
      <c r="C40" s="10" t="s">
        <v>63</v>
      </c>
      <c r="D40" s="24">
        <v>13277</v>
      </c>
      <c r="E40" s="7">
        <f t="shared" si="0"/>
        <v>9.4937884938959023</v>
      </c>
      <c r="F40" s="11"/>
      <c r="G40" s="5"/>
    </row>
    <row r="41" spans="1:19" x14ac:dyDescent="0.3">
      <c r="A41" s="8"/>
      <c r="B41" s="9">
        <v>40</v>
      </c>
      <c r="C41" s="10" t="s">
        <v>64</v>
      </c>
      <c r="D41" s="24">
        <v>14422</v>
      </c>
      <c r="E41" s="7">
        <f t="shared" si="0"/>
        <v>9.5765100974767048</v>
      </c>
      <c r="F41" s="11"/>
      <c r="G41" s="5"/>
    </row>
    <row r="42" spans="1:19" ht="28.8" x14ac:dyDescent="0.3">
      <c r="A42" s="8"/>
      <c r="B42" s="9">
        <v>41</v>
      </c>
      <c r="C42" s="10" t="s">
        <v>65</v>
      </c>
      <c r="D42" s="24">
        <v>14990</v>
      </c>
      <c r="E42" s="7">
        <f t="shared" si="0"/>
        <v>9.6151385910966436</v>
      </c>
      <c r="F42" s="32"/>
      <c r="G42" s="32"/>
      <c r="H42" s="32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</row>
    <row r="43" spans="1:19" x14ac:dyDescent="0.3">
      <c r="A43" s="8"/>
      <c r="B43" s="9">
        <v>42</v>
      </c>
      <c r="C43" s="10" t="s">
        <v>66</v>
      </c>
      <c r="D43" s="24">
        <v>16785</v>
      </c>
      <c r="E43" s="7">
        <f t="shared" si="0"/>
        <v>9.7282409094141347</v>
      </c>
      <c r="F43" s="5" t="s">
        <v>67</v>
      </c>
      <c r="G43" s="5">
        <f>E227-E27</f>
        <v>10.30785608078433</v>
      </c>
      <c r="I43" s="5"/>
      <c r="J43" s="5"/>
      <c r="K43" s="5"/>
      <c r="L43" s="6" t="s">
        <v>3</v>
      </c>
    </row>
    <row r="44" spans="1:19" ht="31.5" customHeight="1" x14ac:dyDescent="0.3">
      <c r="A44" s="8"/>
      <c r="B44" s="9">
        <v>43</v>
      </c>
      <c r="C44" s="10" t="s">
        <v>68</v>
      </c>
      <c r="D44" s="24">
        <v>17532</v>
      </c>
      <c r="E44" s="7">
        <f t="shared" si="0"/>
        <v>9.7717830615387005</v>
      </c>
      <c r="F44" s="4" t="s">
        <v>69</v>
      </c>
      <c r="G44" s="5">
        <f>G43/SQRT(201)</f>
        <v>0.72706010954826195</v>
      </c>
      <c r="I44" s="7" t="s">
        <v>70</v>
      </c>
      <c r="J44" s="7" t="s">
        <v>71</v>
      </c>
      <c r="K44" s="7" t="s">
        <v>72</v>
      </c>
      <c r="L44" s="6"/>
      <c r="M44" s="34" t="s">
        <v>9</v>
      </c>
      <c r="N44" s="13" t="s">
        <v>10</v>
      </c>
      <c r="O44" s="13" t="s">
        <v>11</v>
      </c>
      <c r="P44" s="13" t="s">
        <v>12</v>
      </c>
    </row>
    <row r="45" spans="1:19" x14ac:dyDescent="0.3">
      <c r="A45" s="8"/>
      <c r="B45" s="9">
        <v>44</v>
      </c>
      <c r="C45" s="10" t="s">
        <v>73</v>
      </c>
      <c r="D45" s="24">
        <v>18630</v>
      </c>
      <c r="E45" s="7">
        <f t="shared" si="0"/>
        <v>9.8325284635956347</v>
      </c>
      <c r="F45" s="35" t="s">
        <v>74</v>
      </c>
      <c r="G45" s="36">
        <f>EXP(G44)</f>
        <v>2.068989056642808</v>
      </c>
      <c r="H45" s="36"/>
      <c r="I45" s="7">
        <v>1</v>
      </c>
      <c r="J45" s="37">
        <v>0</v>
      </c>
      <c r="K45" s="37">
        <f>J45+G45</f>
        <v>2.068989056642808</v>
      </c>
      <c r="L45" s="6">
        <f t="array" ref="L45:L52">FREQUENCY(E27:E227,J45:J51)</f>
        <v>0</v>
      </c>
      <c r="M45" s="38">
        <v>0</v>
      </c>
      <c r="N45" s="7">
        <f>M45</f>
        <v>0</v>
      </c>
      <c r="O45" s="7">
        <v>0</v>
      </c>
      <c r="P45" s="7">
        <f>O45*L45</f>
        <v>0</v>
      </c>
    </row>
    <row r="46" spans="1:19" ht="28.8" x14ac:dyDescent="0.3">
      <c r="A46" s="8"/>
      <c r="B46" s="9">
        <v>45</v>
      </c>
      <c r="C46" s="10" t="s">
        <v>75</v>
      </c>
      <c r="D46" s="24">
        <v>21418</v>
      </c>
      <c r="E46" s="7">
        <f t="shared" si="0"/>
        <v>9.9719869689608203</v>
      </c>
      <c r="F46" s="35"/>
      <c r="G46" s="5">
        <f>2*G45</f>
        <v>4.1379781132856159</v>
      </c>
      <c r="I46" s="7">
        <v>2</v>
      </c>
      <c r="J46" s="37">
        <f>K45</f>
        <v>2.068989056642808</v>
      </c>
      <c r="K46" s="37">
        <f>J46+G46</f>
        <v>6.2069671699284239</v>
      </c>
      <c r="L46" s="6">
        <v>0</v>
      </c>
      <c r="M46" s="38">
        <v>0</v>
      </c>
      <c r="N46" s="7">
        <f>M46*L46</f>
        <v>0</v>
      </c>
      <c r="O46" s="7">
        <v>0</v>
      </c>
      <c r="P46" s="7">
        <f>O46*L46</f>
        <v>0</v>
      </c>
    </row>
    <row r="47" spans="1:19" x14ac:dyDescent="0.3">
      <c r="A47" s="8"/>
      <c r="B47" s="9">
        <v>46</v>
      </c>
      <c r="C47" s="10" t="s">
        <v>76</v>
      </c>
      <c r="D47" s="26">
        <v>22281</v>
      </c>
      <c r="E47" s="7">
        <f t="shared" si="0"/>
        <v>10.011489576337405</v>
      </c>
      <c r="F47" s="35"/>
      <c r="G47" s="5">
        <f t="shared" ref="G47:G53" si="7">2*G46</f>
        <v>8.2759562265712319</v>
      </c>
      <c r="I47" s="7">
        <v>3</v>
      </c>
      <c r="J47" s="37">
        <f>K46</f>
        <v>6.2069671699284239</v>
      </c>
      <c r="K47" s="37">
        <f>J47+G47</f>
        <v>14.482923396499656</v>
      </c>
      <c r="L47" s="6">
        <v>3</v>
      </c>
      <c r="M47" s="38">
        <f>SUM(E27:E29)/L47</f>
        <v>6.0093422489993671</v>
      </c>
      <c r="N47" s="7">
        <f>M47*L47</f>
        <v>18.028026746998101</v>
      </c>
      <c r="O47" s="7">
        <f>VAR(E27:E29)</f>
        <v>4.9447974531578488E-2</v>
      </c>
      <c r="P47" s="7">
        <f>O47*L47</f>
        <v>0.14834392359473547</v>
      </c>
    </row>
    <row r="48" spans="1:19" ht="28.8" x14ac:dyDescent="0.3">
      <c r="A48" s="8"/>
      <c r="B48" s="9">
        <v>47</v>
      </c>
      <c r="C48" s="10" t="s">
        <v>77</v>
      </c>
      <c r="D48" s="24">
        <v>22592</v>
      </c>
      <c r="E48" s="7">
        <f t="shared" si="0"/>
        <v>10.025351140292969</v>
      </c>
      <c r="F48" s="35"/>
      <c r="G48" s="5">
        <f t="shared" si="7"/>
        <v>16.551912453142464</v>
      </c>
      <c r="I48" s="7">
        <v>4</v>
      </c>
      <c r="J48" s="37">
        <f>K47</f>
        <v>14.482923396499656</v>
      </c>
      <c r="K48" s="37">
        <f>J48+G48</f>
        <v>31.034835849642121</v>
      </c>
      <c r="L48" s="6">
        <v>173</v>
      </c>
      <c r="M48" s="38">
        <f>SUM(E30:E202)/L48</f>
        <v>11.866812712780273</v>
      </c>
      <c r="N48" s="7">
        <f>M48*L48</f>
        <v>2052.9585993109872</v>
      </c>
      <c r="O48" s="7">
        <f>VAR(E30:E202)</f>
        <v>2.5002815689328366</v>
      </c>
      <c r="P48" s="7">
        <f>O48*L48</f>
        <v>432.54871142538076</v>
      </c>
    </row>
    <row r="49" spans="1:19" x14ac:dyDescent="0.3">
      <c r="A49" s="8"/>
      <c r="B49" s="9">
        <v>48</v>
      </c>
      <c r="C49" s="10" t="s">
        <v>78</v>
      </c>
      <c r="D49" s="26">
        <v>23613</v>
      </c>
      <c r="E49" s="7">
        <f t="shared" si="0"/>
        <v>10.06955268681056</v>
      </c>
      <c r="F49" s="35"/>
      <c r="G49" s="5">
        <f t="shared" si="7"/>
        <v>33.103824906284927</v>
      </c>
      <c r="I49" s="7">
        <v>5</v>
      </c>
      <c r="J49" s="37">
        <f>K48</f>
        <v>31.034835849642121</v>
      </c>
      <c r="K49" s="37">
        <f>J49+G49</f>
        <v>64.138660755927049</v>
      </c>
      <c r="L49" s="6">
        <v>25</v>
      </c>
      <c r="M49" s="38">
        <f>SUM(E202:E227)/L49</f>
        <v>15.755475675510574</v>
      </c>
      <c r="N49" s="7">
        <f>M49*L49</f>
        <v>393.88689188776436</v>
      </c>
      <c r="O49" s="7">
        <f>VAR(E202:E227)</f>
        <v>0.30011223886264277</v>
      </c>
      <c r="P49" s="7">
        <f>O49*L49</f>
        <v>7.5028059715660689</v>
      </c>
    </row>
    <row r="50" spans="1:19" ht="28.8" x14ac:dyDescent="0.3">
      <c r="A50" s="8"/>
      <c r="B50" s="9">
        <v>49</v>
      </c>
      <c r="C50" s="10" t="s">
        <v>79</v>
      </c>
      <c r="D50" s="24">
        <v>24995</v>
      </c>
      <c r="E50" s="7">
        <f t="shared" si="0"/>
        <v>10.12643108384767</v>
      </c>
      <c r="F50" s="35"/>
      <c r="G50" s="5">
        <f t="shared" si="7"/>
        <v>66.207649812569855</v>
      </c>
      <c r="I50" s="7">
        <v>6</v>
      </c>
      <c r="J50" s="37">
        <f>K49</f>
        <v>64.138660755927049</v>
      </c>
      <c r="K50" s="37">
        <f>J50+G50</f>
        <v>130.3463105684969</v>
      </c>
      <c r="L50" s="6">
        <v>0</v>
      </c>
      <c r="M50" s="38">
        <v>0</v>
      </c>
      <c r="N50" s="7">
        <f>M50*L50</f>
        <v>0</v>
      </c>
      <c r="O50" s="7">
        <v>0</v>
      </c>
      <c r="P50" s="7">
        <f>O50*L50</f>
        <v>0</v>
      </c>
    </row>
    <row r="51" spans="1:19" x14ac:dyDescent="0.3">
      <c r="A51" s="8"/>
      <c r="B51" s="9">
        <v>50</v>
      </c>
      <c r="C51" s="10" t="s">
        <v>80</v>
      </c>
      <c r="D51" s="24">
        <v>26058</v>
      </c>
      <c r="E51" s="7">
        <f t="shared" si="0"/>
        <v>10.168080101762877</v>
      </c>
      <c r="F51" s="35"/>
      <c r="G51" s="5">
        <f t="shared" si="7"/>
        <v>132.41529962513971</v>
      </c>
      <c r="I51" s="7">
        <v>7</v>
      </c>
      <c r="J51" s="37">
        <f>K50</f>
        <v>130.3463105684969</v>
      </c>
      <c r="K51" s="37">
        <f>J51+G51</f>
        <v>262.76161019363661</v>
      </c>
      <c r="L51" s="6">
        <v>0</v>
      </c>
      <c r="M51" s="38">
        <v>0</v>
      </c>
      <c r="N51" s="7">
        <f>M51*L51</f>
        <v>0</v>
      </c>
      <c r="O51" s="7">
        <v>0</v>
      </c>
      <c r="P51" s="7">
        <f>O51*L51</f>
        <v>0</v>
      </c>
    </row>
    <row r="52" spans="1:19" x14ac:dyDescent="0.3">
      <c r="A52" s="8"/>
      <c r="B52" s="9">
        <v>51</v>
      </c>
      <c r="C52" s="10" t="s">
        <v>81</v>
      </c>
      <c r="D52" s="26">
        <v>26058</v>
      </c>
      <c r="E52" s="7">
        <f t="shared" si="0"/>
        <v>10.168080101762877</v>
      </c>
      <c r="F52" s="35"/>
      <c r="G52" s="5">
        <f t="shared" si="7"/>
        <v>264.83059925027942</v>
      </c>
      <c r="I52" s="39">
        <v>8</v>
      </c>
      <c r="J52" s="40">
        <f>K51</f>
        <v>262.76161019363661</v>
      </c>
      <c r="K52" s="40">
        <f>J52+G52</f>
        <v>527.59220944391609</v>
      </c>
      <c r="L52" s="6">
        <v>0</v>
      </c>
      <c r="M52">
        <v>0</v>
      </c>
      <c r="O52">
        <v>0</v>
      </c>
    </row>
    <row r="53" spans="1:19" x14ac:dyDescent="0.3">
      <c r="A53" s="8"/>
      <c r="B53" s="9">
        <v>52</v>
      </c>
      <c r="C53" s="10" t="s">
        <v>82</v>
      </c>
      <c r="D53" s="24">
        <v>27172</v>
      </c>
      <c r="E53" s="7">
        <f t="shared" si="0"/>
        <v>10.209942310311192</v>
      </c>
      <c r="F53" s="5"/>
      <c r="G53" s="5">
        <f t="shared" si="7"/>
        <v>529.66119850055884</v>
      </c>
      <c r="J53" s="41"/>
      <c r="K53" s="41"/>
      <c r="M53" s="7" t="s">
        <v>15</v>
      </c>
      <c r="O53" s="7" t="s">
        <v>19</v>
      </c>
    </row>
    <row r="54" spans="1:19" x14ac:dyDescent="0.3">
      <c r="A54" s="8"/>
      <c r="B54" s="9">
        <v>53</v>
      </c>
      <c r="C54" s="10" t="s">
        <v>83</v>
      </c>
      <c r="D54" s="24">
        <v>27269</v>
      </c>
      <c r="E54" s="7">
        <f t="shared" si="0"/>
        <v>10.213505804833561</v>
      </c>
      <c r="F54" s="5"/>
      <c r="G54" s="5"/>
      <c r="J54" s="5"/>
      <c r="K54" s="5"/>
      <c r="M54" s="7">
        <f>SUM(N45:N51)/200</f>
        <v>12.324367589728746</v>
      </c>
      <c r="O54" s="7">
        <f>SUM(P45:P51)/200</f>
        <v>2.200999306602708</v>
      </c>
    </row>
    <row r="55" spans="1:19" x14ac:dyDescent="0.3">
      <c r="A55" s="8"/>
      <c r="B55" s="9">
        <v>54</v>
      </c>
      <c r="C55" s="10" t="s">
        <v>84</v>
      </c>
      <c r="D55" s="24">
        <v>28595</v>
      </c>
      <c r="E55" s="7">
        <f t="shared" si="0"/>
        <v>10.260987156349417</v>
      </c>
      <c r="F55" s="5"/>
      <c r="G55" s="5"/>
      <c r="J55" s="42"/>
    </row>
    <row r="56" spans="1:19" ht="43.2" x14ac:dyDescent="0.3">
      <c r="A56" s="8"/>
      <c r="B56" s="9">
        <v>55</v>
      </c>
      <c r="C56" s="10" t="s">
        <v>85</v>
      </c>
      <c r="D56" s="26">
        <v>28899</v>
      </c>
      <c r="E56" s="7">
        <f t="shared" si="0"/>
        <v>10.271562271425733</v>
      </c>
      <c r="F56" s="5"/>
      <c r="G56" s="5"/>
      <c r="M56" s="7" t="s">
        <v>16</v>
      </c>
      <c r="O56" s="18" t="s">
        <v>20</v>
      </c>
    </row>
    <row r="57" spans="1:19" x14ac:dyDescent="0.3">
      <c r="A57" s="8"/>
      <c r="B57" s="9">
        <v>56</v>
      </c>
      <c r="C57" s="10" t="s">
        <v>86</v>
      </c>
      <c r="D57" s="26">
        <v>31293</v>
      </c>
      <c r="E57" s="7">
        <f t="shared" si="0"/>
        <v>10.351149709344082</v>
      </c>
      <c r="F57" s="5"/>
      <c r="G57" s="5"/>
      <c r="M57" s="7">
        <f>VAR(E27:E227)-O54</f>
        <v>1.763971170613285</v>
      </c>
      <c r="O57" s="43">
        <f>SQRT(M57/VAR(E27:E227))</f>
        <v>0.6669998903393396</v>
      </c>
    </row>
    <row r="58" spans="1:19" ht="28.8" x14ac:dyDescent="0.3">
      <c r="A58" s="8"/>
      <c r="B58" s="9">
        <v>57</v>
      </c>
      <c r="C58" s="10" t="s">
        <v>87</v>
      </c>
      <c r="D58" s="26">
        <v>31394</v>
      </c>
      <c r="E58" s="7">
        <f t="shared" si="0"/>
        <v>10.354372070835153</v>
      </c>
      <c r="F58" s="32"/>
      <c r="G58" s="32"/>
      <c r="H58" s="32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</row>
    <row r="59" spans="1:19" x14ac:dyDescent="0.3">
      <c r="A59" s="8"/>
      <c r="B59" s="9">
        <v>58</v>
      </c>
      <c r="C59" s="10" t="s">
        <v>88</v>
      </c>
      <c r="D59" s="24">
        <v>31772</v>
      </c>
      <c r="E59" s="7">
        <f t="shared" si="0"/>
        <v>10.366340677753023</v>
      </c>
      <c r="F59" s="31"/>
      <c r="G59" s="31"/>
      <c r="H59" s="31"/>
      <c r="I59" s="31"/>
      <c r="J59" s="31"/>
      <c r="K59" s="31"/>
      <c r="L59" s="39" t="s">
        <v>3</v>
      </c>
      <c r="M59" s="44"/>
      <c r="N59" s="44"/>
      <c r="O59" s="44"/>
      <c r="P59" s="44"/>
      <c r="Q59" s="44"/>
      <c r="R59" s="44"/>
      <c r="S59" s="44"/>
    </row>
    <row r="60" spans="1:19" ht="28.8" x14ac:dyDescent="0.3">
      <c r="A60" s="8"/>
      <c r="B60" s="9">
        <v>59</v>
      </c>
      <c r="C60" s="10" t="s">
        <v>89</v>
      </c>
      <c r="D60" s="24">
        <v>32889</v>
      </c>
      <c r="E60" s="7">
        <f t="shared" si="0"/>
        <v>10.40089353434265</v>
      </c>
      <c r="F60" s="4" t="s">
        <v>90</v>
      </c>
      <c r="G60" s="5">
        <f>STDEV(D2:D227)*3.5/POWER(226, 1/3)</f>
        <v>947746.50776414177</v>
      </c>
      <c r="I60" s="7" t="s">
        <v>70</v>
      </c>
      <c r="J60" s="7" t="s">
        <v>71</v>
      </c>
      <c r="K60" s="7" t="s">
        <v>72</v>
      </c>
      <c r="L60" s="6"/>
      <c r="M60" s="39" t="s">
        <v>9</v>
      </c>
      <c r="N60" s="13" t="s">
        <v>10</v>
      </c>
      <c r="O60" s="13" t="s">
        <v>11</v>
      </c>
      <c r="P60" s="13" t="s">
        <v>12</v>
      </c>
    </row>
    <row r="61" spans="1:19" x14ac:dyDescent="0.3">
      <c r="A61" s="8"/>
      <c r="B61" s="9">
        <v>60</v>
      </c>
      <c r="C61" s="10" t="s">
        <v>91</v>
      </c>
      <c r="D61" s="26">
        <v>35117</v>
      </c>
      <c r="E61" s="7">
        <f t="shared" si="0"/>
        <v>10.466440622688136</v>
      </c>
      <c r="F61" s="5"/>
      <c r="G61" s="5"/>
      <c r="I61" s="7">
        <v>1</v>
      </c>
      <c r="J61" s="37">
        <v>0</v>
      </c>
      <c r="K61" s="37">
        <f>J61+G60</f>
        <v>947746.50776414177</v>
      </c>
      <c r="L61" s="6">
        <f t="array" ref="L61:L65">FREQUENCY(D2:D227,J61:J64)</f>
        <v>25</v>
      </c>
      <c r="M61" s="7">
        <f>SUM(D2:D26)/L61</f>
        <v>-354843.88</v>
      </c>
      <c r="N61" s="7">
        <f>M61*L61</f>
        <v>-8871097</v>
      </c>
      <c r="O61" s="7">
        <f>VAR(D2:D26)</f>
        <v>237816485462.61002</v>
      </c>
      <c r="P61" s="7">
        <f>O61*L61</f>
        <v>5945412136565.25</v>
      </c>
    </row>
    <row r="62" spans="1:19" ht="28.8" x14ac:dyDescent="0.3">
      <c r="A62" s="8"/>
      <c r="B62" s="9">
        <v>61</v>
      </c>
      <c r="C62" s="10" t="s">
        <v>92</v>
      </c>
      <c r="D62" s="24">
        <v>36144</v>
      </c>
      <c r="E62" s="7">
        <f t="shared" si="0"/>
        <v>10.495266238707785</v>
      </c>
      <c r="F62" s="5"/>
      <c r="G62" s="5"/>
      <c r="I62" s="7">
        <v>2</v>
      </c>
      <c r="J62" s="37">
        <f>K61</f>
        <v>947746.50776414177</v>
      </c>
      <c r="K62" s="37">
        <f>J62+$G$60</f>
        <v>1895493.0155282835</v>
      </c>
      <c r="L62" s="6">
        <v>154</v>
      </c>
      <c r="M62" s="7">
        <f>SUM(D26:D181)/L62</f>
        <v>232112.77272727274</v>
      </c>
      <c r="N62" s="7">
        <f>M62*L62</f>
        <v>35745367</v>
      </c>
      <c r="O62" s="7">
        <f>VAR(D26:D181)</f>
        <v>72472490997.876389</v>
      </c>
      <c r="P62" s="7">
        <f>O62*L62</f>
        <v>11160763613672.963</v>
      </c>
    </row>
    <row r="63" spans="1:19" ht="43.2" x14ac:dyDescent="0.3">
      <c r="A63" s="8"/>
      <c r="B63" s="9">
        <v>62</v>
      </c>
      <c r="C63" s="10" t="s">
        <v>93</v>
      </c>
      <c r="D63" s="26">
        <v>38219</v>
      </c>
      <c r="E63" s="7">
        <f t="shared" si="0"/>
        <v>10.551088053140093</v>
      </c>
      <c r="F63" s="5"/>
      <c r="G63" s="5"/>
      <c r="I63" s="7">
        <v>3</v>
      </c>
      <c r="J63" s="37">
        <f>K62</f>
        <v>1895493.0155282835</v>
      </c>
      <c r="K63" s="37">
        <f>J63+$G$60</f>
        <v>2843239.5232924251</v>
      </c>
      <c r="L63" s="6">
        <v>22</v>
      </c>
      <c r="M63" s="7">
        <f>SUM(D181:F204)/L63</f>
        <v>1469633.586527521</v>
      </c>
      <c r="N63" s="7">
        <f>M63*L63</f>
        <v>32331938.903605461</v>
      </c>
      <c r="O63" s="7">
        <f>VAR(D181:F204)</f>
        <v>529956602773.68359</v>
      </c>
      <c r="P63" s="7">
        <f>O63*L63</f>
        <v>11659045261021.039</v>
      </c>
    </row>
    <row r="64" spans="1:19" ht="28.8" x14ac:dyDescent="0.3">
      <c r="A64" s="8"/>
      <c r="B64" s="9">
        <v>63</v>
      </c>
      <c r="C64" s="10" t="s">
        <v>94</v>
      </c>
      <c r="D64" s="24">
        <v>38742</v>
      </c>
      <c r="E64" s="7">
        <f t="shared" si="0"/>
        <v>10.564679561854522</v>
      </c>
      <c r="F64" s="5"/>
      <c r="G64" s="5"/>
      <c r="I64" s="7">
        <v>4</v>
      </c>
      <c r="J64" s="37">
        <f>K63</f>
        <v>2843239.5232924251</v>
      </c>
      <c r="K64" s="37">
        <f>J64+$G$60</f>
        <v>3790986.0310565671</v>
      </c>
      <c r="L64" s="6">
        <v>10</v>
      </c>
      <c r="M64" s="7">
        <f>SUM(D204:D215)/L64</f>
        <v>3088415.4</v>
      </c>
      <c r="N64" s="7">
        <f>M64*L64</f>
        <v>30884154</v>
      </c>
      <c r="O64" s="7">
        <f>VAR(D204:D215)</f>
        <v>133863620285</v>
      </c>
      <c r="P64" s="7">
        <f>O64*L64</f>
        <v>1338636202850</v>
      </c>
    </row>
    <row r="65" spans="1:19" x14ac:dyDescent="0.3">
      <c r="A65" s="8"/>
      <c r="B65" s="9">
        <v>64</v>
      </c>
      <c r="C65" s="10" t="s">
        <v>95</v>
      </c>
      <c r="D65" s="26">
        <v>39219</v>
      </c>
      <c r="E65" s="7">
        <f t="shared" si="0"/>
        <v>10.57691660222997</v>
      </c>
      <c r="F65" s="5"/>
      <c r="G65" s="5"/>
      <c r="I65" s="7">
        <v>5</v>
      </c>
      <c r="J65" s="37">
        <f>K64</f>
        <v>3790986.0310565671</v>
      </c>
      <c r="K65" s="37">
        <f>J65+$G$60</f>
        <v>4738732.5388207091</v>
      </c>
      <c r="L65" s="45">
        <v>15</v>
      </c>
      <c r="M65" s="5">
        <f>SUM(D215:D227)/L65</f>
        <v>5537783.8666666662</v>
      </c>
      <c r="N65" s="7">
        <f>M65*L65</f>
        <v>83066758</v>
      </c>
      <c r="O65">
        <f>VAR(D215:D227)</f>
        <v>5297802320692.5889</v>
      </c>
      <c r="P65" s="7">
        <f>O65*L65</f>
        <v>79467034810388.828</v>
      </c>
    </row>
    <row r="66" spans="1:19" ht="43.2" x14ac:dyDescent="0.3">
      <c r="A66" s="8"/>
      <c r="B66" s="9">
        <v>65</v>
      </c>
      <c r="C66" s="10" t="s">
        <v>96</v>
      </c>
      <c r="D66" s="24">
        <v>40096</v>
      </c>
      <c r="E66" s="7">
        <f t="shared" si="0"/>
        <v>10.599031857695795</v>
      </c>
      <c r="F66" s="5"/>
      <c r="G66" s="5"/>
      <c r="M66" s="7" t="s">
        <v>15</v>
      </c>
      <c r="O66" s="7" t="s">
        <v>19</v>
      </c>
    </row>
    <row r="67" spans="1:19" x14ac:dyDescent="0.3">
      <c r="A67" s="8"/>
      <c r="B67" s="9">
        <v>66</v>
      </c>
      <c r="C67" s="10" t="s">
        <v>97</v>
      </c>
      <c r="D67" s="24">
        <v>41810</v>
      </c>
      <c r="E67" s="7">
        <f t="shared" si="0"/>
        <v>10.640890824350612</v>
      </c>
      <c r="F67" s="5"/>
      <c r="G67" s="5"/>
      <c r="K67" s="42"/>
      <c r="M67" s="7">
        <f>SUM(N61:N65)/226</f>
        <v>766181.95090090914</v>
      </c>
      <c r="O67" s="7">
        <f>SUM(P61:P65)/226</f>
        <v>484826955860.61096</v>
      </c>
    </row>
    <row r="68" spans="1:19" x14ac:dyDescent="0.3">
      <c r="A68" s="8"/>
      <c r="B68" s="9">
        <v>67</v>
      </c>
      <c r="C68" s="10" t="s">
        <v>98</v>
      </c>
      <c r="D68" s="26">
        <v>42173</v>
      </c>
      <c r="E68" s="7">
        <f t="shared" ref="E68:E131" si="8">LN(D68)</f>
        <v>10.649535484831526</v>
      </c>
      <c r="F68" s="5"/>
      <c r="G68" s="5"/>
      <c r="M68" s="5"/>
    </row>
    <row r="69" spans="1:19" ht="43.2" x14ac:dyDescent="0.3">
      <c r="A69" s="8"/>
      <c r="B69" s="9">
        <v>68</v>
      </c>
      <c r="C69" s="10" t="s">
        <v>99</v>
      </c>
      <c r="D69" s="24">
        <v>42797</v>
      </c>
      <c r="E69" s="7">
        <f t="shared" si="8"/>
        <v>10.664223285655282</v>
      </c>
      <c r="F69" s="5"/>
      <c r="G69" s="5"/>
      <c r="M69" s="7" t="s">
        <v>16</v>
      </c>
      <c r="O69" s="18" t="s">
        <v>20</v>
      </c>
    </row>
    <row r="70" spans="1:19" x14ac:dyDescent="0.3">
      <c r="A70" s="8"/>
      <c r="B70" s="9">
        <v>69</v>
      </c>
      <c r="C70" s="10" t="s">
        <v>100</v>
      </c>
      <c r="D70" s="20">
        <v>46221</v>
      </c>
      <c r="E70" s="7">
        <f t="shared" si="8"/>
        <v>10.741189519249884</v>
      </c>
      <c r="F70" s="5"/>
      <c r="G70" s="5"/>
      <c r="M70" s="17">
        <f>VAR(D2:D227)-O67</f>
        <v>2235705572986.9302</v>
      </c>
      <c r="O70" s="43">
        <f>SQRT(M70/VAR(D2:D227))</f>
        <v>0.90652616406233899</v>
      </c>
    </row>
    <row r="71" spans="1:19" ht="43.2" x14ac:dyDescent="0.3">
      <c r="A71" s="8"/>
      <c r="B71" s="9">
        <v>70</v>
      </c>
      <c r="C71" s="10" t="s">
        <v>101</v>
      </c>
      <c r="D71" s="24">
        <v>46423</v>
      </c>
      <c r="E71" s="7">
        <f t="shared" si="8"/>
        <v>10.745550305055986</v>
      </c>
      <c r="F71" s="5"/>
      <c r="G71" s="5"/>
    </row>
    <row r="72" spans="1:19" ht="28.8" x14ac:dyDescent="0.3">
      <c r="A72" s="8"/>
      <c r="B72" s="9">
        <v>71</v>
      </c>
      <c r="C72" s="10" t="s">
        <v>102</v>
      </c>
      <c r="D72" s="26">
        <v>46717</v>
      </c>
      <c r="E72" s="7">
        <f t="shared" si="8"/>
        <v>10.751863403111642</v>
      </c>
      <c r="F72" s="5"/>
      <c r="G72" s="5"/>
    </row>
    <row r="73" spans="1:19" x14ac:dyDescent="0.3">
      <c r="A73" s="8"/>
      <c r="B73" s="9">
        <v>72</v>
      </c>
      <c r="C73" s="10" t="s">
        <v>103</v>
      </c>
      <c r="D73" s="26">
        <v>47848</v>
      </c>
      <c r="E73" s="7">
        <f t="shared" si="8"/>
        <v>10.775784598724393</v>
      </c>
      <c r="F73" s="5"/>
      <c r="G73" s="5"/>
    </row>
    <row r="74" spans="1:19" x14ac:dyDescent="0.3">
      <c r="A74" s="8"/>
      <c r="B74" s="9">
        <v>73</v>
      </c>
      <c r="C74" s="10" t="s">
        <v>104</v>
      </c>
      <c r="D74" s="24">
        <v>49360</v>
      </c>
      <c r="E74" s="7">
        <f t="shared" si="8"/>
        <v>10.80689565857927</v>
      </c>
      <c r="F74" s="5"/>
      <c r="G74" s="5"/>
    </row>
    <row r="75" spans="1:19" ht="43.2" x14ac:dyDescent="0.3">
      <c r="A75" s="8"/>
      <c r="B75" s="9">
        <v>74</v>
      </c>
      <c r="C75" s="10" t="s">
        <v>105</v>
      </c>
      <c r="D75" s="24">
        <v>49787</v>
      </c>
      <c r="E75" s="7">
        <f t="shared" si="8"/>
        <v>10.815509184758076</v>
      </c>
      <c r="F75" s="33"/>
      <c r="G75" s="33"/>
      <c r="H75" s="32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spans="1:19" x14ac:dyDescent="0.3">
      <c r="A76" s="8"/>
      <c r="B76" s="9">
        <v>75</v>
      </c>
      <c r="C76" s="10" t="s">
        <v>106</v>
      </c>
      <c r="D76" s="24">
        <v>50561</v>
      </c>
      <c r="E76" s="7">
        <f t="shared" si="8"/>
        <v>10.83093580710616</v>
      </c>
      <c r="I76" s="5"/>
      <c r="J76" s="5"/>
      <c r="K76" s="5"/>
      <c r="L76" s="6" t="s">
        <v>3</v>
      </c>
    </row>
    <row r="77" spans="1:19" ht="57.6" x14ac:dyDescent="0.3">
      <c r="A77" s="8"/>
      <c r="B77" s="9">
        <v>76</v>
      </c>
      <c r="C77" s="10" t="s">
        <v>107</v>
      </c>
      <c r="D77" s="20">
        <v>50909</v>
      </c>
      <c r="E77" s="7">
        <f t="shared" si="8"/>
        <v>10.837795004197082</v>
      </c>
      <c r="F77" s="46" t="s">
        <v>108</v>
      </c>
      <c r="G77" s="47">
        <f>K7</f>
        <v>758897.56397091644</v>
      </c>
      <c r="I77" s="7" t="s">
        <v>70</v>
      </c>
      <c r="J77" s="7" t="s">
        <v>71</v>
      </c>
      <c r="K77" s="7" t="s">
        <v>72</v>
      </c>
      <c r="L77" s="6"/>
      <c r="M77" s="39" t="s">
        <v>9</v>
      </c>
      <c r="N77" s="13" t="s">
        <v>10</v>
      </c>
      <c r="O77" s="13" t="s">
        <v>11</v>
      </c>
      <c r="P77" s="13" t="s">
        <v>12</v>
      </c>
    </row>
    <row r="78" spans="1:19" x14ac:dyDescent="0.3">
      <c r="A78" s="8"/>
      <c r="B78" s="9">
        <v>77</v>
      </c>
      <c r="C78" s="10" t="s">
        <v>109</v>
      </c>
      <c r="D78" s="24">
        <v>51330</v>
      </c>
      <c r="E78" s="7">
        <f t="shared" si="8"/>
        <v>10.846030655554349</v>
      </c>
      <c r="I78" s="7">
        <v>1</v>
      </c>
      <c r="J78" s="37">
        <v>0</v>
      </c>
      <c r="K78" s="47">
        <f>J78+G77</f>
        <v>758897.56397091644</v>
      </c>
      <c r="L78" s="6">
        <f t="array" ref="L78:L85">FREQUENCY(D2:D227,J78:J84)</f>
        <v>25</v>
      </c>
      <c r="M78" s="7">
        <f>N78/L78</f>
        <v>-354843.88</v>
      </c>
      <c r="N78" s="17">
        <f>SUM(D2:D26)</f>
        <v>-8871097</v>
      </c>
      <c r="O78" s="7">
        <f>VAR(D2:D26)</f>
        <v>237816485462.61002</v>
      </c>
      <c r="P78" s="7">
        <f>O78*L78</f>
        <v>5945412136565.25</v>
      </c>
    </row>
    <row r="79" spans="1:19" x14ac:dyDescent="0.3">
      <c r="A79" s="8"/>
      <c r="B79" s="9">
        <v>78</v>
      </c>
      <c r="C79" s="10" t="s">
        <v>110</v>
      </c>
      <c r="D79" s="24">
        <v>56702</v>
      </c>
      <c r="E79" s="7">
        <f t="shared" si="8"/>
        <v>10.945564762462359</v>
      </c>
      <c r="F79" s="48"/>
      <c r="G79" s="48"/>
      <c r="H79" s="48"/>
      <c r="I79" s="7">
        <v>2</v>
      </c>
      <c r="J79" s="37">
        <f t="shared" ref="J79:J85" si="9">K78</f>
        <v>758897.56397091644</v>
      </c>
      <c r="K79" s="37">
        <f t="shared" ref="K79:K85" si="10">J79+$G$77</f>
        <v>1517795.1279418329</v>
      </c>
      <c r="L79" s="6">
        <v>142</v>
      </c>
      <c r="M79" s="7">
        <f t="shared" ref="M79:M84" si="11">N79/L79</f>
        <v>172547.14084507042</v>
      </c>
      <c r="N79" s="17">
        <f>SUM(D26:D168)</f>
        <v>24501694</v>
      </c>
      <c r="O79" s="7">
        <f>VAR(D26:D168)</f>
        <v>38459141590.195114</v>
      </c>
      <c r="P79" s="7">
        <f t="shared" ref="P79:P84" si="12">O79*L79</f>
        <v>5461198105807.7061</v>
      </c>
    </row>
    <row r="80" spans="1:19" x14ac:dyDescent="0.3">
      <c r="A80" s="8"/>
      <c r="B80" s="9">
        <v>79</v>
      </c>
      <c r="C80" s="10" t="s">
        <v>111</v>
      </c>
      <c r="D80" s="26">
        <v>59238</v>
      </c>
      <c r="E80" s="7">
        <f t="shared" si="8"/>
        <v>10.989318506839505</v>
      </c>
      <c r="I80" s="7">
        <v>3</v>
      </c>
      <c r="J80" s="37">
        <f t="shared" si="9"/>
        <v>1517795.1279418329</v>
      </c>
      <c r="K80" s="37">
        <f t="shared" si="10"/>
        <v>2276692.6919127493</v>
      </c>
      <c r="L80" s="6">
        <v>29</v>
      </c>
      <c r="M80" s="7">
        <f t="shared" si="11"/>
        <v>1053803</v>
      </c>
      <c r="N80" s="17">
        <f>SUM(D168:D197)</f>
        <v>30560287</v>
      </c>
      <c r="O80" s="7">
        <f>VAR(D168:D197)</f>
        <v>44597504434.254044</v>
      </c>
      <c r="P80" s="7">
        <f t="shared" si="12"/>
        <v>1293327628593.3672</v>
      </c>
    </row>
    <row r="81" spans="1:19" x14ac:dyDescent="0.3">
      <c r="A81" s="8"/>
      <c r="B81" s="9">
        <v>80</v>
      </c>
      <c r="C81" s="10" t="s">
        <v>112</v>
      </c>
      <c r="D81" s="24">
        <v>60641</v>
      </c>
      <c r="E81" s="7">
        <f t="shared" si="8"/>
        <v>11.012726510945454</v>
      </c>
      <c r="I81" s="7">
        <v>4</v>
      </c>
      <c r="J81" s="37">
        <f t="shared" si="9"/>
        <v>2276692.6919127493</v>
      </c>
      <c r="K81" s="37">
        <f t="shared" si="10"/>
        <v>3035590.2558836658</v>
      </c>
      <c r="L81" s="6">
        <v>10</v>
      </c>
      <c r="M81" s="7">
        <f t="shared" si="11"/>
        <v>1849393.5</v>
      </c>
      <c r="N81" s="17">
        <f>SUM(D197:D206)</f>
        <v>18493935</v>
      </c>
      <c r="O81" s="7">
        <f>VAR(D197:D206)</f>
        <v>55659732191.388885</v>
      </c>
      <c r="P81" s="7">
        <f t="shared" si="12"/>
        <v>556597321913.88892</v>
      </c>
    </row>
    <row r="82" spans="1:19" ht="28.8" x14ac:dyDescent="0.3">
      <c r="A82" s="8"/>
      <c r="B82" s="9">
        <v>81</v>
      </c>
      <c r="C82" s="10" t="s">
        <v>113</v>
      </c>
      <c r="D82" s="26">
        <v>61784</v>
      </c>
      <c r="E82" s="7">
        <f t="shared" si="8"/>
        <v>11.031399710249099</v>
      </c>
      <c r="I82" s="7">
        <v>5</v>
      </c>
      <c r="J82" s="37">
        <f t="shared" si="9"/>
        <v>3035590.2558836658</v>
      </c>
      <c r="K82" s="37">
        <f t="shared" si="10"/>
        <v>3794487.8198545822</v>
      </c>
      <c r="L82" s="6">
        <v>6</v>
      </c>
      <c r="M82" s="7">
        <f t="shared" si="11"/>
        <v>2944135.8333333335</v>
      </c>
      <c r="N82" s="17">
        <f>SUM(D206:D212)</f>
        <v>17664815</v>
      </c>
      <c r="O82" s="7">
        <f>VAR(D206:D212)</f>
        <v>66023836914.666664</v>
      </c>
      <c r="P82" s="7">
        <f t="shared" si="12"/>
        <v>396143021488</v>
      </c>
    </row>
    <row r="83" spans="1:19" x14ac:dyDescent="0.3">
      <c r="A83" s="8"/>
      <c r="B83" s="9">
        <v>82</v>
      </c>
      <c r="C83" s="10" t="s">
        <v>114</v>
      </c>
      <c r="D83" s="24">
        <v>63700</v>
      </c>
      <c r="E83" s="7">
        <f t="shared" si="8"/>
        <v>11.061939841560255</v>
      </c>
      <c r="I83" s="7">
        <v>6</v>
      </c>
      <c r="J83" s="37">
        <f t="shared" si="9"/>
        <v>3794487.8198545822</v>
      </c>
      <c r="K83" s="37">
        <f t="shared" si="10"/>
        <v>4553385.3838254986</v>
      </c>
      <c r="L83" s="6">
        <v>3</v>
      </c>
      <c r="M83" s="7">
        <f t="shared" si="11"/>
        <v>3942287.6666666665</v>
      </c>
      <c r="N83" s="17">
        <f>SUM(D212:D215)</f>
        <v>11826863</v>
      </c>
      <c r="O83" s="7">
        <f>VAR(D212:D215)</f>
        <v>17055016028.25</v>
      </c>
      <c r="P83" s="7">
        <f t="shared" si="12"/>
        <v>51165048084.75</v>
      </c>
    </row>
    <row r="84" spans="1:19" ht="28.8" x14ac:dyDescent="0.3">
      <c r="A84" s="8"/>
      <c r="B84" s="9">
        <v>83</v>
      </c>
      <c r="C84" s="10" t="s">
        <v>115</v>
      </c>
      <c r="D84" s="24">
        <v>65261</v>
      </c>
      <c r="E84" s="7">
        <f t="shared" si="8"/>
        <v>11.086149893352006</v>
      </c>
      <c r="I84" s="7">
        <v>7</v>
      </c>
      <c r="J84" s="37">
        <f t="shared" si="9"/>
        <v>4553385.3838254986</v>
      </c>
      <c r="K84" s="37">
        <f t="shared" si="10"/>
        <v>5312282.9477964155</v>
      </c>
      <c r="L84" s="6">
        <v>2</v>
      </c>
      <c r="M84" s="7">
        <f t="shared" si="11"/>
        <v>5364513.5</v>
      </c>
      <c r="N84" s="17">
        <f>SUM(D215:D217)</f>
        <v>10729027</v>
      </c>
      <c r="O84" s="7">
        <f>VAR(D215:D217)</f>
        <v>252979507076.33203</v>
      </c>
      <c r="P84" s="7">
        <f t="shared" si="12"/>
        <v>505959014152.66406</v>
      </c>
    </row>
    <row r="85" spans="1:19" x14ac:dyDescent="0.3">
      <c r="A85" s="8"/>
      <c r="B85" s="9">
        <v>84</v>
      </c>
      <c r="C85" s="10" t="s">
        <v>116</v>
      </c>
      <c r="D85" s="24">
        <v>65524</v>
      </c>
      <c r="E85" s="7">
        <f t="shared" si="8"/>
        <v>11.090171766724522</v>
      </c>
      <c r="I85" s="7">
        <v>8</v>
      </c>
      <c r="J85" s="37">
        <f t="shared" si="9"/>
        <v>5312282.9477964155</v>
      </c>
      <c r="K85" s="37">
        <f t="shared" si="10"/>
        <v>6071180.5117673315</v>
      </c>
      <c r="L85">
        <v>9</v>
      </c>
      <c r="M85" s="7">
        <f>N85/L85</f>
        <v>7441058.666666667</v>
      </c>
      <c r="N85" s="49">
        <f>SUM(D217:D226)</f>
        <v>66969528</v>
      </c>
      <c r="O85" s="7">
        <f>VAR(D217:D226)</f>
        <v>3827873230995.5137</v>
      </c>
      <c r="P85" s="7">
        <f>O85*L85</f>
        <v>34450859078959.625</v>
      </c>
    </row>
    <row r="86" spans="1:19" ht="28.8" x14ac:dyDescent="0.3">
      <c r="A86" s="8"/>
      <c r="B86" s="9">
        <v>85</v>
      </c>
      <c r="C86" s="10" t="s">
        <v>117</v>
      </c>
      <c r="D86" s="24">
        <v>65639</v>
      </c>
      <c r="E86" s="7">
        <f t="shared" si="8"/>
        <v>11.091925310474938</v>
      </c>
      <c r="K86" s="7" t="s">
        <v>15</v>
      </c>
      <c r="L86" s="7">
        <f>SUM(N78:N85)/226</f>
        <v>760509.07964601775</v>
      </c>
      <c r="N86" s="3" t="s">
        <v>16</v>
      </c>
      <c r="O86" s="17">
        <f>VAR(D2:D226)-L87</f>
        <v>2177921994620.3931</v>
      </c>
    </row>
    <row r="87" spans="1:19" ht="43.2" x14ac:dyDescent="0.3">
      <c r="A87" s="8"/>
      <c r="B87" s="9">
        <v>86</v>
      </c>
      <c r="C87" s="10" t="s">
        <v>118</v>
      </c>
      <c r="D87" s="20">
        <v>65805</v>
      </c>
      <c r="E87" s="7">
        <f t="shared" si="8"/>
        <v>11.094451102268424</v>
      </c>
      <c r="K87" s="7" t="s">
        <v>19</v>
      </c>
      <c r="L87" s="7">
        <f>SUM(P78:P85)/226</f>
        <v>215312660865.33298</v>
      </c>
      <c r="N87" s="18" t="s">
        <v>20</v>
      </c>
      <c r="O87" s="43">
        <f>SQRT(O86/VAR(D2:D226))</f>
        <v>0.95395638438004982</v>
      </c>
    </row>
    <row r="88" spans="1:19" ht="28.8" x14ac:dyDescent="0.3">
      <c r="A88" s="8"/>
      <c r="B88" s="9">
        <v>87</v>
      </c>
      <c r="C88" s="10" t="s">
        <v>119</v>
      </c>
      <c r="D88" s="24">
        <v>65944</v>
      </c>
      <c r="E88" s="7">
        <f t="shared" si="8"/>
        <v>11.096561175993063</v>
      </c>
    </row>
    <row r="89" spans="1:19" x14ac:dyDescent="0.3">
      <c r="A89" s="8"/>
      <c r="B89" s="9">
        <v>88</v>
      </c>
      <c r="C89" s="10" t="s">
        <v>120</v>
      </c>
      <c r="D89" s="24">
        <v>67206</v>
      </c>
      <c r="E89" s="7">
        <f t="shared" si="8"/>
        <v>11.115517808239794</v>
      </c>
      <c r="F89" s="33"/>
      <c r="G89" s="33"/>
      <c r="H89" s="32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1:19" x14ac:dyDescent="0.3">
      <c r="A90" s="8"/>
      <c r="B90" s="9">
        <v>89</v>
      </c>
      <c r="C90" s="10" t="s">
        <v>121</v>
      </c>
      <c r="D90" s="24">
        <v>67619</v>
      </c>
      <c r="E90" s="7">
        <f t="shared" si="8"/>
        <v>11.12164428762842</v>
      </c>
      <c r="I90" s="5"/>
      <c r="J90" s="5"/>
      <c r="K90" s="5"/>
      <c r="L90" s="6" t="s">
        <v>3</v>
      </c>
    </row>
    <row r="91" spans="1:19" ht="28.8" x14ac:dyDescent="0.3">
      <c r="A91" s="8"/>
      <c r="B91" s="9">
        <v>90</v>
      </c>
      <c r="C91" s="10" t="s">
        <v>122</v>
      </c>
      <c r="D91" s="24">
        <v>70306</v>
      </c>
      <c r="E91" s="7">
        <f t="shared" si="8"/>
        <v>11.160612422663181</v>
      </c>
      <c r="F91" s="50" t="s">
        <v>123</v>
      </c>
      <c r="G91" s="7">
        <v>6</v>
      </c>
      <c r="I91" s="7" t="s">
        <v>70</v>
      </c>
      <c r="J91" s="7" t="s">
        <v>71</v>
      </c>
      <c r="K91" s="7" t="s">
        <v>72</v>
      </c>
      <c r="L91" s="6"/>
      <c r="M91" s="39" t="s">
        <v>9</v>
      </c>
      <c r="N91" s="13" t="s">
        <v>10</v>
      </c>
      <c r="O91" s="13" t="s">
        <v>11</v>
      </c>
      <c r="P91" s="13" t="s">
        <v>12</v>
      </c>
    </row>
    <row r="92" spans="1:19" ht="57.6" x14ac:dyDescent="0.3">
      <c r="A92" s="8"/>
      <c r="B92" s="9">
        <v>91</v>
      </c>
      <c r="C92" s="10" t="s">
        <v>124</v>
      </c>
      <c r="D92" s="24">
        <v>72046</v>
      </c>
      <c r="E92" s="7">
        <f t="shared" si="8"/>
        <v>11.18506008288446</v>
      </c>
      <c r="F92" s="51" t="s">
        <v>125</v>
      </c>
      <c r="G92" s="15">
        <f>G99/21</f>
        <v>1629818.857142857</v>
      </c>
      <c r="I92" s="7">
        <v>1</v>
      </c>
      <c r="J92" s="15">
        <v>0</v>
      </c>
      <c r="K92" s="15">
        <f>G92</f>
        <v>1629818.857142857</v>
      </c>
      <c r="L92" s="6">
        <f t="array" ref="L92:L98">FREQUENCY(D2:D227,J92:J97)</f>
        <v>25</v>
      </c>
      <c r="M92" s="7">
        <f>N92/L92</f>
        <v>-354843.88</v>
      </c>
      <c r="N92" s="17">
        <f>SUM(D2:D26)</f>
        <v>-8871097</v>
      </c>
      <c r="O92" s="7">
        <f>VAR(D2:D26)</f>
        <v>237816485462.61002</v>
      </c>
      <c r="P92" s="7">
        <f t="shared" ref="P92:P97" si="13">O92*L92</f>
        <v>5945412136565.25</v>
      </c>
    </row>
    <row r="93" spans="1:19" x14ac:dyDescent="0.3">
      <c r="A93" s="8"/>
      <c r="B93" s="9">
        <v>92</v>
      </c>
      <c r="C93" s="10" t="s">
        <v>126</v>
      </c>
      <c r="D93" s="26">
        <v>73153</v>
      </c>
      <c r="E93" s="7">
        <f t="shared" si="8"/>
        <v>11.200308417227276</v>
      </c>
      <c r="F93" s="51"/>
      <c r="G93" s="15">
        <f>G92+$G$100</f>
        <v>1955782.6285714284</v>
      </c>
      <c r="I93" s="7">
        <v>2</v>
      </c>
      <c r="J93" s="15">
        <f>K92</f>
        <v>1629818.857142857</v>
      </c>
      <c r="K93" s="15">
        <f>J93+G93</f>
        <v>3585601.4857142856</v>
      </c>
      <c r="L93" s="6">
        <v>172</v>
      </c>
      <c r="M93" s="7">
        <f t="shared" ref="M93:M97" si="14">N93/L93</f>
        <v>324599.87790697673</v>
      </c>
      <c r="N93" s="17">
        <f>SUM(D26:D198)</f>
        <v>55831179</v>
      </c>
      <c r="O93" s="7">
        <f>VAR(D26:D198)</f>
        <v>150095820909.29184</v>
      </c>
      <c r="P93" s="7">
        <f t="shared" si="13"/>
        <v>25816481196398.195</v>
      </c>
    </row>
    <row r="94" spans="1:19" x14ac:dyDescent="0.3">
      <c r="A94" s="8"/>
      <c r="B94" s="9">
        <v>93</v>
      </c>
      <c r="C94" s="10" t="s">
        <v>127</v>
      </c>
      <c r="D94" s="24">
        <v>74025</v>
      </c>
      <c r="E94" s="7">
        <f t="shared" si="8"/>
        <v>11.212158152969792</v>
      </c>
      <c r="F94" s="51"/>
      <c r="G94" s="15">
        <f>G93+$G$100</f>
        <v>2281746.4</v>
      </c>
      <c r="I94" s="7">
        <v>3</v>
      </c>
      <c r="J94" s="15">
        <f>K93</f>
        <v>3585601.4857142856</v>
      </c>
      <c r="K94" s="15">
        <f>J94+G94</f>
        <v>5867347.8857142851</v>
      </c>
      <c r="L94" s="6">
        <v>17</v>
      </c>
      <c r="M94" s="7">
        <f t="shared" si="14"/>
        <v>2447386.6470588236</v>
      </c>
      <c r="N94" s="17">
        <f>SUM(D198:D215)</f>
        <v>41605573</v>
      </c>
      <c r="O94" s="7">
        <f>VAR(D198:D215)</f>
        <v>241132687480.21231</v>
      </c>
      <c r="P94" s="7">
        <f t="shared" si="13"/>
        <v>4099255687163.6094</v>
      </c>
    </row>
    <row r="95" spans="1:19" x14ac:dyDescent="0.3">
      <c r="A95" s="8"/>
      <c r="B95" s="9">
        <v>94</v>
      </c>
      <c r="C95" s="10" t="s">
        <v>128</v>
      </c>
      <c r="D95" s="20">
        <v>78545</v>
      </c>
      <c r="E95" s="7">
        <f t="shared" si="8"/>
        <v>11.27142698793404</v>
      </c>
      <c r="F95" s="51"/>
      <c r="G95" s="15">
        <f>G94+$G$100</f>
        <v>2607710.1714285715</v>
      </c>
      <c r="I95" s="7">
        <v>4</v>
      </c>
      <c r="J95" s="15">
        <f>K94</f>
        <v>5867347.8857142851</v>
      </c>
      <c r="K95" s="15">
        <f>J95+G95</f>
        <v>8475058.0571428575</v>
      </c>
      <c r="L95" s="6">
        <v>4</v>
      </c>
      <c r="M95" s="7">
        <f t="shared" si="14"/>
        <v>4880557.25</v>
      </c>
      <c r="N95" s="17">
        <f>SUM(D215:D219)</f>
        <v>19522229</v>
      </c>
      <c r="O95" s="7">
        <f>VAR(D215:D219)</f>
        <v>351163403723.19922</v>
      </c>
      <c r="P95" s="7">
        <f t="shared" si="13"/>
        <v>1404653614892.7969</v>
      </c>
    </row>
    <row r="96" spans="1:19" x14ac:dyDescent="0.3">
      <c r="A96" s="8"/>
      <c r="B96" s="9">
        <v>95</v>
      </c>
      <c r="C96" s="10" t="s">
        <v>129</v>
      </c>
      <c r="D96" s="26">
        <v>79350</v>
      </c>
      <c r="E96" s="7">
        <f t="shared" si="8"/>
        <v>11.281623725954555</v>
      </c>
      <c r="F96" s="51"/>
      <c r="G96" s="15">
        <f>G95+$G$100</f>
        <v>2933673.942857143</v>
      </c>
      <c r="I96" s="7">
        <v>5</v>
      </c>
      <c r="J96" s="15">
        <f>K95</f>
        <v>8475058.0571428575</v>
      </c>
      <c r="K96" s="15">
        <f>J96+G96</f>
        <v>11408732</v>
      </c>
      <c r="L96" s="6">
        <v>4</v>
      </c>
      <c r="M96" s="7">
        <f t="shared" si="14"/>
        <v>10165848.25</v>
      </c>
      <c r="N96" s="17">
        <f>SUM(D219:D224)</f>
        <v>40663393</v>
      </c>
      <c r="O96" s="7">
        <f>VAR(D219:D224)</f>
        <v>2025900117074.5688</v>
      </c>
      <c r="P96" s="7">
        <f t="shared" si="13"/>
        <v>8103600468298.2754</v>
      </c>
    </row>
    <row r="97" spans="1:19" x14ac:dyDescent="0.3">
      <c r="A97" s="8"/>
      <c r="B97" s="9">
        <v>96</v>
      </c>
      <c r="C97" s="10" t="s">
        <v>130</v>
      </c>
      <c r="D97" s="24">
        <v>80216</v>
      </c>
      <c r="E97" s="7">
        <f t="shared" si="8"/>
        <v>11.292478275203761</v>
      </c>
      <c r="F97" s="51"/>
      <c r="G97" s="15">
        <f>G96+$G$100</f>
        <v>3259637.7142857146</v>
      </c>
      <c r="I97" s="7">
        <v>6</v>
      </c>
      <c r="J97" s="15">
        <f>K96</f>
        <v>11408732</v>
      </c>
      <c r="K97" s="15">
        <f>J97+G97</f>
        <v>14668369.714285715</v>
      </c>
      <c r="L97" s="6">
        <v>4</v>
      </c>
      <c r="M97" s="7">
        <f t="shared" si="14"/>
        <v>9046161.5</v>
      </c>
      <c r="N97" s="17">
        <f>SUM(D224:D227)</f>
        <v>36184646</v>
      </c>
      <c r="O97" s="7">
        <f>VAR(D224:D227)</f>
        <v>167164641139</v>
      </c>
      <c r="P97" s="7">
        <f t="shared" si="13"/>
        <v>668658564556</v>
      </c>
    </row>
    <row r="98" spans="1:19" x14ac:dyDescent="0.3">
      <c r="A98" s="8"/>
      <c r="B98" s="9">
        <v>97</v>
      </c>
      <c r="C98" s="10" t="s">
        <v>131</v>
      </c>
      <c r="D98" s="20">
        <v>84016</v>
      </c>
      <c r="E98" s="7">
        <f t="shared" si="8"/>
        <v>11.33876253587764</v>
      </c>
      <c r="I98" s="5"/>
      <c r="J98" s="52"/>
      <c r="K98" s="52"/>
      <c r="L98" s="5">
        <v>0</v>
      </c>
      <c r="M98" s="5"/>
      <c r="N98" s="5"/>
    </row>
    <row r="99" spans="1:19" ht="28.8" x14ac:dyDescent="0.3">
      <c r="A99" s="8"/>
      <c r="B99" s="9">
        <v>98</v>
      </c>
      <c r="C99" s="10" t="s">
        <v>132</v>
      </c>
      <c r="D99" s="24">
        <v>89028</v>
      </c>
      <c r="E99" s="7">
        <f t="shared" si="8"/>
        <v>11.396706205977527</v>
      </c>
      <c r="F99" s="38" t="s">
        <v>133</v>
      </c>
      <c r="G99" s="7">
        <f>(0 + 11408732)/2*G91</f>
        <v>34226196</v>
      </c>
      <c r="K99" s="7" t="s">
        <v>15</v>
      </c>
      <c r="L99" s="7">
        <f>SUM(N92:N97)/226</f>
        <v>818300.54424778756</v>
      </c>
      <c r="M99" s="31"/>
      <c r="N99" s="3" t="s">
        <v>16</v>
      </c>
      <c r="O99" s="17">
        <f>VAR(D2:D227)-L100</f>
        <v>2516824291379.0713</v>
      </c>
    </row>
    <row r="100" spans="1:19" ht="43.2" x14ac:dyDescent="0.3">
      <c r="A100" s="8"/>
      <c r="B100" s="9">
        <v>99</v>
      </c>
      <c r="C100" s="10" t="s">
        <v>134</v>
      </c>
      <c r="D100" s="24">
        <v>89644</v>
      </c>
      <c r="E100" s="7">
        <f t="shared" si="8"/>
        <v>11.403601549855479</v>
      </c>
      <c r="F100" s="38" t="s">
        <v>135</v>
      </c>
      <c r="G100" s="7">
        <f>G92/(G91-1)</f>
        <v>325963.77142857143</v>
      </c>
      <c r="K100" s="7" t="s">
        <v>19</v>
      </c>
      <c r="L100" s="7">
        <f>SUM(P92:P97)/226</f>
        <v>203708237468.46957</v>
      </c>
      <c r="N100" s="18" t="s">
        <v>20</v>
      </c>
      <c r="O100" s="43">
        <f>SQRT(O99/VAR(D2:D227))</f>
        <v>0.9618325870262141</v>
      </c>
    </row>
    <row r="101" spans="1:19" x14ac:dyDescent="0.3">
      <c r="A101" s="8"/>
      <c r="B101" s="9">
        <v>100</v>
      </c>
      <c r="C101" s="10" t="s">
        <v>136</v>
      </c>
      <c r="D101" s="26">
        <v>90636</v>
      </c>
      <c r="E101" s="7">
        <f t="shared" si="8"/>
        <v>11.414606764101448</v>
      </c>
    </row>
    <row r="102" spans="1:19" x14ac:dyDescent="0.3">
      <c r="A102" s="8"/>
      <c r="B102" s="9">
        <v>101</v>
      </c>
      <c r="C102" s="10" t="s">
        <v>137</v>
      </c>
      <c r="D102" s="26">
        <v>90982</v>
      </c>
      <c r="E102" s="7">
        <f t="shared" si="8"/>
        <v>11.41841696373575</v>
      </c>
    </row>
    <row r="103" spans="1:19" x14ac:dyDescent="0.3">
      <c r="A103" s="8"/>
      <c r="B103" s="9">
        <v>102</v>
      </c>
      <c r="C103" s="10" t="s">
        <v>138</v>
      </c>
      <c r="D103" s="24">
        <v>96097</v>
      </c>
      <c r="E103" s="7">
        <f t="shared" si="8"/>
        <v>11.473113376989318</v>
      </c>
    </row>
    <row r="104" spans="1:19" x14ac:dyDescent="0.3">
      <c r="A104" s="8"/>
      <c r="B104" s="9">
        <v>103</v>
      </c>
      <c r="C104" s="10" t="s">
        <v>139</v>
      </c>
      <c r="D104" s="26">
        <v>96479</v>
      </c>
      <c r="E104" s="7">
        <f t="shared" si="8"/>
        <v>11.477080647064843</v>
      </c>
    </row>
    <row r="105" spans="1:19" x14ac:dyDescent="0.3">
      <c r="A105" s="8"/>
      <c r="B105" s="9">
        <v>104</v>
      </c>
      <c r="C105" s="10" t="s">
        <v>140</v>
      </c>
      <c r="D105" s="24">
        <v>99035</v>
      </c>
      <c r="E105" s="7">
        <f t="shared" si="8"/>
        <v>11.503228601991365</v>
      </c>
    </row>
    <row r="106" spans="1:19" ht="28.8" x14ac:dyDescent="0.3">
      <c r="A106" s="8"/>
      <c r="B106" s="9">
        <v>105</v>
      </c>
      <c r="C106" s="10" t="s">
        <v>141</v>
      </c>
      <c r="D106" s="24">
        <v>105267</v>
      </c>
      <c r="E106" s="7">
        <f t="shared" si="8"/>
        <v>11.56425525869167</v>
      </c>
    </row>
    <row r="107" spans="1:19" x14ac:dyDescent="0.3">
      <c r="A107" s="8"/>
      <c r="B107" s="9">
        <v>106</v>
      </c>
      <c r="C107" s="10" t="s">
        <v>142</v>
      </c>
      <c r="D107" s="24">
        <v>105575</v>
      </c>
      <c r="E107" s="7">
        <f t="shared" si="8"/>
        <v>11.567176879802144</v>
      </c>
      <c r="F107" s="33"/>
      <c r="G107" s="33"/>
      <c r="H107" s="32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</row>
    <row r="108" spans="1:19" x14ac:dyDescent="0.3">
      <c r="A108" s="8"/>
      <c r="B108" s="9">
        <v>107</v>
      </c>
      <c r="C108" s="10" t="s">
        <v>143</v>
      </c>
      <c r="D108" s="26">
        <v>118222</v>
      </c>
      <c r="E108" s="7">
        <f t="shared" si="8"/>
        <v>11.680319491846493</v>
      </c>
    </row>
    <row r="109" spans="1:19" x14ac:dyDescent="0.3">
      <c r="A109" s="8"/>
      <c r="B109" s="9">
        <v>108</v>
      </c>
      <c r="C109" s="10" t="s">
        <v>144</v>
      </c>
      <c r="D109" s="20">
        <v>119519</v>
      </c>
      <c r="E109" s="7">
        <f t="shared" si="8"/>
        <v>11.691230633531108</v>
      </c>
    </row>
    <row r="110" spans="1:19" ht="28.8" x14ac:dyDescent="0.3">
      <c r="A110" s="8"/>
      <c r="B110" s="9">
        <v>109</v>
      </c>
      <c r="C110" s="10" t="s">
        <v>145</v>
      </c>
      <c r="D110" s="20">
        <v>120236</v>
      </c>
      <c r="E110" s="7">
        <f t="shared" si="8"/>
        <v>11.69721175707377</v>
      </c>
    </row>
    <row r="111" spans="1:19" ht="28.8" x14ac:dyDescent="0.3">
      <c r="A111" s="8"/>
      <c r="B111" s="9">
        <v>110</v>
      </c>
      <c r="C111" s="10" t="s">
        <v>146</v>
      </c>
      <c r="D111" s="26">
        <v>120236</v>
      </c>
      <c r="E111" s="7">
        <f t="shared" si="8"/>
        <v>11.69721175707377</v>
      </c>
    </row>
    <row r="112" spans="1:19" ht="28.8" x14ac:dyDescent="0.3">
      <c r="A112" s="8"/>
      <c r="B112" s="9">
        <v>111</v>
      </c>
      <c r="C112" s="10" t="s">
        <v>147</v>
      </c>
      <c r="D112" s="24">
        <v>131498</v>
      </c>
      <c r="E112" s="7">
        <f t="shared" si="8"/>
        <v>11.786746921358821</v>
      </c>
    </row>
    <row r="113" spans="1:5" x14ac:dyDescent="0.3">
      <c r="A113" s="8"/>
      <c r="B113" s="9">
        <v>112</v>
      </c>
      <c r="C113" s="10" t="s">
        <v>148</v>
      </c>
      <c r="D113" s="24">
        <v>132998</v>
      </c>
      <c r="E113" s="7">
        <f t="shared" si="8"/>
        <v>11.798089369496839</v>
      </c>
    </row>
    <row r="114" spans="1:5" ht="43.2" x14ac:dyDescent="0.3">
      <c r="A114" s="8"/>
      <c r="B114" s="9">
        <v>113</v>
      </c>
      <c r="C114" s="10" t="s">
        <v>149</v>
      </c>
      <c r="D114" s="24">
        <v>133659</v>
      </c>
      <c r="E114" s="7">
        <f t="shared" si="8"/>
        <v>11.803047059367165</v>
      </c>
    </row>
    <row r="115" spans="1:5" x14ac:dyDescent="0.3">
      <c r="A115" s="8"/>
      <c r="B115" s="9">
        <v>114</v>
      </c>
      <c r="C115" s="10" t="s">
        <v>150</v>
      </c>
      <c r="D115" s="24">
        <v>134257</v>
      </c>
      <c r="E115" s="7">
        <f t="shared" si="8"/>
        <v>11.80751115253879</v>
      </c>
    </row>
    <row r="116" spans="1:5" x14ac:dyDescent="0.3">
      <c r="A116" s="8"/>
      <c r="B116" s="9">
        <v>115</v>
      </c>
      <c r="C116" s="10" t="s">
        <v>151</v>
      </c>
      <c r="D116" s="20">
        <v>136752</v>
      </c>
      <c r="E116" s="7">
        <f t="shared" si="8"/>
        <v>11.825924345405799</v>
      </c>
    </row>
    <row r="117" spans="1:5" x14ac:dyDescent="0.3">
      <c r="A117" s="8"/>
      <c r="B117" s="9">
        <v>116</v>
      </c>
      <c r="C117" s="10" t="s">
        <v>152</v>
      </c>
      <c r="D117" s="24">
        <v>137874</v>
      </c>
      <c r="E117" s="7">
        <f t="shared" si="8"/>
        <v>11.834095503582992</v>
      </c>
    </row>
    <row r="118" spans="1:5" ht="28.8" x14ac:dyDescent="0.3">
      <c r="A118" s="8"/>
      <c r="B118" s="9">
        <v>117</v>
      </c>
      <c r="C118" s="10" t="s">
        <v>153</v>
      </c>
      <c r="D118" s="24">
        <v>145838</v>
      </c>
      <c r="E118" s="7">
        <f t="shared" si="8"/>
        <v>11.890251695599707</v>
      </c>
    </row>
    <row r="119" spans="1:5" x14ac:dyDescent="0.3">
      <c r="A119" s="8"/>
      <c r="B119" s="9">
        <v>118</v>
      </c>
      <c r="C119" s="10" t="s">
        <v>154</v>
      </c>
      <c r="D119" s="24">
        <v>145866</v>
      </c>
      <c r="E119" s="7">
        <f t="shared" si="8"/>
        <v>11.890443671027443</v>
      </c>
    </row>
    <row r="120" spans="1:5" x14ac:dyDescent="0.3">
      <c r="A120" s="8"/>
      <c r="B120" s="9">
        <v>119</v>
      </c>
      <c r="C120" s="10" t="s">
        <v>155</v>
      </c>
      <c r="D120" s="26">
        <v>150070</v>
      </c>
      <c r="E120" s="7">
        <f t="shared" si="8"/>
        <v>11.918857130890036</v>
      </c>
    </row>
    <row r="121" spans="1:5" x14ac:dyDescent="0.3">
      <c r="A121" s="8"/>
      <c r="B121" s="9">
        <v>120</v>
      </c>
      <c r="C121" s="10" t="s">
        <v>156</v>
      </c>
      <c r="D121" s="24">
        <v>154634</v>
      </c>
      <c r="E121" s="7">
        <f t="shared" si="8"/>
        <v>11.948816313336414</v>
      </c>
    </row>
    <row r="122" spans="1:5" x14ac:dyDescent="0.3">
      <c r="A122" s="8"/>
      <c r="B122" s="9">
        <v>121</v>
      </c>
      <c r="C122" s="10" t="s">
        <v>157</v>
      </c>
      <c r="D122" s="24">
        <v>166579</v>
      </c>
      <c r="E122" s="7">
        <f t="shared" si="8"/>
        <v>12.02322495034969</v>
      </c>
    </row>
    <row r="123" spans="1:5" x14ac:dyDescent="0.3">
      <c r="A123" s="8"/>
      <c r="B123" s="9">
        <v>122</v>
      </c>
      <c r="C123" s="10" t="s">
        <v>158</v>
      </c>
      <c r="D123" s="24">
        <v>170956</v>
      </c>
      <c r="E123" s="7">
        <f t="shared" si="8"/>
        <v>12.049161492433393</v>
      </c>
    </row>
    <row r="124" spans="1:5" ht="28.8" x14ac:dyDescent="0.3">
      <c r="A124" s="8"/>
      <c r="B124" s="9">
        <v>123</v>
      </c>
      <c r="C124" s="10" t="s">
        <v>159</v>
      </c>
      <c r="D124" s="20">
        <v>174645</v>
      </c>
      <c r="E124" s="7">
        <f t="shared" si="8"/>
        <v>12.070510621139226</v>
      </c>
    </row>
    <row r="125" spans="1:5" x14ac:dyDescent="0.3">
      <c r="A125" s="8"/>
      <c r="B125" s="9">
        <v>124</v>
      </c>
      <c r="C125" s="10" t="s">
        <v>160</v>
      </c>
      <c r="D125" s="24">
        <v>188494</v>
      </c>
      <c r="E125" s="7">
        <f t="shared" si="8"/>
        <v>12.146821455124883</v>
      </c>
    </row>
    <row r="126" spans="1:5" x14ac:dyDescent="0.3">
      <c r="A126" s="8"/>
      <c r="B126" s="9">
        <v>125</v>
      </c>
      <c r="C126" s="10" t="s">
        <v>161</v>
      </c>
      <c r="D126" s="24">
        <v>199278</v>
      </c>
      <c r="E126" s="7">
        <f t="shared" si="8"/>
        <v>12.202456113755632</v>
      </c>
    </row>
    <row r="127" spans="1:5" ht="43.2" x14ac:dyDescent="0.3">
      <c r="A127" s="8"/>
      <c r="B127" s="9">
        <v>126</v>
      </c>
      <c r="C127" s="10" t="s">
        <v>162</v>
      </c>
      <c r="D127" s="24">
        <v>206250</v>
      </c>
      <c r="E127" s="7">
        <f t="shared" si="8"/>
        <v>12.236844304196927</v>
      </c>
    </row>
    <row r="128" spans="1:5" x14ac:dyDescent="0.3">
      <c r="A128" s="8"/>
      <c r="B128" s="9">
        <v>127</v>
      </c>
      <c r="C128" s="10" t="s">
        <v>163</v>
      </c>
      <c r="D128" s="24">
        <v>208724</v>
      </c>
      <c r="E128" s="7">
        <f t="shared" si="8"/>
        <v>12.248768084057792</v>
      </c>
    </row>
    <row r="129" spans="1:5" x14ac:dyDescent="0.3">
      <c r="A129" s="8"/>
      <c r="B129" s="9">
        <v>128</v>
      </c>
      <c r="C129" s="10" t="s">
        <v>164</v>
      </c>
      <c r="D129" s="20">
        <v>211131</v>
      </c>
      <c r="E129" s="7">
        <f t="shared" si="8"/>
        <v>12.260234072889233</v>
      </c>
    </row>
    <row r="130" spans="1:5" x14ac:dyDescent="0.3">
      <c r="A130" s="8"/>
      <c r="B130" s="9">
        <v>129</v>
      </c>
      <c r="C130" s="10" t="s">
        <v>165</v>
      </c>
      <c r="D130" s="20">
        <v>211142</v>
      </c>
      <c r="E130" s="7">
        <f t="shared" si="8"/>
        <v>12.260286171886811</v>
      </c>
    </row>
    <row r="131" spans="1:5" x14ac:dyDescent="0.3">
      <c r="A131" s="8"/>
      <c r="B131" s="9">
        <v>130</v>
      </c>
      <c r="C131" s="10" t="s">
        <v>166</v>
      </c>
      <c r="D131" s="24">
        <v>222559</v>
      </c>
      <c r="E131" s="7">
        <f t="shared" si="8"/>
        <v>12.312947513976795</v>
      </c>
    </row>
    <row r="132" spans="1:5" ht="28.8" x14ac:dyDescent="0.3">
      <c r="A132" s="8"/>
      <c r="B132" s="9">
        <v>131</v>
      </c>
      <c r="C132" s="10" t="s">
        <v>167</v>
      </c>
      <c r="D132" s="20">
        <v>227523</v>
      </c>
      <c r="E132" s="7">
        <f t="shared" ref="E132:E195" si="15">LN(D132)</f>
        <v>12.335006611164092</v>
      </c>
    </row>
    <row r="133" spans="1:5" x14ac:dyDescent="0.3">
      <c r="A133" s="8"/>
      <c r="B133" s="9">
        <v>132</v>
      </c>
      <c r="C133" s="10" t="s">
        <v>168</v>
      </c>
      <c r="D133" s="26">
        <v>230941</v>
      </c>
      <c r="E133" s="7">
        <f t="shared" si="15"/>
        <v>12.349917545625509</v>
      </c>
    </row>
    <row r="134" spans="1:5" ht="28.8" x14ac:dyDescent="0.3">
      <c r="A134" s="8"/>
      <c r="B134" s="9">
        <v>133</v>
      </c>
      <c r="C134" s="10" t="s">
        <v>169</v>
      </c>
      <c r="D134" s="20">
        <v>246757</v>
      </c>
      <c r="E134" s="7">
        <f t="shared" si="15"/>
        <v>12.416159325687667</v>
      </c>
    </row>
    <row r="135" spans="1:5" ht="28.8" x14ac:dyDescent="0.3">
      <c r="A135" s="8"/>
      <c r="B135" s="9">
        <v>134</v>
      </c>
      <c r="C135" s="10" t="s">
        <v>170</v>
      </c>
      <c r="D135" s="24">
        <v>247096</v>
      </c>
      <c r="E135" s="7">
        <f t="shared" si="15"/>
        <v>12.417532204067451</v>
      </c>
    </row>
    <row r="136" spans="1:5" x14ac:dyDescent="0.3">
      <c r="A136" s="8"/>
      <c r="B136" s="9">
        <v>135</v>
      </c>
      <c r="C136" s="10" t="s">
        <v>171</v>
      </c>
      <c r="D136" s="20">
        <v>254745</v>
      </c>
      <c r="E136" s="7">
        <f t="shared" si="15"/>
        <v>12.448018323806979</v>
      </c>
    </row>
    <row r="137" spans="1:5" ht="28.8" x14ac:dyDescent="0.3">
      <c r="A137" s="8"/>
      <c r="B137" s="9">
        <v>136</v>
      </c>
      <c r="C137" s="10" t="s">
        <v>172</v>
      </c>
      <c r="D137" s="24">
        <v>279362</v>
      </c>
      <c r="E137" s="7">
        <f t="shared" si="15"/>
        <v>12.540263710828825</v>
      </c>
    </row>
    <row r="138" spans="1:5" ht="28.8" x14ac:dyDescent="0.3">
      <c r="A138" s="8"/>
      <c r="B138" s="9">
        <v>137</v>
      </c>
      <c r="C138" s="10" t="s">
        <v>173</v>
      </c>
      <c r="D138" s="20">
        <v>283193</v>
      </c>
      <c r="E138" s="7">
        <f t="shared" si="15"/>
        <v>12.553883922982095</v>
      </c>
    </row>
    <row r="139" spans="1:5" x14ac:dyDescent="0.3">
      <c r="A139" s="8"/>
      <c r="B139" s="9">
        <v>138</v>
      </c>
      <c r="C139" s="10" t="s">
        <v>174</v>
      </c>
      <c r="D139" s="24">
        <v>303117</v>
      </c>
      <c r="E139" s="7">
        <f t="shared" si="15"/>
        <v>12.621874148573038</v>
      </c>
    </row>
    <row r="140" spans="1:5" ht="28.8" x14ac:dyDescent="0.3">
      <c r="A140" s="8"/>
      <c r="B140" s="9">
        <v>139</v>
      </c>
      <c r="C140" s="10" t="s">
        <v>175</v>
      </c>
      <c r="D140" s="24">
        <v>336411</v>
      </c>
      <c r="E140" s="7">
        <f t="shared" si="15"/>
        <v>12.726088905713981</v>
      </c>
    </row>
    <row r="141" spans="1:5" x14ac:dyDescent="0.3">
      <c r="A141" s="8"/>
      <c r="B141" s="9">
        <v>140</v>
      </c>
      <c r="C141" s="10" t="s">
        <v>176</v>
      </c>
      <c r="D141" s="20">
        <v>349916</v>
      </c>
      <c r="E141" s="7">
        <f t="shared" si="15"/>
        <v>12.765448404660988</v>
      </c>
    </row>
    <row r="142" spans="1:5" ht="57.6" x14ac:dyDescent="0.3">
      <c r="A142" s="8"/>
      <c r="B142" s="9">
        <v>141</v>
      </c>
      <c r="C142" s="10" t="s">
        <v>177</v>
      </c>
      <c r="D142" s="20">
        <v>358636</v>
      </c>
      <c r="E142" s="7">
        <f t="shared" si="15"/>
        <v>12.790063225521529</v>
      </c>
    </row>
    <row r="143" spans="1:5" x14ac:dyDescent="0.3">
      <c r="A143" s="8"/>
      <c r="B143" s="9">
        <v>142</v>
      </c>
      <c r="C143" s="10" t="s">
        <v>178</v>
      </c>
      <c r="D143" s="24">
        <v>365614</v>
      </c>
      <c r="E143" s="7">
        <f t="shared" si="15"/>
        <v>12.809333411045596</v>
      </c>
    </row>
    <row r="144" spans="1:5" ht="28.8" x14ac:dyDescent="0.3">
      <c r="A144" s="8"/>
      <c r="B144" s="9">
        <v>143</v>
      </c>
      <c r="C144" s="10" t="s">
        <v>179</v>
      </c>
      <c r="D144" s="20">
        <v>373376</v>
      </c>
      <c r="E144" s="7">
        <f t="shared" si="15"/>
        <v>12.830341233787339</v>
      </c>
    </row>
    <row r="145" spans="1:5" ht="28.8" x14ac:dyDescent="0.3">
      <c r="A145" s="8"/>
      <c r="B145" s="9">
        <v>144</v>
      </c>
      <c r="C145" s="10" t="s">
        <v>180</v>
      </c>
      <c r="D145" s="24">
        <v>376318</v>
      </c>
      <c r="E145" s="7">
        <f t="shared" si="15"/>
        <v>12.838189809612372</v>
      </c>
    </row>
    <row r="146" spans="1:5" x14ac:dyDescent="0.3">
      <c r="A146" s="8"/>
      <c r="B146" s="9">
        <v>145</v>
      </c>
      <c r="C146" s="10" t="s">
        <v>181</v>
      </c>
      <c r="D146" s="20">
        <v>377448</v>
      </c>
      <c r="E146" s="7">
        <f t="shared" si="15"/>
        <v>12.841188089838671</v>
      </c>
    </row>
    <row r="147" spans="1:5" ht="28.8" x14ac:dyDescent="0.3">
      <c r="A147" s="8"/>
      <c r="B147" s="9">
        <v>146</v>
      </c>
      <c r="C147" s="10" t="s">
        <v>182</v>
      </c>
      <c r="D147" s="20">
        <v>377448</v>
      </c>
      <c r="E147" s="7">
        <f t="shared" si="15"/>
        <v>12.841188089838671</v>
      </c>
    </row>
    <row r="148" spans="1:5" x14ac:dyDescent="0.3">
      <c r="A148" s="8"/>
      <c r="B148" s="9">
        <v>147</v>
      </c>
      <c r="C148" s="10" t="s">
        <v>183</v>
      </c>
      <c r="D148" s="24">
        <v>430427</v>
      </c>
      <c r="E148" s="7">
        <f t="shared" si="15"/>
        <v>12.972533018204128</v>
      </c>
    </row>
    <row r="149" spans="1:5" x14ac:dyDescent="0.3">
      <c r="A149" s="8"/>
      <c r="B149" s="9">
        <v>148</v>
      </c>
      <c r="C149" s="10" t="s">
        <v>184</v>
      </c>
      <c r="D149" s="20">
        <v>433923</v>
      </c>
      <c r="E149" s="7">
        <f t="shared" si="15"/>
        <v>12.980622377987027</v>
      </c>
    </row>
    <row r="150" spans="1:5" ht="28.8" x14ac:dyDescent="0.3">
      <c r="A150" s="8"/>
      <c r="B150" s="9">
        <v>149</v>
      </c>
      <c r="C150" s="10" t="s">
        <v>185</v>
      </c>
      <c r="D150" s="20">
        <v>445980</v>
      </c>
      <c r="E150" s="7">
        <f t="shared" si="15"/>
        <v>13.008029386947394</v>
      </c>
    </row>
    <row r="151" spans="1:5" ht="28.8" x14ac:dyDescent="0.3">
      <c r="A151" s="8"/>
      <c r="B151" s="9">
        <v>150</v>
      </c>
      <c r="C151" s="10" t="s">
        <v>186</v>
      </c>
      <c r="D151" s="20">
        <v>448334</v>
      </c>
      <c r="E151" s="7">
        <f t="shared" si="15"/>
        <v>13.013293769337709</v>
      </c>
    </row>
    <row r="152" spans="1:5" x14ac:dyDescent="0.3">
      <c r="A152" s="8"/>
      <c r="B152" s="9">
        <v>151</v>
      </c>
      <c r="C152" s="10" t="s">
        <v>187</v>
      </c>
      <c r="D152" s="20">
        <v>453516</v>
      </c>
      <c r="E152" s="7">
        <f t="shared" si="15"/>
        <v>13.024785829061601</v>
      </c>
    </row>
    <row r="153" spans="1:5" ht="28.8" x14ac:dyDescent="0.3">
      <c r="A153" s="8"/>
      <c r="B153" s="9">
        <v>152</v>
      </c>
      <c r="C153" s="10" t="s">
        <v>188</v>
      </c>
      <c r="D153" s="24">
        <v>483312</v>
      </c>
      <c r="E153" s="7">
        <f t="shared" si="15"/>
        <v>13.088417686823506</v>
      </c>
    </row>
    <row r="154" spans="1:5" x14ac:dyDescent="0.3">
      <c r="A154" s="8"/>
      <c r="B154" s="9">
        <v>153</v>
      </c>
      <c r="C154" s="10" t="s">
        <v>189</v>
      </c>
      <c r="D154" s="20">
        <v>496408</v>
      </c>
      <c r="E154" s="7">
        <f t="shared" si="15"/>
        <v>13.115153448218182</v>
      </c>
    </row>
    <row r="155" spans="1:5" x14ac:dyDescent="0.3">
      <c r="A155" s="8"/>
      <c r="B155" s="9">
        <v>154</v>
      </c>
      <c r="C155" s="10" t="s">
        <v>190</v>
      </c>
      <c r="D155" s="24">
        <v>528590</v>
      </c>
      <c r="E155" s="7">
        <f t="shared" si="15"/>
        <v>13.177968363077051</v>
      </c>
    </row>
    <row r="156" spans="1:5" ht="28.8" x14ac:dyDescent="0.3">
      <c r="A156" s="8"/>
      <c r="B156" s="9">
        <v>155</v>
      </c>
      <c r="C156" s="10" t="s">
        <v>191</v>
      </c>
      <c r="D156" s="20">
        <v>528955</v>
      </c>
      <c r="E156" s="7">
        <f t="shared" si="15"/>
        <v>13.178658641059535</v>
      </c>
    </row>
    <row r="157" spans="1:5" x14ac:dyDescent="0.3">
      <c r="A157" s="8"/>
      <c r="B157" s="9">
        <v>156</v>
      </c>
      <c r="C157" s="10" t="s">
        <v>192</v>
      </c>
      <c r="D157" s="20">
        <v>567096</v>
      </c>
      <c r="E157" s="7">
        <f t="shared" si="15"/>
        <v>13.248283880547513</v>
      </c>
    </row>
    <row r="158" spans="1:5" x14ac:dyDescent="0.3">
      <c r="A158" s="8"/>
      <c r="B158" s="9">
        <v>157</v>
      </c>
      <c r="C158" s="10" t="s">
        <v>193</v>
      </c>
      <c r="D158" s="24">
        <v>579086</v>
      </c>
      <c r="E158" s="7">
        <f t="shared" si="15"/>
        <v>13.269206277476995</v>
      </c>
    </row>
    <row r="159" spans="1:5" x14ac:dyDescent="0.3">
      <c r="A159" s="8"/>
      <c r="B159" s="9">
        <v>158</v>
      </c>
      <c r="C159" s="10" t="s">
        <v>194</v>
      </c>
      <c r="D159" s="20">
        <v>584631</v>
      </c>
      <c r="E159" s="7">
        <f t="shared" si="15"/>
        <v>13.278736157964619</v>
      </c>
    </row>
    <row r="160" spans="1:5" ht="43.2" x14ac:dyDescent="0.3">
      <c r="A160" s="8"/>
      <c r="B160" s="9">
        <v>159</v>
      </c>
      <c r="C160" s="10" t="s">
        <v>195</v>
      </c>
      <c r="D160" s="24">
        <v>608808</v>
      </c>
      <c r="E160" s="7">
        <f t="shared" si="15"/>
        <v>13.319258226047744</v>
      </c>
    </row>
    <row r="161" spans="1:5" ht="28.8" x14ac:dyDescent="0.3">
      <c r="A161" s="8"/>
      <c r="B161" s="9">
        <v>160</v>
      </c>
      <c r="C161" s="10" t="s">
        <v>196</v>
      </c>
      <c r="D161" s="20">
        <v>609286</v>
      </c>
      <c r="E161" s="7">
        <f t="shared" si="15"/>
        <v>13.32004305878567</v>
      </c>
    </row>
    <row r="162" spans="1:5" x14ac:dyDescent="0.3">
      <c r="A162" s="8"/>
      <c r="B162" s="9">
        <v>161</v>
      </c>
      <c r="C162" s="10" t="s">
        <v>197</v>
      </c>
      <c r="D162" s="20">
        <v>644137</v>
      </c>
      <c r="E162" s="7">
        <f t="shared" si="15"/>
        <v>13.375666715381307</v>
      </c>
    </row>
    <row r="163" spans="1:5" x14ac:dyDescent="0.3">
      <c r="A163" s="8"/>
      <c r="B163" s="9">
        <v>162</v>
      </c>
      <c r="C163" s="10" t="s">
        <v>198</v>
      </c>
      <c r="D163" s="20">
        <v>666884</v>
      </c>
      <c r="E163" s="7">
        <f t="shared" si="15"/>
        <v>13.410371396729655</v>
      </c>
    </row>
    <row r="164" spans="1:5" ht="28.8" x14ac:dyDescent="0.3">
      <c r="A164" s="8"/>
      <c r="B164" s="9">
        <v>163</v>
      </c>
      <c r="C164" s="10" t="s">
        <v>199</v>
      </c>
      <c r="D164" s="20">
        <v>681358</v>
      </c>
      <c r="E164" s="7">
        <f t="shared" si="15"/>
        <v>13.431843144504796</v>
      </c>
    </row>
    <row r="165" spans="1:5" ht="28.8" x14ac:dyDescent="0.3">
      <c r="A165" s="8"/>
      <c r="B165" s="9">
        <v>164</v>
      </c>
      <c r="C165" s="10" t="s">
        <v>200</v>
      </c>
      <c r="D165" s="24">
        <v>690707</v>
      </c>
      <c r="E165" s="7">
        <f t="shared" si="15"/>
        <v>13.445470989671721</v>
      </c>
    </row>
    <row r="166" spans="1:5" x14ac:dyDescent="0.3">
      <c r="A166" s="8"/>
      <c r="B166" s="9">
        <v>165</v>
      </c>
      <c r="C166" s="10" t="s">
        <v>201</v>
      </c>
      <c r="D166" s="24">
        <v>721617</v>
      </c>
      <c r="E166" s="7">
        <f t="shared" si="15"/>
        <v>13.489249806211363</v>
      </c>
    </row>
    <row r="167" spans="1:5" x14ac:dyDescent="0.3">
      <c r="A167" s="8"/>
      <c r="B167" s="9">
        <v>166</v>
      </c>
      <c r="C167" s="10" t="s">
        <v>202</v>
      </c>
      <c r="D167" s="24">
        <v>731702</v>
      </c>
      <c r="E167" s="7">
        <f t="shared" si="15"/>
        <v>13.503128606229053</v>
      </c>
    </row>
    <row r="168" spans="1:5" x14ac:dyDescent="0.3">
      <c r="A168" s="8"/>
      <c r="B168" s="9">
        <v>167</v>
      </c>
      <c r="C168" s="10" t="s">
        <v>203</v>
      </c>
      <c r="D168" s="20">
        <v>753484</v>
      </c>
      <c r="E168" s="7">
        <f t="shared" si="15"/>
        <v>13.532463062583025</v>
      </c>
    </row>
    <row r="169" spans="1:5" ht="28.8" x14ac:dyDescent="0.3">
      <c r="A169" s="8"/>
      <c r="B169" s="9">
        <v>168</v>
      </c>
      <c r="C169" s="10" t="s">
        <v>204</v>
      </c>
      <c r="D169" s="24">
        <v>775304</v>
      </c>
      <c r="E169" s="7">
        <f t="shared" si="15"/>
        <v>13.561010489486918</v>
      </c>
    </row>
    <row r="170" spans="1:5" x14ac:dyDescent="0.3">
      <c r="A170" s="8"/>
      <c r="B170" s="9">
        <v>169</v>
      </c>
      <c r="C170" s="10" t="s">
        <v>205</v>
      </c>
      <c r="D170" s="20">
        <v>776319</v>
      </c>
      <c r="E170" s="7">
        <f t="shared" si="15"/>
        <v>13.562318797168331</v>
      </c>
    </row>
    <row r="171" spans="1:5" x14ac:dyDescent="0.3">
      <c r="A171" s="8"/>
      <c r="B171" s="9">
        <v>170</v>
      </c>
      <c r="C171" s="10" t="s">
        <v>206</v>
      </c>
      <c r="D171" s="24">
        <v>813337</v>
      </c>
      <c r="E171" s="7">
        <f t="shared" si="15"/>
        <v>13.608900816787834</v>
      </c>
    </row>
    <row r="172" spans="1:5" ht="28.8" x14ac:dyDescent="0.3">
      <c r="A172" s="8"/>
      <c r="B172" s="9">
        <v>171</v>
      </c>
      <c r="C172" s="10" t="s">
        <v>207</v>
      </c>
      <c r="D172" s="9">
        <v>831755</v>
      </c>
      <c r="E172" s="7">
        <f t="shared" si="15"/>
        <v>13.631293205284356</v>
      </c>
    </row>
    <row r="173" spans="1:5" x14ac:dyDescent="0.3">
      <c r="A173" s="8"/>
      <c r="B173" s="9">
        <v>172</v>
      </c>
      <c r="C173" s="10" t="s">
        <v>208</v>
      </c>
      <c r="D173" s="20">
        <v>840483</v>
      </c>
      <c r="E173" s="7">
        <f t="shared" si="15"/>
        <v>13.641732005570338</v>
      </c>
    </row>
    <row r="174" spans="1:5" ht="28.8" x14ac:dyDescent="0.3">
      <c r="A174" s="8"/>
      <c r="B174" s="9">
        <v>173</v>
      </c>
      <c r="C174" s="10" t="s">
        <v>209</v>
      </c>
      <c r="D174" s="20">
        <v>866759</v>
      </c>
      <c r="E174" s="7">
        <f t="shared" si="15"/>
        <v>13.67251624711032</v>
      </c>
    </row>
    <row r="175" spans="1:5" x14ac:dyDescent="0.3">
      <c r="A175" s="8"/>
      <c r="B175" s="9">
        <v>174</v>
      </c>
      <c r="C175" s="10" t="s">
        <v>210</v>
      </c>
      <c r="D175" s="24">
        <v>871680</v>
      </c>
      <c r="E175" s="7">
        <f>LN(D175)</f>
        <v>13.678177663063176</v>
      </c>
    </row>
    <row r="176" spans="1:5" x14ac:dyDescent="0.3">
      <c r="A176" s="8"/>
      <c r="B176" s="9">
        <v>175</v>
      </c>
      <c r="C176" s="10" t="s">
        <v>211</v>
      </c>
      <c r="D176" s="20">
        <v>873386</v>
      </c>
      <c r="E176" s="7">
        <f t="shared" si="15"/>
        <v>13.680132890594388</v>
      </c>
    </row>
    <row r="177" spans="1:5" x14ac:dyDescent="0.3">
      <c r="A177" s="8"/>
      <c r="B177" s="9">
        <v>176</v>
      </c>
      <c r="C177" s="10" t="s">
        <v>212</v>
      </c>
      <c r="D177" s="24">
        <v>877614</v>
      </c>
      <c r="E177" s="7">
        <f t="shared" si="15"/>
        <v>13.68496214041391</v>
      </c>
    </row>
    <row r="178" spans="1:5" x14ac:dyDescent="0.3">
      <c r="A178" s="8"/>
      <c r="B178" s="9">
        <v>177</v>
      </c>
      <c r="C178" s="10" t="s">
        <v>213</v>
      </c>
      <c r="D178" s="20">
        <v>888008</v>
      </c>
      <c r="E178" s="7">
        <f t="shared" si="15"/>
        <v>13.696736030942736</v>
      </c>
    </row>
    <row r="179" spans="1:5" ht="28.8" x14ac:dyDescent="0.3">
      <c r="A179" s="8"/>
      <c r="B179" s="9">
        <v>178</v>
      </c>
      <c r="C179" s="10" t="s">
        <v>214</v>
      </c>
      <c r="D179" s="20">
        <v>925330</v>
      </c>
      <c r="E179" s="7">
        <f t="shared" si="15"/>
        <v>13.737905709628759</v>
      </c>
    </row>
    <row r="180" spans="1:5" ht="28.8" x14ac:dyDescent="0.3">
      <c r="A180" s="8"/>
      <c r="B180" s="9">
        <v>179</v>
      </c>
      <c r="C180" s="10" t="s">
        <v>215</v>
      </c>
      <c r="D180" s="24">
        <v>947159</v>
      </c>
      <c r="E180" s="7">
        <f t="shared" si="15"/>
        <v>13.761222256702062</v>
      </c>
    </row>
    <row r="181" spans="1:5" x14ac:dyDescent="0.3">
      <c r="A181" s="8"/>
      <c r="B181" s="9">
        <v>180</v>
      </c>
      <c r="C181" s="10" t="s">
        <v>216</v>
      </c>
      <c r="D181" s="9">
        <v>956539</v>
      </c>
      <c r="E181" s="7">
        <f t="shared" si="15"/>
        <v>13.771076840685168</v>
      </c>
    </row>
    <row r="182" spans="1:5" ht="28.8" x14ac:dyDescent="0.3">
      <c r="A182" s="8"/>
      <c r="B182" s="9">
        <v>181</v>
      </c>
      <c r="C182" s="10" t="s">
        <v>217</v>
      </c>
      <c r="D182" s="24">
        <v>962059</v>
      </c>
      <c r="E182" s="7">
        <f t="shared" si="15"/>
        <v>13.776831058328533</v>
      </c>
    </row>
    <row r="183" spans="1:5" ht="28.8" x14ac:dyDescent="0.3">
      <c r="A183" s="8"/>
      <c r="B183" s="9">
        <v>182</v>
      </c>
      <c r="C183" s="10" t="s">
        <v>218</v>
      </c>
      <c r="D183" s="20">
        <v>980934</v>
      </c>
      <c r="E183" s="7">
        <f t="shared" si="15"/>
        <v>13.796260457996754</v>
      </c>
    </row>
    <row r="184" spans="1:5" x14ac:dyDescent="0.3">
      <c r="A184" s="8"/>
      <c r="B184" s="9">
        <v>183</v>
      </c>
      <c r="C184" s="10" t="s">
        <v>219</v>
      </c>
      <c r="D184" s="9">
        <v>982603</v>
      </c>
      <c r="E184" s="7">
        <f t="shared" si="15"/>
        <v>13.797960451836389</v>
      </c>
    </row>
    <row r="185" spans="1:5" x14ac:dyDescent="0.3">
      <c r="A185" s="8"/>
      <c r="B185" s="9">
        <v>184</v>
      </c>
      <c r="C185" s="10" t="s">
        <v>220</v>
      </c>
      <c r="D185" s="20">
        <v>1001866</v>
      </c>
      <c r="E185" s="7">
        <f t="shared" si="15"/>
        <v>13.817374819149025</v>
      </c>
    </row>
    <row r="186" spans="1:5" ht="43.2" x14ac:dyDescent="0.3">
      <c r="A186" s="8"/>
      <c r="B186" s="9">
        <v>185</v>
      </c>
      <c r="C186" s="10" t="s">
        <v>221</v>
      </c>
      <c r="D186" s="20">
        <v>1007027</v>
      </c>
      <c r="E186" s="7">
        <f t="shared" si="15"/>
        <v>13.822512983655059</v>
      </c>
    </row>
    <row r="187" spans="1:5" x14ac:dyDescent="0.3">
      <c r="A187" s="8"/>
      <c r="B187" s="9">
        <v>186</v>
      </c>
      <c r="C187" s="10" t="s">
        <v>222</v>
      </c>
      <c r="D187" s="20">
        <v>1015917</v>
      </c>
      <c r="E187" s="7">
        <f t="shared" si="15"/>
        <v>13.831302210870131</v>
      </c>
    </row>
    <row r="188" spans="1:5" x14ac:dyDescent="0.3">
      <c r="A188" s="8"/>
      <c r="B188" s="9">
        <v>187</v>
      </c>
      <c r="C188" s="10" t="s">
        <v>223</v>
      </c>
      <c r="D188" s="20">
        <v>1034003</v>
      </c>
      <c r="E188" s="7">
        <f t="shared" si="15"/>
        <v>13.848948235400268</v>
      </c>
    </row>
    <row r="189" spans="1:5" ht="28.8" x14ac:dyDescent="0.3">
      <c r="A189" s="8"/>
      <c r="B189" s="9">
        <v>188</v>
      </c>
      <c r="C189" s="10" t="s">
        <v>224</v>
      </c>
      <c r="D189" s="20">
        <v>1036854</v>
      </c>
      <c r="E189" s="7">
        <f t="shared" si="15"/>
        <v>13.851701686557192</v>
      </c>
    </row>
    <row r="190" spans="1:5" x14ac:dyDescent="0.3">
      <c r="A190" s="8"/>
      <c r="B190" s="9">
        <v>189</v>
      </c>
      <c r="C190" s="10" t="s">
        <v>225</v>
      </c>
      <c r="D190" s="24">
        <v>1055079</v>
      </c>
      <c r="E190" s="7">
        <f t="shared" si="15"/>
        <v>13.869126203605411</v>
      </c>
    </row>
    <row r="191" spans="1:5" x14ac:dyDescent="0.3">
      <c r="A191" s="8"/>
      <c r="B191" s="9">
        <v>190</v>
      </c>
      <c r="C191" s="10" t="s">
        <v>226</v>
      </c>
      <c r="D191" s="20">
        <v>1168056</v>
      </c>
      <c r="E191" s="7">
        <f t="shared" si="15"/>
        <v>13.970851386426455</v>
      </c>
    </row>
    <row r="192" spans="1:5" x14ac:dyDescent="0.3">
      <c r="A192" s="8"/>
      <c r="B192" s="9">
        <v>191</v>
      </c>
      <c r="C192" s="10" t="s">
        <v>227</v>
      </c>
      <c r="D192" s="24">
        <v>1283639</v>
      </c>
      <c r="E192" s="7">
        <f t="shared" si="15"/>
        <v>14.065209571053254</v>
      </c>
    </row>
    <row r="193" spans="1:5" x14ac:dyDescent="0.3">
      <c r="A193" s="8"/>
      <c r="B193" s="9">
        <v>192</v>
      </c>
      <c r="C193" s="10" t="s">
        <v>228</v>
      </c>
      <c r="D193" s="24">
        <v>1314334</v>
      </c>
      <c r="E193" s="7">
        <f t="shared" si="15"/>
        <v>14.088840631419524</v>
      </c>
    </row>
    <row r="194" spans="1:5" x14ac:dyDescent="0.3">
      <c r="A194" s="8"/>
      <c r="B194" s="9">
        <v>193</v>
      </c>
      <c r="C194" s="10" t="s">
        <v>229</v>
      </c>
      <c r="D194" s="20">
        <v>1351759</v>
      </c>
      <c r="E194" s="7">
        <f t="shared" si="15"/>
        <v>14.116917265257966</v>
      </c>
    </row>
    <row r="195" spans="1:5" ht="28.8" x14ac:dyDescent="0.3">
      <c r="A195" s="8"/>
      <c r="B195" s="9">
        <v>194</v>
      </c>
      <c r="C195" s="10" t="s">
        <v>230</v>
      </c>
      <c r="D195" s="20">
        <v>1420192</v>
      </c>
      <c r="E195" s="7">
        <f t="shared" si="15"/>
        <v>14.166302631704829</v>
      </c>
    </row>
    <row r="196" spans="1:5" ht="28.8" x14ac:dyDescent="0.3">
      <c r="A196" s="8"/>
      <c r="B196" s="9">
        <v>195</v>
      </c>
      <c r="C196" s="10" t="s">
        <v>231</v>
      </c>
      <c r="D196" s="24">
        <v>1473052</v>
      </c>
      <c r="E196" s="7">
        <f t="shared" ref="E196:E227" si="16">LN(D196)</f>
        <v>14.202846996926212</v>
      </c>
    </row>
    <row r="197" spans="1:5" x14ac:dyDescent="0.3">
      <c r="A197" s="8"/>
      <c r="B197" s="9">
        <v>196</v>
      </c>
      <c r="C197" s="10" t="s">
        <v>232</v>
      </c>
      <c r="D197" s="24">
        <v>1475756</v>
      </c>
      <c r="E197" s="7">
        <f t="shared" si="16"/>
        <v>14.20468095882396</v>
      </c>
    </row>
    <row r="198" spans="1:5" x14ac:dyDescent="0.3">
      <c r="A198" s="8"/>
      <c r="B198" s="9">
        <v>197</v>
      </c>
      <c r="C198" s="10" t="s">
        <v>233</v>
      </c>
      <c r="D198" s="24">
        <v>1522682</v>
      </c>
      <c r="E198" s="7">
        <f t="shared" si="16"/>
        <v>14.23598381165171</v>
      </c>
    </row>
    <row r="199" spans="1:5" x14ac:dyDescent="0.3">
      <c r="A199" s="8"/>
      <c r="B199" s="9">
        <v>198</v>
      </c>
      <c r="C199" s="10" t="s">
        <v>234</v>
      </c>
      <c r="D199" s="20">
        <v>1685741</v>
      </c>
      <c r="E199" s="7">
        <f t="shared" si="16"/>
        <v>14.337715787712638</v>
      </c>
    </row>
    <row r="200" spans="1:5" ht="28.8" x14ac:dyDescent="0.3">
      <c r="A200" s="8"/>
      <c r="B200" s="9">
        <v>199</v>
      </c>
      <c r="C200" s="10" t="s">
        <v>235</v>
      </c>
      <c r="D200" s="24">
        <v>1773602</v>
      </c>
      <c r="E200" s="7">
        <f t="shared" si="16"/>
        <v>14.38852306493358</v>
      </c>
    </row>
    <row r="201" spans="1:5" x14ac:dyDescent="0.3">
      <c r="A201" s="8"/>
      <c r="B201" s="9">
        <v>200</v>
      </c>
      <c r="C201" s="10" t="s">
        <v>236</v>
      </c>
      <c r="D201" s="9">
        <v>1841356</v>
      </c>
      <c r="E201" s="7">
        <f t="shared" si="16"/>
        <v>14.426012814687791</v>
      </c>
    </row>
    <row r="202" spans="1:5" x14ac:dyDescent="0.3">
      <c r="A202" s="8"/>
      <c r="B202" s="9">
        <v>201</v>
      </c>
      <c r="C202" s="10" t="s">
        <v>237</v>
      </c>
      <c r="D202" s="24">
        <v>1862601</v>
      </c>
      <c r="E202" s="7">
        <f t="shared" si="16"/>
        <v>14.437484455953475</v>
      </c>
    </row>
    <row r="203" spans="1:5" ht="28.8" x14ac:dyDescent="0.3">
      <c r="A203" s="8"/>
      <c r="B203" s="9">
        <v>202</v>
      </c>
      <c r="C203" s="10" t="s">
        <v>238</v>
      </c>
      <c r="D203" s="20">
        <v>2035437</v>
      </c>
      <c r="E203" s="7">
        <f t="shared" si="16"/>
        <v>14.526221095819809</v>
      </c>
    </row>
    <row r="204" spans="1:5" x14ac:dyDescent="0.3">
      <c r="A204" s="8"/>
      <c r="B204" s="9">
        <v>203</v>
      </c>
      <c r="C204" s="10" t="s">
        <v>239</v>
      </c>
      <c r="D204" s="9">
        <v>2090513</v>
      </c>
      <c r="E204" s="7">
        <f t="shared" si="16"/>
        <v>14.55292004836741</v>
      </c>
    </row>
    <row r="205" spans="1:5" x14ac:dyDescent="0.3">
      <c r="A205" s="8"/>
      <c r="B205" s="9">
        <v>204</v>
      </c>
      <c r="C205" s="10" t="s">
        <v>240</v>
      </c>
      <c r="D205" s="9">
        <v>2090513</v>
      </c>
      <c r="E205" s="7">
        <f t="shared" si="16"/>
        <v>14.55292004836741</v>
      </c>
    </row>
    <row r="206" spans="1:5" x14ac:dyDescent="0.3">
      <c r="A206" s="8"/>
      <c r="B206" s="9">
        <v>205</v>
      </c>
      <c r="C206" s="10" t="s">
        <v>241</v>
      </c>
      <c r="D206" s="20">
        <v>2115734</v>
      </c>
      <c r="E206" s="7">
        <f t="shared" si="16"/>
        <v>14.564912355173615</v>
      </c>
    </row>
    <row r="207" spans="1:5" x14ac:dyDescent="0.3">
      <c r="A207" s="8"/>
      <c r="B207" s="9">
        <v>206</v>
      </c>
      <c r="C207" s="10" t="s">
        <v>242</v>
      </c>
      <c r="D207" s="20">
        <v>2259670</v>
      </c>
      <c r="E207" s="7">
        <f t="shared" si="16"/>
        <v>14.630729342887731</v>
      </c>
    </row>
    <row r="208" spans="1:5" ht="43.2" x14ac:dyDescent="0.3">
      <c r="A208" s="8"/>
      <c r="B208" s="9">
        <v>207</v>
      </c>
      <c r="C208" s="10" t="s">
        <v>243</v>
      </c>
      <c r="D208" s="20">
        <v>2474859</v>
      </c>
      <c r="E208" s="7">
        <f t="shared" si="16"/>
        <v>14.721693982665123</v>
      </c>
    </row>
    <row r="209" spans="1:5" ht="28.8" x14ac:dyDescent="0.3">
      <c r="A209" s="8"/>
      <c r="B209" s="9">
        <v>208</v>
      </c>
      <c r="C209" s="10" t="s">
        <v>244</v>
      </c>
      <c r="D209" s="24">
        <v>2604761</v>
      </c>
      <c r="E209" s="7">
        <f t="shared" si="16"/>
        <v>14.772851482319549</v>
      </c>
    </row>
    <row r="210" spans="1:5" x14ac:dyDescent="0.3">
      <c r="A210" s="8"/>
      <c r="B210" s="9">
        <v>209</v>
      </c>
      <c r="C210" s="10" t="s">
        <v>245</v>
      </c>
      <c r="D210" s="24">
        <v>2636409</v>
      </c>
      <c r="E210" s="7">
        <f t="shared" si="16"/>
        <v>14.784928321900892</v>
      </c>
    </row>
    <row r="211" spans="1:5" x14ac:dyDescent="0.3">
      <c r="A211" s="8"/>
      <c r="B211" s="9">
        <v>210</v>
      </c>
      <c r="C211" s="10" t="s">
        <v>246</v>
      </c>
      <c r="D211" s="9">
        <v>2784832</v>
      </c>
      <c r="E211" s="7">
        <f t="shared" si="16"/>
        <v>14.839698106364223</v>
      </c>
    </row>
    <row r="212" spans="1:5" x14ac:dyDescent="0.3">
      <c r="A212" s="8"/>
      <c r="B212" s="9">
        <v>211</v>
      </c>
      <c r="C212" s="10" t="s">
        <v>247</v>
      </c>
      <c r="D212" s="24">
        <v>2788550</v>
      </c>
      <c r="E212" s="7">
        <f t="shared" si="16"/>
        <v>14.841032305438153</v>
      </c>
    </row>
    <row r="213" spans="1:5" x14ac:dyDescent="0.3">
      <c r="A213" s="8"/>
      <c r="B213" s="9">
        <v>212</v>
      </c>
      <c r="C213" s="10" t="s">
        <v>248</v>
      </c>
      <c r="D213" s="9">
        <v>2918288</v>
      </c>
      <c r="E213" s="7">
        <f t="shared" si="16"/>
        <v>14.886507700932743</v>
      </c>
    </row>
    <row r="214" spans="1:5" x14ac:dyDescent="0.3">
      <c r="A214" s="8"/>
      <c r="B214" s="9">
        <v>213</v>
      </c>
      <c r="C214" s="10" t="s">
        <v>249</v>
      </c>
      <c r="D214" s="9">
        <v>3054173</v>
      </c>
      <c r="E214" s="7">
        <f t="shared" si="16"/>
        <v>14.932019410176634</v>
      </c>
    </row>
    <row r="215" spans="1:5" x14ac:dyDescent="0.3">
      <c r="A215" s="8"/>
      <c r="B215" s="9">
        <v>214</v>
      </c>
      <c r="C215" s="10" t="s">
        <v>250</v>
      </c>
      <c r="D215" s="20">
        <v>3065852</v>
      </c>
      <c r="E215" s="7">
        <f t="shared" si="16"/>
        <v>14.935836065885457</v>
      </c>
    </row>
    <row r="216" spans="1:5" ht="28.8" x14ac:dyDescent="0.3">
      <c r="A216" s="8"/>
      <c r="B216" s="9">
        <v>215</v>
      </c>
      <c r="C216" s="10" t="s">
        <v>251</v>
      </c>
      <c r="D216" s="24">
        <v>3591735</v>
      </c>
      <c r="E216" s="7">
        <f t="shared" si="16"/>
        <v>15.094145930627034</v>
      </c>
    </row>
    <row r="217" spans="1:5" ht="28.8" x14ac:dyDescent="0.3">
      <c r="A217" s="8"/>
      <c r="B217" s="9">
        <v>216</v>
      </c>
      <c r="C217" s="10" t="s">
        <v>252</v>
      </c>
      <c r="D217" s="24">
        <v>4071440</v>
      </c>
      <c r="E217" s="7">
        <f t="shared" si="16"/>
        <v>15.219507303197171</v>
      </c>
    </row>
    <row r="218" spans="1:5" ht="28.8" x14ac:dyDescent="0.3">
      <c r="A218" s="8"/>
      <c r="B218" s="9">
        <v>217</v>
      </c>
      <c r="C218" s="10" t="s">
        <v>253</v>
      </c>
      <c r="D218" s="20">
        <v>4182936</v>
      </c>
      <c r="E218" s="7">
        <f t="shared" si="16"/>
        <v>15.246523950283382</v>
      </c>
    </row>
    <row r="219" spans="1:5" x14ac:dyDescent="0.3">
      <c r="A219" s="8"/>
      <c r="B219" s="9">
        <v>218</v>
      </c>
      <c r="C219" s="10" t="s">
        <v>254</v>
      </c>
      <c r="D219" s="20">
        <v>4610266</v>
      </c>
      <c r="E219" s="7">
        <f t="shared" si="16"/>
        <v>15.343796113958971</v>
      </c>
    </row>
    <row r="220" spans="1:5" x14ac:dyDescent="0.3">
      <c r="A220" s="8"/>
      <c r="B220" s="9">
        <v>219</v>
      </c>
      <c r="C220" s="10" t="s">
        <v>255</v>
      </c>
      <c r="D220" s="24">
        <v>6144114</v>
      </c>
      <c r="E220" s="7">
        <f t="shared" si="16"/>
        <v>15.631005108325009</v>
      </c>
    </row>
    <row r="221" spans="1:5" x14ac:dyDescent="0.3">
      <c r="A221" s="8"/>
      <c r="B221" s="9">
        <v>220</v>
      </c>
      <c r="C221" s="10" t="s">
        <v>256</v>
      </c>
      <c r="D221" s="9">
        <v>6317994</v>
      </c>
      <c r="E221" s="7">
        <f t="shared" si="16"/>
        <v>15.658912310676101</v>
      </c>
    </row>
    <row r="222" spans="1:5" x14ac:dyDescent="0.3">
      <c r="A222" s="8"/>
      <c r="B222" s="9">
        <v>221</v>
      </c>
      <c r="C222" s="10" t="s">
        <v>257</v>
      </c>
      <c r="D222" s="9">
        <v>7096271</v>
      </c>
      <c r="E222" s="7">
        <f t="shared" si="16"/>
        <v>15.775079992772188</v>
      </c>
    </row>
    <row r="223" spans="1:5" x14ac:dyDescent="0.3">
      <c r="A223" s="8"/>
      <c r="B223" s="9">
        <v>222</v>
      </c>
      <c r="C223" s="10" t="s">
        <v>258</v>
      </c>
      <c r="D223" s="9">
        <v>7801504</v>
      </c>
      <c r="E223" s="7">
        <f t="shared" si="16"/>
        <v>15.869827093585155</v>
      </c>
    </row>
    <row r="224" spans="1:5" x14ac:dyDescent="0.3">
      <c r="A224" s="8"/>
      <c r="B224" s="9">
        <v>223</v>
      </c>
      <c r="C224" s="10" t="s">
        <v>259</v>
      </c>
      <c r="D224" s="9">
        <v>8693244</v>
      </c>
      <c r="E224" s="7">
        <f t="shared" si="16"/>
        <v>15.978056730228198</v>
      </c>
    </row>
    <row r="225" spans="1:5" x14ac:dyDescent="0.3">
      <c r="A225" s="8"/>
      <c r="B225" s="9">
        <v>224</v>
      </c>
      <c r="C225" s="10" t="s">
        <v>260</v>
      </c>
      <c r="D225" s="9">
        <v>8693244</v>
      </c>
      <c r="E225" s="7">
        <f t="shared" si="16"/>
        <v>15.978056730228198</v>
      </c>
    </row>
    <row r="226" spans="1:5" x14ac:dyDescent="0.3">
      <c r="A226" s="8"/>
      <c r="B226" s="9">
        <v>225</v>
      </c>
      <c r="C226" s="10" t="s">
        <v>261</v>
      </c>
      <c r="D226" s="24">
        <v>9358515</v>
      </c>
      <c r="E226" s="7">
        <f t="shared" si="16"/>
        <v>16.051797182020767</v>
      </c>
    </row>
    <row r="227" spans="1:5" ht="43.2" x14ac:dyDescent="0.3">
      <c r="A227" s="8"/>
      <c r="B227" s="9">
        <v>226</v>
      </c>
      <c r="C227" s="10" t="s">
        <v>262</v>
      </c>
      <c r="D227" s="9">
        <v>9439643</v>
      </c>
      <c r="E227" s="7">
        <f t="shared" si="16"/>
        <v>16.060428719609963</v>
      </c>
    </row>
  </sheetData>
  <mergeCells count="2">
    <mergeCell ref="F45:F52"/>
    <mergeCell ref="F92:F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2022-11-15T14:02:05Z</dcterms:modified>
</cp:coreProperties>
</file>