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1497A058-28DD-4054-B2ED-93F901774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счеты" sheetId="1" r:id="rId1"/>
    <sheet name="Лист1" sheetId="8" r:id="rId2"/>
    <sheet name="Выводы" sheetId="7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1" l="1"/>
  <c r="F66" i="1"/>
  <c r="E64" i="1"/>
  <c r="E63" i="1"/>
  <c r="E62" i="1"/>
  <c r="E61" i="1"/>
  <c r="E55" i="1"/>
  <c r="E56" i="1" s="1"/>
  <c r="E57" i="1" s="1"/>
  <c r="I48" i="1" l="1"/>
  <c r="I51" i="1" s="1"/>
  <c r="I47" i="1"/>
  <c r="E48" i="1"/>
  <c r="E47" i="1"/>
  <c r="D48" i="1"/>
  <c r="D47" i="1"/>
  <c r="E35" i="1"/>
  <c r="K40" i="1" s="1"/>
  <c r="E34" i="1"/>
  <c r="K39" i="1" s="1"/>
  <c r="E33" i="1"/>
  <c r="K38" i="1" s="1"/>
  <c r="E30" i="1"/>
  <c r="E27" i="1"/>
  <c r="F10" i="1"/>
  <c r="E20" i="1"/>
  <c r="E13" i="1" l="1"/>
  <c r="E23" i="1" s="1"/>
  <c r="H3" i="1"/>
  <c r="H2" i="1"/>
  <c r="H4" i="1" l="1"/>
  <c r="H5" i="1" l="1"/>
  <c r="K3" i="1" s="1"/>
  <c r="L3" i="1" s="1"/>
  <c r="K4" i="1" s="1"/>
  <c r="E59" i="1"/>
  <c r="N3" i="1" l="1"/>
  <c r="L4" i="1"/>
  <c r="L5" i="1" l="1"/>
  <c r="K5" i="1"/>
  <c r="N4" i="1"/>
  <c r="N5" i="1" l="1"/>
  <c r="L6" i="1"/>
  <c r="K6" i="1"/>
  <c r="K7" i="1" l="1"/>
  <c r="L7" i="1"/>
  <c r="N6" i="1"/>
  <c r="K8" i="1" l="1"/>
  <c r="L8" i="1"/>
  <c r="N7" i="1"/>
  <c r="L9" i="1" l="1"/>
  <c r="K9" i="1"/>
  <c r="N8" i="1"/>
  <c r="M2" i="1" l="1" a="1"/>
  <c r="N9" i="1"/>
  <c r="M8" i="1" l="1"/>
  <c r="M7" i="1"/>
  <c r="M6" i="1"/>
  <c r="M5" i="1"/>
  <c r="M4" i="1"/>
  <c r="M3" i="1"/>
  <c r="M2" i="1"/>
  <c r="M9" i="1"/>
  <c r="F28" i="1" l="1"/>
  <c r="G28" i="1"/>
  <c r="P5" i="1"/>
  <c r="T5" i="1" s="1"/>
  <c r="P9" i="1"/>
  <c r="P6" i="1"/>
  <c r="T6" i="1" s="1"/>
  <c r="P7" i="1"/>
  <c r="T7" i="1" s="1"/>
  <c r="P8" i="1"/>
  <c r="T8" i="1" s="1"/>
  <c r="T9" i="1"/>
  <c r="G31" i="1"/>
  <c r="S3" i="1" s="1"/>
  <c r="P4" i="1"/>
  <c r="T4" i="1" s="1"/>
  <c r="M10" i="1"/>
  <c r="V5" i="1" s="1"/>
  <c r="O3" i="1"/>
  <c r="P3" i="1"/>
  <c r="T3" i="1" s="1"/>
  <c r="H28" i="1" l="1"/>
  <c r="I28" i="1" s="1"/>
  <c r="E28" i="1" s="1"/>
  <c r="V7" i="1"/>
  <c r="V4" i="1"/>
  <c r="V3" i="1"/>
  <c r="V6" i="1"/>
  <c r="O4" i="1"/>
  <c r="H47" i="1" s="1"/>
  <c r="G47" i="1" s="1"/>
  <c r="V9" i="1"/>
  <c r="V8" i="1"/>
  <c r="R3" i="1"/>
  <c r="Q3" i="1"/>
  <c r="Q4" i="1"/>
  <c r="S4" i="1"/>
  <c r="R4" i="1"/>
  <c r="R5" i="1"/>
  <c r="Q5" i="1"/>
  <c r="S5" i="1"/>
  <c r="R6" i="1"/>
  <c r="Q6" i="1"/>
  <c r="S6" i="1"/>
  <c r="R7" i="1"/>
  <c r="S7" i="1"/>
  <c r="Q7" i="1"/>
  <c r="R8" i="1"/>
  <c r="Q8" i="1"/>
  <c r="S8" i="1"/>
  <c r="R9" i="1"/>
  <c r="Q9" i="1"/>
  <c r="S9" i="1"/>
  <c r="F12" i="1"/>
  <c r="F13" i="1"/>
  <c r="T10" i="1"/>
  <c r="P10" i="1"/>
  <c r="E31" i="1" s="1"/>
  <c r="U4" i="1" s="1"/>
  <c r="F8" i="1"/>
  <c r="O5" i="1" l="1"/>
  <c r="G9" i="1"/>
  <c r="G10" i="1" s="1"/>
  <c r="F9" i="1" s="1"/>
  <c r="F19" i="1"/>
  <c r="F20" i="1" s="1"/>
  <c r="E19" i="1" s="1"/>
  <c r="H12" i="1"/>
  <c r="H13" i="1" s="1"/>
  <c r="E12" i="1" s="1"/>
  <c r="O6" i="1"/>
  <c r="H48" i="1"/>
  <c r="G48" i="1" s="1"/>
  <c r="G51" i="1" s="1"/>
  <c r="U3" i="1"/>
  <c r="U7" i="1"/>
  <c r="U8" i="1"/>
  <c r="U5" i="1"/>
  <c r="U6" i="1"/>
  <c r="U9" i="1"/>
  <c r="O7" i="1" l="1"/>
  <c r="E24" i="1"/>
  <c r="U10" i="1"/>
  <c r="O8" i="1" l="1"/>
  <c r="O9" i="1" l="1"/>
  <c r="W8" i="1"/>
  <c r="Q10" i="1" l="1"/>
  <c r="W9" i="1"/>
  <c r="S10" i="1"/>
  <c r="J38" i="1" s="1"/>
  <c r="W3" i="1"/>
  <c r="W4" i="1"/>
  <c r="R10" i="1"/>
  <c r="F38" i="1" s="1"/>
  <c r="W5" i="1"/>
  <c r="W6" i="1"/>
  <c r="W7" i="1"/>
  <c r="E39" i="1" l="1"/>
  <c r="E38" i="1"/>
  <c r="E40" i="1"/>
  <c r="L40" i="1"/>
  <c r="I40" i="1" s="1"/>
  <c r="L39" i="1"/>
  <c r="I39" i="1" s="1"/>
  <c r="L38" i="1"/>
  <c r="I38" i="1" s="1"/>
</calcChain>
</file>

<file path=xl/sharedStrings.xml><?xml version="1.0" encoding="utf-8"?>
<sst xmlns="http://schemas.openxmlformats.org/spreadsheetml/2006/main" count="311" uniqueCount="305">
  <si>
    <t>Название банка</t>
  </si>
  <si>
    <t>Сумма прибыли
на 01.01.2022
в тыс. руб</t>
  </si>
  <si>
    <t xml:space="preserve">Русский стандарт </t>
  </si>
  <si>
    <t>Делобанк</t>
  </si>
  <si>
    <t>Банк Синара(СКБ-банк)</t>
  </si>
  <si>
    <t>Гута-банк</t>
  </si>
  <si>
    <t>Газэнергобанк</t>
  </si>
  <si>
    <t>Эс-Би-Ай Банк</t>
  </si>
  <si>
    <t>Национальный резервный Банк</t>
  </si>
  <si>
    <t>Икано Банк</t>
  </si>
  <si>
    <t>Автоторгбанк</t>
  </si>
  <si>
    <t>СИАБ</t>
  </si>
  <si>
    <t>Балтинвестбанк</t>
  </si>
  <si>
    <t>ОЗОН БАНК</t>
  </si>
  <si>
    <t>Тендер-Банк</t>
  </si>
  <si>
    <t>Инбанк</t>
  </si>
  <si>
    <t xml:space="preserve">Банк Оранжевый </t>
  </si>
  <si>
    <t>БКФ</t>
  </si>
  <si>
    <t>Чайнасельхозбанк</t>
  </si>
  <si>
    <t>Банк Раунд</t>
  </si>
  <si>
    <t>Банк "Торжок"</t>
  </si>
  <si>
    <t>Химик</t>
  </si>
  <si>
    <t>НК Банк</t>
  </si>
  <si>
    <t>Мурманский социальный коммерческий банк</t>
  </si>
  <si>
    <t xml:space="preserve">Эко-инвест </t>
  </si>
  <si>
    <t>Саммит Банк</t>
  </si>
  <si>
    <t>Рента-Банк</t>
  </si>
  <si>
    <t>Автоградбанк</t>
  </si>
  <si>
    <t>Дружба</t>
  </si>
  <si>
    <t>Евроальянс</t>
  </si>
  <si>
    <t>Промсельхозбанк</t>
  </si>
  <si>
    <t>Вятич</t>
  </si>
  <si>
    <t>Система</t>
  </si>
  <si>
    <t>Банк РСИ</t>
  </si>
  <si>
    <t>Объединенный банк Республики</t>
  </si>
  <si>
    <t>Новый Московский Банк</t>
  </si>
  <si>
    <t>НДБАнк</t>
  </si>
  <si>
    <t>Космос</t>
  </si>
  <si>
    <t>Ноосфера</t>
  </si>
  <si>
    <t>Итуруп</t>
  </si>
  <si>
    <t xml:space="preserve">Сервис резерв </t>
  </si>
  <si>
    <t>Синко-Банк</t>
  </si>
  <si>
    <t>Роял Кредит Банк</t>
  </si>
  <si>
    <t>Братский АНКБ</t>
  </si>
  <si>
    <t>Газнефтьбанк</t>
  </si>
  <si>
    <t>Социум-Банк</t>
  </si>
  <si>
    <t>Великие Луки Банк</t>
  </si>
  <si>
    <t>Славянбанк</t>
  </si>
  <si>
    <t>Костромаселькомбанк</t>
  </si>
  <si>
    <t>Элита</t>
  </si>
  <si>
    <t>Белгородсоцбанк</t>
  </si>
  <si>
    <t>Кубаньторгбанк</t>
  </si>
  <si>
    <t xml:space="preserve">Контненталь </t>
  </si>
  <si>
    <t>Алтынбанк</t>
  </si>
  <si>
    <t>Сельмашбанк</t>
  </si>
  <si>
    <t>Яринтербанк</t>
  </si>
  <si>
    <t>Банк Глобус</t>
  </si>
  <si>
    <t>Пермь</t>
  </si>
  <si>
    <t>Прокоммерцбанк</t>
  </si>
  <si>
    <t>Живаго Банк</t>
  </si>
  <si>
    <t>Вакобанк</t>
  </si>
  <si>
    <t>Ураопромбанк</t>
  </si>
  <si>
    <t>Ставропольпромстройбанк</t>
  </si>
  <si>
    <t>Камский коммерческий Банк</t>
  </si>
  <si>
    <t>Автокредитбанк</t>
  </si>
  <si>
    <t>Калуга</t>
  </si>
  <si>
    <t>Национальный Банк сбережений</t>
  </si>
  <si>
    <t>Далена</t>
  </si>
  <si>
    <t>Ростфинанс</t>
  </si>
  <si>
    <t>Северный народный Банк</t>
  </si>
  <si>
    <t>Москомбанк</t>
  </si>
  <si>
    <t>Республиканский кредитный альянс</t>
  </si>
  <si>
    <t>Кузбассхимбанк</t>
  </si>
  <si>
    <t>Курган</t>
  </si>
  <si>
    <t>Земский Банк</t>
  </si>
  <si>
    <t>Енисейский объединенный Банк</t>
  </si>
  <si>
    <t>Приобье</t>
  </si>
  <si>
    <t>Внешфинбанк</t>
  </si>
  <si>
    <t>Нальчик</t>
  </si>
  <si>
    <t>НС Банк</t>
  </si>
  <si>
    <t>Банк Юнистрим</t>
  </si>
  <si>
    <t>Банк 131</t>
  </si>
  <si>
    <t>Александровский</t>
  </si>
  <si>
    <t>Новый век</t>
  </si>
  <si>
    <t>Владбизнесбанк</t>
  </si>
  <si>
    <t>Унифондбанк</t>
  </si>
  <si>
    <t>Сибсоцбанк</t>
  </si>
  <si>
    <t>Банк СКС</t>
  </si>
  <si>
    <t>Коммерческий Индо Банк</t>
  </si>
  <si>
    <t xml:space="preserve">Банк Казни </t>
  </si>
  <si>
    <t>Банк Оренбург</t>
  </si>
  <si>
    <t>Русский Банк сбережений</t>
  </si>
  <si>
    <t>Санкт-Петербургский Банк инвестиций</t>
  </si>
  <si>
    <t>Венец</t>
  </si>
  <si>
    <t>МБА-Москва</t>
  </si>
  <si>
    <t>Кузнецкий</t>
  </si>
  <si>
    <t>ФФИН Банк</t>
  </si>
  <si>
    <t>Агророс</t>
  </si>
  <si>
    <t>Кремлевский</t>
  </si>
  <si>
    <t>Ланта-Банк</t>
  </si>
  <si>
    <t>РБА</t>
  </si>
  <si>
    <t>Углеметбан</t>
  </si>
  <si>
    <t>Славия</t>
  </si>
  <si>
    <t>Горбанк</t>
  </si>
  <si>
    <t>Ермак</t>
  </si>
  <si>
    <t>Новобанк</t>
  </si>
  <si>
    <t xml:space="preserve">Томскпромстройбанк </t>
  </si>
  <si>
    <t>Морской Банк</t>
  </si>
  <si>
    <t>РЕСО кредит</t>
  </si>
  <si>
    <t>Стройлесбанк</t>
  </si>
  <si>
    <t>Кузнецбизнесбанк</t>
  </si>
  <si>
    <t>Кузнецкбизнесбанк</t>
  </si>
  <si>
    <t>Алтайкапиталбанк</t>
  </si>
  <si>
    <t>МТИ Банк</t>
  </si>
  <si>
    <t>Хакасский муниципальный Банк</t>
  </si>
  <si>
    <t>Вологжанин</t>
  </si>
  <si>
    <t>Банк БЖФ</t>
  </si>
  <si>
    <t>Финам</t>
  </si>
  <si>
    <t>Азия-инвест Банк</t>
  </si>
  <si>
    <t>Кетовский</t>
  </si>
  <si>
    <t>Газтрансбанк</t>
  </si>
  <si>
    <t>Датабанк</t>
  </si>
  <si>
    <t>Нико-Банк</t>
  </si>
  <si>
    <t>Гарант-инвест</t>
  </si>
  <si>
    <t>Москоммерцбанк</t>
  </si>
  <si>
    <t>Крокус-Банк</t>
  </si>
  <si>
    <t>Кошелев-Банк</t>
  </si>
  <si>
    <t>Первый Клиентский Банк</t>
  </si>
  <si>
    <t>Банк ЧБРР</t>
  </si>
  <si>
    <t xml:space="preserve">Норвик Банк </t>
  </si>
  <si>
    <t xml:space="preserve">Снежинский </t>
  </si>
  <si>
    <t>СМБСР Банк</t>
  </si>
  <si>
    <t>Русьуниверсалбанк</t>
  </si>
  <si>
    <t>Таврический</t>
  </si>
  <si>
    <t>Юг-инвестрбанк</t>
  </si>
  <si>
    <t>Банк Екатеринбург</t>
  </si>
  <si>
    <t>Экономбанк</t>
  </si>
  <si>
    <t>Энерготранбанк</t>
  </si>
  <si>
    <t>ИНГ Банк Евразия</t>
  </si>
  <si>
    <t>Росдорбанк</t>
  </si>
  <si>
    <t xml:space="preserve">Джей энт ти Банк </t>
  </si>
  <si>
    <t>Акцепт</t>
  </si>
  <si>
    <t>Петербургский социальный коммерческий Банк</t>
  </si>
  <si>
    <t>Банк Интеза</t>
  </si>
  <si>
    <t>Агропромкредит</t>
  </si>
  <si>
    <t>КЭБ ЭйчЭНБи Банк</t>
  </si>
  <si>
    <t>Просто Банк</t>
  </si>
  <si>
    <t>Кредит Урал Банк</t>
  </si>
  <si>
    <t>БКС Банк</t>
  </si>
  <si>
    <t>Креди агриколь</t>
  </si>
  <si>
    <t>Зираат Банк Москва</t>
  </si>
  <si>
    <t>Прио-Внешторгбанк</t>
  </si>
  <si>
    <t>Акибанк</t>
  </si>
  <si>
    <t>Национальный стандарт</t>
  </si>
  <si>
    <t>Реалист Банк</t>
  </si>
  <si>
    <t>Ю Би Эс Банк</t>
  </si>
  <si>
    <t>Бест Эффортс Банк</t>
  </si>
  <si>
    <t>Форштадт</t>
  </si>
  <si>
    <t>Хлынов</t>
  </si>
  <si>
    <t>Банк СГБ</t>
  </si>
  <si>
    <t>Международный финансовый клуб</t>
  </si>
  <si>
    <t xml:space="preserve">Мерседес-Бенц Банк </t>
  </si>
  <si>
    <t>Руснарбанк</t>
  </si>
  <si>
    <t>Мс Банк Рус</t>
  </si>
  <si>
    <t>Объединенный капитал</t>
  </si>
  <si>
    <t>КБ Солидарность</t>
  </si>
  <si>
    <t>Приморье</t>
  </si>
  <si>
    <t>НОКССБАНК</t>
  </si>
  <si>
    <t>Меткомбанк</t>
  </si>
  <si>
    <t>Бнп Париба Банк</t>
  </si>
  <si>
    <t>Союз</t>
  </si>
  <si>
    <t>БМВ Банк</t>
  </si>
  <si>
    <t>Денизбанк Москва</t>
  </si>
  <si>
    <t>АйСиБИСи</t>
  </si>
  <si>
    <t>Мидзуко Банк Москва</t>
  </si>
  <si>
    <t>Ури Банк</t>
  </si>
  <si>
    <t>НБД-Банк</t>
  </si>
  <si>
    <t>Татсоцбанк</t>
  </si>
  <si>
    <t>СЭБ Банк</t>
  </si>
  <si>
    <t>Интерпрогрессбанк</t>
  </si>
  <si>
    <t>Эйч-эс-би-си Банк РР</t>
  </si>
  <si>
    <t xml:space="preserve">Дойче Банк </t>
  </si>
  <si>
    <t>Кредит Европа Банк</t>
  </si>
  <si>
    <t>Дальневосточный Банк</t>
  </si>
  <si>
    <t>ББР Банк</t>
  </si>
  <si>
    <t>Bank of China</t>
  </si>
  <si>
    <t>Уральский Банк реконструкции и развития</t>
  </si>
  <si>
    <t>Энергобанк</t>
  </si>
  <si>
    <t>Экспобанк</t>
  </si>
  <si>
    <t>Коммерцбанк Евразия</t>
  </si>
  <si>
    <t>Челидбанк</t>
  </si>
  <si>
    <t>Пойдем!</t>
  </si>
  <si>
    <t>Инвестторгбанк</t>
  </si>
  <si>
    <t>Фора-Банк</t>
  </si>
  <si>
    <t>БыстроБанк</t>
  </si>
  <si>
    <t>Фольксваген Банк</t>
  </si>
  <si>
    <t>Эм-Ю-Эф-Джи Банк</t>
  </si>
  <si>
    <t>Тойота Банк</t>
  </si>
  <si>
    <t>Кубань Кредит</t>
  </si>
  <si>
    <t>Держава</t>
  </si>
  <si>
    <t>Челябинвестбанк</t>
  </si>
  <si>
    <t>Примсоцбанк</t>
  </si>
  <si>
    <t xml:space="preserve">Центр-ивест </t>
  </si>
  <si>
    <t>Металлинвестбанк</t>
  </si>
  <si>
    <t>Хайс</t>
  </si>
  <si>
    <t>Модульбанк</t>
  </si>
  <si>
    <t>Аверс</t>
  </si>
  <si>
    <t>Левобережный</t>
  </si>
  <si>
    <t>Азиатстко-Тихокеанский Банк</t>
  </si>
  <si>
    <t>Сургутнефтегазбанк</t>
  </si>
  <si>
    <t>Генбанк</t>
  </si>
  <si>
    <t>РН Банк</t>
  </si>
  <si>
    <t>Сетелем Банк</t>
  </si>
  <si>
    <t>Локо-Банк</t>
  </si>
  <si>
    <t>Почта Банк</t>
  </si>
  <si>
    <t>ОТП Банк</t>
  </si>
  <si>
    <t>Ренессанс Кредит</t>
  </si>
  <si>
    <t>Транскапиталбанк</t>
  </si>
  <si>
    <t>Тольяттихимбанк</t>
  </si>
  <si>
    <t>Абсолют Банк</t>
  </si>
  <si>
    <t>МТС-Банк</t>
  </si>
  <si>
    <t>Ак Барс</t>
  </si>
  <si>
    <t>БМ-Банк</t>
  </si>
  <si>
    <t>Пересвет</t>
  </si>
  <si>
    <t>Рокетбанк</t>
  </si>
  <si>
    <t>Киви Банк</t>
  </si>
  <si>
    <t>Ситибанк</t>
  </si>
  <si>
    <t>Всероссийский Банк развития регионов</t>
  </si>
  <si>
    <t>Хmin</t>
  </si>
  <si>
    <t>Хmax</t>
  </si>
  <si>
    <t>R</t>
  </si>
  <si>
    <t>h</t>
  </si>
  <si>
    <t>НГ</t>
  </si>
  <si>
    <t>ВГ</t>
  </si>
  <si>
    <t>частота*середину(x*f)</t>
  </si>
  <si>
    <t>Накопленные частоты</t>
  </si>
  <si>
    <t>Коэффициент</t>
  </si>
  <si>
    <t>Q1</t>
  </si>
  <si>
    <t>Q3</t>
  </si>
  <si>
    <t>исходный</t>
  </si>
  <si>
    <t>по формуле</t>
  </si>
  <si>
    <t>интервальная медиана по формуле</t>
  </si>
  <si>
    <t>(Xi-X)2*f</t>
  </si>
  <si>
    <t>(Xi-X)3*f</t>
  </si>
  <si>
    <t>(Xi-X)4*f</t>
  </si>
  <si>
    <t>среднее арифметическое (по интервальному ряду взвешенная) X</t>
  </si>
  <si>
    <t>ЦМ3</t>
  </si>
  <si>
    <t>ЦМ4</t>
  </si>
  <si>
    <t>Центральные моменты 2,3,4 порядка интервального ряда</t>
  </si>
  <si>
    <t>Коэффициент-накопленная частота</t>
  </si>
  <si>
    <t>Медиана</t>
  </si>
  <si>
    <t>1 квартиль должен превышать это значение</t>
  </si>
  <si>
    <t>3 квартиль должен превышать это значение</t>
  </si>
  <si>
    <t>Разность с накопленной частотой предыдущего интервала</t>
  </si>
  <si>
    <t>Деление на текущую частоту</t>
  </si>
  <si>
    <t>Интерквартильный размах( через формулы)</t>
  </si>
  <si>
    <t>Мода</t>
  </si>
  <si>
    <t>Интервальный ряд(Мода)</t>
  </si>
  <si>
    <t>Разность частоты текущего интервала и предыдущего</t>
  </si>
  <si>
    <t>Разность частоты текущего интервала и последующего</t>
  </si>
  <si>
    <t>Знаменатель дроби</t>
  </si>
  <si>
    <t>Вся дробь</t>
  </si>
  <si>
    <t>Среднее значение</t>
  </si>
  <si>
    <t>Частота(f)</t>
  </si>
  <si>
    <t>Середина интервала(x)</t>
  </si>
  <si>
    <t>Стандарное отклонение по исходному ряду</t>
  </si>
  <si>
    <t>Среднее значение Интервального ряда( арифметическая)</t>
  </si>
  <si>
    <t xml:space="preserve">Отклонение считалось аналогично этому примеру </t>
  </si>
  <si>
    <t>(x*f-xср)*f</t>
  </si>
  <si>
    <t>Стандарное отклонение по интервальному ряду, если среднее посчитано формулой экселя по исходному ряду</t>
  </si>
  <si>
    <t>Стандарное отклонение по интервальному ряду, если среднее посчитано по интервальному ряду</t>
  </si>
  <si>
    <t>Взяты разные средние для подсчета стандартного отклонения</t>
  </si>
  <si>
    <t>коэффициент асимметрии - skewness( стандартное отклонение взято из расчетов исходного ряда)</t>
  </si>
  <si>
    <t>коэффициент асимметрии - skewness( стандартное отклонение взято из расчетов интервального ряда D34)</t>
  </si>
  <si>
    <t>коэффициент асимметрии - skewness( стандартное отклонение взято из расчетов интервального ряда D35)</t>
  </si>
  <si>
    <t>коэффициент эксцесса - kurtosis(стандартное отклонение взято из расчетов исходного ряда)</t>
  </si>
  <si>
    <t>коэффициент эксцесса - kurtosis(стандартное отклонение взято из расчетов интервального ряда D34)</t>
  </si>
  <si>
    <t>коэффициент эксцесса - kurtosis( стандартное отклонение взято из расчетов интервального ряда D35)</t>
  </si>
  <si>
    <t>Для нижнего дециля определяем 1/10 от всего количества наблюдений</t>
  </si>
  <si>
    <t>Для 9 дециля определяем 9/10</t>
  </si>
  <si>
    <t>Соответсвующие значения прибыли</t>
  </si>
  <si>
    <t>Значение первого дециля</t>
  </si>
  <si>
    <t>Интервальный ряд</t>
  </si>
  <si>
    <t>Значение девятого дециля</t>
  </si>
  <si>
    <t>Числитель дроби</t>
  </si>
  <si>
    <t>Исходный ряд</t>
  </si>
  <si>
    <t>Децильный коэффициент</t>
  </si>
  <si>
    <t>Выводы:</t>
  </si>
  <si>
    <t>Показатели А(ассимметрия и эксцесс)</t>
  </si>
  <si>
    <t>Интерквартильный размах исходного ряда</t>
  </si>
  <si>
    <t>Показатели B(интерквартельный размах)</t>
  </si>
  <si>
    <t>Показатели С(Сравнение моды, медианы и среднего)</t>
  </si>
  <si>
    <t>Расчет степени</t>
  </si>
  <si>
    <t>Дробь</t>
  </si>
  <si>
    <t>Если бы значения среднего значения моды и медианы были равны, то мы получили бы нормальное распределение и  график, который не имел бы скошенности в какую-либо сторону. Но в моем случае. Но в моем случае, мы получаем правосторонюю скошенность, так как имеем следующее неравеснство: хср&gt;Ме&gt;Mо, так называемое умеренно деформированное распределение</t>
  </si>
  <si>
    <t>Относительная частота</t>
  </si>
  <si>
    <t>Накопленная относительная частота</t>
  </si>
  <si>
    <t>Интерквартельный размах ближе расположен к значению минимума, возврастает к медиане и дальше плавно расстягивается. Получаем так называемую правостороннию скошенность. Кроме того мы имеем ассиметричное распределение, так как самый верхний столбик гистограммы не входит в интервартельный размах</t>
  </si>
  <si>
    <t>Ассиметрия положительна в том, случае, когда длинная часть графика(кривой) находится по правую сторону от математического ожидания. Эксцесс же показывает насколько график будет плосковершинный. Кроме того, As по модулю не превышает 0.5, а это говорит о симметричном распределнии.Если смотреть на расчеты по исходным данных, то значение получается отрицательным, если по интервальному ряду, то значение положительно. В ДЗ2 мы строили графики по интревальному ряду и у графика было островершинное расположение, что и доказывается положительным эксцессом. Отсюда еще следует, что значения группируются около среднего значения</t>
  </si>
  <si>
    <t>Графики 8 и 9 я не смогла построить, так как у меня, к сожалению не осталось неранжированных данных( при разговоре с преподавателем разрешили, чтоб данные графики отстуствовали)</t>
  </si>
  <si>
    <t>Были пересчитаны некоторые показатели, у мен большой шаг между границами, поэтому несколько значений могут лежать в одном интервале</t>
  </si>
  <si>
    <t>дисперсия</t>
  </si>
  <si>
    <t>Станд. Откл</t>
  </si>
  <si>
    <t>H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</si>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</sst>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C3E4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5" xfId="0" applyFill="1" applyBorder="1"/>
    <xf numFmtId="3" fontId="0" fillId="2" borderId="2" xfId="0" applyNumberFormat="1" applyFill="1" applyBorder="1"/>
    <xf numFmtId="0" fontId="0" fillId="2" borderId="5" xfId="0" applyFill="1" applyBorder="1" applyAlignment="1">
      <alignment wrapText="1"/>
    </xf>
    <xf numFmtId="0" fontId="0" fillId="4" borderId="0" xfId="0" applyFill="1" applyAlignment="1">
      <alignment wrapText="1"/>
    </xf>
    <xf numFmtId="11" fontId="0" fillId="0" borderId="0" xfId="0" applyNumberFormat="1"/>
    <xf numFmtId="0" fontId="0" fillId="2" borderId="2" xfId="0" applyFill="1" applyBorder="1" applyAlignment="1">
      <alignment horizontal="center" textRotation="255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1)Гистограмма по интервально-вариационному ряду</a:t>
            </a:r>
            <a:endParaRPr lang="en-US"/>
          </a:p>
        </c:rich>
      </c:tx>
      <c:layout>
        <c:manualLayout>
          <c:xMode val="edge"/>
          <c:yMode val="edge"/>
          <c:x val="0.1324722222222222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Расчеты!$M$3:$M$9</c:f>
              <c:strCach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Расчеты!$M$3:$M$9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1-4077-978E-46300D16C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74813967"/>
        <c:axId val="874808559"/>
      </c:barChart>
      <c:catAx>
        <c:axId val="87481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Нижние границы ряда(тыс.руб)</a:t>
                </a:r>
              </a:p>
            </c:rich>
          </c:tx>
          <c:layout>
            <c:manualLayout>
              <c:xMode val="edge"/>
              <c:yMode val="edge"/>
              <c:x val="0.35416056139999857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8559"/>
        <c:crosses val="autoZero"/>
        <c:auto val="1"/>
        <c:lblAlgn val="ctr"/>
        <c:lblOffset val="100"/>
        <c:noMultiLvlLbl val="0"/>
      </c:catAx>
      <c:valAx>
        <c:axId val="8748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Частота встречаемых значений из диапозона</a:t>
                </a:r>
              </a:p>
            </c:rich>
          </c:tx>
          <c:layout>
            <c:manualLayout>
              <c:xMode val="edge"/>
              <c:yMode val="edge"/>
              <c:x val="1.5058598103802355E-2"/>
              <c:y val="0.16866032905455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1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2)Гистограмма</a:t>
            </a:r>
            <a:r>
              <a:rPr lang="ru-RU" baseline="0"/>
              <a:t> относительных частот по интервально-вариационному ряду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Расчеты!$V$3:$V$9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7.0796460176991149E-2</c:v>
                </c:pt>
                <c:pt idx="2">
                  <c:v>0.76548672566371678</c:v>
                </c:pt>
                <c:pt idx="3">
                  <c:v>7.5221238938053103E-2</c:v>
                </c:pt>
                <c:pt idx="4">
                  <c:v>3.5398230088495575E-2</c:v>
                </c:pt>
                <c:pt idx="5">
                  <c:v>1.3274336283185841E-2</c:v>
                </c:pt>
                <c:pt idx="6">
                  <c:v>3.5398230088495575E-2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5-4C57-BF4C-9715C0C16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65946383"/>
        <c:axId val="965928911"/>
      </c:barChart>
      <c:catAx>
        <c:axId val="96594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Нижние</a:t>
                </a:r>
                <a:r>
                  <a:rPr lang="ru-RU" sz="1200" baseline="0"/>
                  <a:t> границы ряда(тяс.руб)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33636456839118584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928911"/>
        <c:crosses val="autoZero"/>
        <c:auto val="1"/>
        <c:lblAlgn val="ctr"/>
        <c:lblOffset val="100"/>
        <c:noMultiLvlLbl val="0"/>
      </c:catAx>
      <c:valAx>
        <c:axId val="9659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Относительные частоты </a:t>
                </a:r>
              </a:p>
            </c:rich>
          </c:tx>
          <c:layout>
            <c:manualLayout>
              <c:xMode val="edge"/>
              <c:yMode val="edge"/>
              <c:x val="1.11137947570892E-2"/>
              <c:y val="0.22363750290921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94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3)</a:t>
            </a:r>
            <a:r>
              <a:rPr lang="ru-RU" baseline="0"/>
              <a:t> Полигон интервально-вариационного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Расчеты!$M$3:$M$9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3-4A25-97A6-2D27D0DD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807311"/>
        <c:axId val="874801071"/>
      </c:lineChart>
      <c:catAx>
        <c:axId val="87480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Нижние границы ряда(тыс.руб)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29313661258757684"/>
              <c:y val="0.88000921352515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1071"/>
        <c:crosses val="autoZero"/>
        <c:auto val="1"/>
        <c:lblAlgn val="ctr"/>
        <c:lblOffset val="100"/>
        <c:noMultiLvlLbl val="0"/>
      </c:catAx>
      <c:valAx>
        <c:axId val="87480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Частота встречаемых значений из диапозона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4)</a:t>
            </a:r>
            <a:r>
              <a:rPr lang="ru-RU" baseline="0"/>
              <a:t> Полигон относительных частот интервально-вариационного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Расчеты!$V$3:$V$9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7.0796460176991149E-2</c:v>
                </c:pt>
                <c:pt idx="2">
                  <c:v>0.76548672566371678</c:v>
                </c:pt>
                <c:pt idx="3">
                  <c:v>7.5221238938053103E-2</c:v>
                </c:pt>
                <c:pt idx="4">
                  <c:v>3.5398230088495575E-2</c:v>
                </c:pt>
                <c:pt idx="5">
                  <c:v>1.3274336283185841E-2</c:v>
                </c:pt>
                <c:pt idx="6">
                  <c:v>3.5398230088495575E-2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D-4E04-AB9B-366CD53D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394047"/>
        <c:axId val="1088415263"/>
      </c:lineChart>
      <c:catAx>
        <c:axId val="108839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Нижние границы ряда(тяс.руб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3394729783172235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415263"/>
        <c:crosses val="autoZero"/>
        <c:auto val="1"/>
        <c:lblAlgn val="ctr"/>
        <c:lblOffset val="100"/>
        <c:noMultiLvlLbl val="0"/>
      </c:catAx>
      <c:valAx>
        <c:axId val="10884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Относительные частоты</a:t>
                </a:r>
              </a:p>
            </c:rich>
          </c:tx>
          <c:layout>
            <c:manualLayout>
              <c:xMode val="edge"/>
              <c:yMode val="edge"/>
              <c:x val="1.1047885886995611E-2"/>
              <c:y val="0.24773689309796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39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5)Кумулятивная 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Расчеты!$N$3:$N$9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cat>
          <c:val>
            <c:numRef>
              <c:f>Расчеты!$O$3:$O$9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190</c:v>
                </c:pt>
                <c:pt idx="3">
                  <c:v>207</c:v>
                </c:pt>
                <c:pt idx="4">
                  <c:v>215</c:v>
                </c:pt>
                <c:pt idx="5">
                  <c:v>218</c:v>
                </c:pt>
                <c:pt idx="6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2-4562-8AC7-FF42D130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95455"/>
        <c:axId val="1089995871"/>
      </c:lineChart>
      <c:catAx>
        <c:axId val="108999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Середины интервалов</a:t>
                </a:r>
              </a:p>
            </c:rich>
          </c:tx>
          <c:layout>
            <c:manualLayout>
              <c:xMode val="edge"/>
              <c:yMode val="edge"/>
              <c:x val="0.32594211997363004"/>
              <c:y val="0.88793953027310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5871"/>
        <c:crosses val="autoZero"/>
        <c:auto val="1"/>
        <c:lblAlgn val="ctr"/>
        <c:lblOffset val="100"/>
        <c:noMultiLvlLbl val="0"/>
      </c:catAx>
      <c:valAx>
        <c:axId val="108999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Накопленные 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6)Кумулятивная кривая относительных частот интервально-вариационного ряда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Расчеты!$N$3:$N$9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cat>
          <c:val>
            <c:numRef>
              <c:f>Расчеты!$W$3:$W$9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7.5221238938053103E-2</c:v>
                </c:pt>
                <c:pt idx="2">
                  <c:v>0.84070796460176989</c:v>
                </c:pt>
                <c:pt idx="3">
                  <c:v>0.91592920353982299</c:v>
                </c:pt>
                <c:pt idx="4">
                  <c:v>0.95132743362831862</c:v>
                </c:pt>
                <c:pt idx="5">
                  <c:v>0.96460176991150437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C-4F2E-8369-5CAA7A6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92127"/>
        <c:axId val="1090002111"/>
      </c:lineChart>
      <c:catAx>
        <c:axId val="108999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Середины интервалов</a:t>
                </a:r>
              </a:p>
            </c:rich>
          </c:tx>
          <c:layout>
            <c:manualLayout>
              <c:xMode val="edge"/>
              <c:yMode val="edge"/>
              <c:x val="0.3681030183727033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0002111"/>
        <c:crosses val="autoZero"/>
        <c:auto val="1"/>
        <c:lblAlgn val="ctr"/>
        <c:lblOffset val="100"/>
        <c:noMultiLvlLbl val="0"/>
      </c:catAx>
      <c:valAx>
        <c:axId val="10900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Кумулятивные</a:t>
                </a:r>
                <a:r>
                  <a:rPr lang="ru-RU" sz="1200" baseline="0"/>
                  <a:t> относительные частоты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3.8508168858630205E-3"/>
              <c:y val="0.12860314180546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7)Огива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Расчеты!$O$3:$O$9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190</c:v>
                </c:pt>
                <c:pt idx="3">
                  <c:v>207</c:v>
                </c:pt>
                <c:pt idx="4">
                  <c:v>215</c:v>
                </c:pt>
                <c:pt idx="5">
                  <c:v>218</c:v>
                </c:pt>
                <c:pt idx="6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A-4370-AFDE-AF95A0FF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474463"/>
        <c:axId val="1551755615"/>
      </c:lineChart>
      <c:catAx>
        <c:axId val="154647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Нижние границы ряда(тяс.руб)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33869271189674988"/>
              <c:y val="0.88481871318095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1755615"/>
        <c:crosses val="autoZero"/>
        <c:auto val="1"/>
        <c:lblAlgn val="ctr"/>
        <c:lblOffset val="100"/>
        <c:noMultiLvlLbl val="0"/>
      </c:catAx>
      <c:valAx>
        <c:axId val="15517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Накопленные частоты</a:t>
                </a:r>
              </a:p>
            </c:rich>
          </c:tx>
          <c:layout>
            <c:manualLayout>
              <c:xMode val="edge"/>
              <c:yMode val="edge"/>
              <c:x val="9.7598691905822627E-3"/>
              <c:y val="0.26328448728506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647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11)Точечный график ранжированных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Расчеты!$B$1</c:f>
              <c:strCache>
                <c:ptCount val="1"/>
                <c:pt idx="0">
                  <c:v>Сумма прибыли
на 01.01.2022
в тыс. руб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Расчеты!$B$2:$B$227</c:f>
              <c:numCache>
                <c:formatCode>#,##0</c:formatCode>
                <c:ptCount val="226"/>
                <c:pt idx="0">
                  <c:v>-1969089</c:v>
                </c:pt>
                <c:pt idx="1">
                  <c:v>-1216403</c:v>
                </c:pt>
                <c:pt idx="2">
                  <c:v>-1216403</c:v>
                </c:pt>
                <c:pt idx="3">
                  <c:v>-769438</c:v>
                </c:pt>
                <c:pt idx="4">
                  <c:v>-724380</c:v>
                </c:pt>
                <c:pt idx="5">
                  <c:v>-468617</c:v>
                </c:pt>
                <c:pt idx="6">
                  <c:v>-460157</c:v>
                </c:pt>
                <c:pt idx="7">
                  <c:v>-327944</c:v>
                </c:pt>
                <c:pt idx="8">
                  <c:v>-292365</c:v>
                </c:pt>
                <c:pt idx="9" formatCode="General">
                  <c:v>-279402</c:v>
                </c:pt>
                <c:pt idx="10">
                  <c:v>-267856</c:v>
                </c:pt>
                <c:pt idx="11" formatCode="General">
                  <c:v>-211356</c:v>
                </c:pt>
                <c:pt idx="12">
                  <c:v>-193583</c:v>
                </c:pt>
                <c:pt idx="13" formatCode="General">
                  <c:v>-160512</c:v>
                </c:pt>
                <c:pt idx="14">
                  <c:v>-82820</c:v>
                </c:pt>
                <c:pt idx="15" formatCode="General">
                  <c:v>-82820</c:v>
                </c:pt>
                <c:pt idx="16">
                  <c:v>-71824</c:v>
                </c:pt>
                <c:pt idx="17" formatCode="General">
                  <c:v>-23442</c:v>
                </c:pt>
                <c:pt idx="18" formatCode="General">
                  <c:v>-16322</c:v>
                </c:pt>
                <c:pt idx="19" formatCode="General">
                  <c:v>-11825</c:v>
                </c:pt>
                <c:pt idx="20">
                  <c:v>-9009</c:v>
                </c:pt>
                <c:pt idx="21" formatCode="General">
                  <c:v>-8110</c:v>
                </c:pt>
                <c:pt idx="22" formatCode="General">
                  <c:v>-5505</c:v>
                </c:pt>
                <c:pt idx="23" formatCode="General">
                  <c:v>-992</c:v>
                </c:pt>
                <c:pt idx="24">
                  <c:v>-923</c:v>
                </c:pt>
                <c:pt idx="25" formatCode="General">
                  <c:v>315</c:v>
                </c:pt>
                <c:pt idx="26">
                  <c:v>463</c:v>
                </c:pt>
                <c:pt idx="27" formatCode="General">
                  <c:v>463</c:v>
                </c:pt>
                <c:pt idx="28" formatCode="General">
                  <c:v>2064</c:v>
                </c:pt>
                <c:pt idx="29">
                  <c:v>2150</c:v>
                </c:pt>
                <c:pt idx="30">
                  <c:v>2614</c:v>
                </c:pt>
                <c:pt idx="31" formatCode="General">
                  <c:v>3146</c:v>
                </c:pt>
                <c:pt idx="32" formatCode="General">
                  <c:v>3283</c:v>
                </c:pt>
                <c:pt idx="33">
                  <c:v>5586</c:v>
                </c:pt>
                <c:pt idx="34">
                  <c:v>5933</c:v>
                </c:pt>
                <c:pt idx="35" formatCode="General">
                  <c:v>6351</c:v>
                </c:pt>
                <c:pt idx="36">
                  <c:v>8348</c:v>
                </c:pt>
                <c:pt idx="37">
                  <c:v>9472</c:v>
                </c:pt>
                <c:pt idx="38">
                  <c:v>13277</c:v>
                </c:pt>
                <c:pt idx="39">
                  <c:v>14422</c:v>
                </c:pt>
                <c:pt idx="40">
                  <c:v>14990</c:v>
                </c:pt>
                <c:pt idx="41">
                  <c:v>16785</c:v>
                </c:pt>
                <c:pt idx="42">
                  <c:v>17532</c:v>
                </c:pt>
                <c:pt idx="43">
                  <c:v>18630</c:v>
                </c:pt>
                <c:pt idx="44">
                  <c:v>21418</c:v>
                </c:pt>
                <c:pt idx="45" formatCode="General">
                  <c:v>22281</c:v>
                </c:pt>
                <c:pt idx="46">
                  <c:v>22592</c:v>
                </c:pt>
                <c:pt idx="47" formatCode="General">
                  <c:v>23613</c:v>
                </c:pt>
                <c:pt idx="48">
                  <c:v>24995</c:v>
                </c:pt>
                <c:pt idx="49">
                  <c:v>26058</c:v>
                </c:pt>
                <c:pt idx="50" formatCode="General">
                  <c:v>26058</c:v>
                </c:pt>
                <c:pt idx="51">
                  <c:v>27172</c:v>
                </c:pt>
                <c:pt idx="52">
                  <c:v>27269</c:v>
                </c:pt>
                <c:pt idx="53">
                  <c:v>28595</c:v>
                </c:pt>
                <c:pt idx="54" formatCode="General">
                  <c:v>28899</c:v>
                </c:pt>
                <c:pt idx="55" formatCode="General">
                  <c:v>31293</c:v>
                </c:pt>
                <c:pt idx="56" formatCode="General">
                  <c:v>31394</c:v>
                </c:pt>
                <c:pt idx="57">
                  <c:v>31772</c:v>
                </c:pt>
                <c:pt idx="58">
                  <c:v>32889</c:v>
                </c:pt>
                <c:pt idx="59" formatCode="General">
                  <c:v>35117</c:v>
                </c:pt>
                <c:pt idx="60">
                  <c:v>36144</c:v>
                </c:pt>
                <c:pt idx="61" formatCode="General">
                  <c:v>38219</c:v>
                </c:pt>
                <c:pt idx="62">
                  <c:v>38742</c:v>
                </c:pt>
                <c:pt idx="63" formatCode="General">
                  <c:v>39219</c:v>
                </c:pt>
                <c:pt idx="64">
                  <c:v>40096</c:v>
                </c:pt>
                <c:pt idx="65">
                  <c:v>41810</c:v>
                </c:pt>
                <c:pt idx="66" formatCode="General">
                  <c:v>42173</c:v>
                </c:pt>
                <c:pt idx="67">
                  <c:v>42797</c:v>
                </c:pt>
                <c:pt idx="68">
                  <c:v>46221</c:v>
                </c:pt>
                <c:pt idx="69">
                  <c:v>46423</c:v>
                </c:pt>
                <c:pt idx="70" formatCode="General">
                  <c:v>46717</c:v>
                </c:pt>
                <c:pt idx="71" formatCode="General">
                  <c:v>47848</c:v>
                </c:pt>
                <c:pt idx="72">
                  <c:v>49360</c:v>
                </c:pt>
                <c:pt idx="73">
                  <c:v>49787</c:v>
                </c:pt>
                <c:pt idx="74">
                  <c:v>50561</c:v>
                </c:pt>
                <c:pt idx="75">
                  <c:v>50909</c:v>
                </c:pt>
                <c:pt idx="76">
                  <c:v>51330</c:v>
                </c:pt>
                <c:pt idx="77">
                  <c:v>56702</c:v>
                </c:pt>
                <c:pt idx="78" formatCode="General">
                  <c:v>59238</c:v>
                </c:pt>
                <c:pt idx="79">
                  <c:v>60641</c:v>
                </c:pt>
                <c:pt idx="80" formatCode="General">
                  <c:v>61784</c:v>
                </c:pt>
                <c:pt idx="81">
                  <c:v>63700</c:v>
                </c:pt>
                <c:pt idx="82">
                  <c:v>65261</c:v>
                </c:pt>
                <c:pt idx="83">
                  <c:v>65524</c:v>
                </c:pt>
                <c:pt idx="84">
                  <c:v>65639</c:v>
                </c:pt>
                <c:pt idx="85">
                  <c:v>65805</c:v>
                </c:pt>
                <c:pt idx="86">
                  <c:v>65944</c:v>
                </c:pt>
                <c:pt idx="87">
                  <c:v>67206</c:v>
                </c:pt>
                <c:pt idx="88">
                  <c:v>67619</c:v>
                </c:pt>
                <c:pt idx="89">
                  <c:v>70306</c:v>
                </c:pt>
                <c:pt idx="90">
                  <c:v>72046</c:v>
                </c:pt>
                <c:pt idx="91" formatCode="General">
                  <c:v>73153</c:v>
                </c:pt>
                <c:pt idx="92">
                  <c:v>74025</c:v>
                </c:pt>
                <c:pt idx="93">
                  <c:v>78545</c:v>
                </c:pt>
                <c:pt idx="94" formatCode="General">
                  <c:v>79350</c:v>
                </c:pt>
                <c:pt idx="95">
                  <c:v>80216</c:v>
                </c:pt>
                <c:pt idx="96">
                  <c:v>84016</c:v>
                </c:pt>
                <c:pt idx="97">
                  <c:v>89028</c:v>
                </c:pt>
                <c:pt idx="98">
                  <c:v>89644</c:v>
                </c:pt>
                <c:pt idx="99" formatCode="General">
                  <c:v>90636</c:v>
                </c:pt>
                <c:pt idx="100" formatCode="General">
                  <c:v>90982</c:v>
                </c:pt>
                <c:pt idx="101">
                  <c:v>96097</c:v>
                </c:pt>
                <c:pt idx="102" formatCode="General">
                  <c:v>96479</c:v>
                </c:pt>
                <c:pt idx="103">
                  <c:v>99035</c:v>
                </c:pt>
                <c:pt idx="104">
                  <c:v>105267</c:v>
                </c:pt>
                <c:pt idx="105">
                  <c:v>105575</c:v>
                </c:pt>
                <c:pt idx="106" formatCode="General">
                  <c:v>118222</c:v>
                </c:pt>
                <c:pt idx="107">
                  <c:v>119519</c:v>
                </c:pt>
                <c:pt idx="108">
                  <c:v>120236</c:v>
                </c:pt>
                <c:pt idx="109" formatCode="General">
                  <c:v>120236</c:v>
                </c:pt>
                <c:pt idx="110">
                  <c:v>131498</c:v>
                </c:pt>
                <c:pt idx="111">
                  <c:v>132998</c:v>
                </c:pt>
                <c:pt idx="112">
                  <c:v>133659</c:v>
                </c:pt>
                <c:pt idx="113">
                  <c:v>134257</c:v>
                </c:pt>
                <c:pt idx="114">
                  <c:v>136752</c:v>
                </c:pt>
                <c:pt idx="115">
                  <c:v>137874</c:v>
                </c:pt>
                <c:pt idx="116">
                  <c:v>145838</c:v>
                </c:pt>
                <c:pt idx="117">
                  <c:v>145866</c:v>
                </c:pt>
                <c:pt idx="118" formatCode="General">
                  <c:v>150070</c:v>
                </c:pt>
                <c:pt idx="119">
                  <c:v>154634</c:v>
                </c:pt>
                <c:pt idx="120">
                  <c:v>166579</c:v>
                </c:pt>
                <c:pt idx="121">
                  <c:v>170956</c:v>
                </c:pt>
                <c:pt idx="122">
                  <c:v>174645</c:v>
                </c:pt>
                <c:pt idx="123">
                  <c:v>188494</c:v>
                </c:pt>
                <c:pt idx="124">
                  <c:v>199278</c:v>
                </c:pt>
                <c:pt idx="125">
                  <c:v>206250</c:v>
                </c:pt>
                <c:pt idx="126">
                  <c:v>208724</c:v>
                </c:pt>
                <c:pt idx="127">
                  <c:v>211131</c:v>
                </c:pt>
                <c:pt idx="128">
                  <c:v>211142</c:v>
                </c:pt>
                <c:pt idx="129">
                  <c:v>222559</c:v>
                </c:pt>
                <c:pt idx="130">
                  <c:v>227523</c:v>
                </c:pt>
                <c:pt idx="131" formatCode="General">
                  <c:v>230941</c:v>
                </c:pt>
                <c:pt idx="132">
                  <c:v>246757</c:v>
                </c:pt>
                <c:pt idx="133">
                  <c:v>247096</c:v>
                </c:pt>
                <c:pt idx="134">
                  <c:v>254745</c:v>
                </c:pt>
                <c:pt idx="135">
                  <c:v>279362</c:v>
                </c:pt>
                <c:pt idx="136">
                  <c:v>283193</c:v>
                </c:pt>
                <c:pt idx="137">
                  <c:v>303117</c:v>
                </c:pt>
                <c:pt idx="138">
                  <c:v>336411</c:v>
                </c:pt>
                <c:pt idx="139">
                  <c:v>349916</c:v>
                </c:pt>
                <c:pt idx="140">
                  <c:v>358636</c:v>
                </c:pt>
                <c:pt idx="141">
                  <c:v>365614</c:v>
                </c:pt>
                <c:pt idx="142">
                  <c:v>373376</c:v>
                </c:pt>
                <c:pt idx="143">
                  <c:v>376318</c:v>
                </c:pt>
                <c:pt idx="144">
                  <c:v>377448</c:v>
                </c:pt>
                <c:pt idx="145">
                  <c:v>377448</c:v>
                </c:pt>
                <c:pt idx="146">
                  <c:v>430427</c:v>
                </c:pt>
                <c:pt idx="147">
                  <c:v>433923</c:v>
                </c:pt>
                <c:pt idx="148">
                  <c:v>445980</c:v>
                </c:pt>
                <c:pt idx="149">
                  <c:v>448334</c:v>
                </c:pt>
                <c:pt idx="150">
                  <c:v>453516</c:v>
                </c:pt>
                <c:pt idx="151">
                  <c:v>483312</c:v>
                </c:pt>
                <c:pt idx="152">
                  <c:v>496408</c:v>
                </c:pt>
                <c:pt idx="153">
                  <c:v>528590</c:v>
                </c:pt>
                <c:pt idx="154">
                  <c:v>528955</c:v>
                </c:pt>
                <c:pt idx="155">
                  <c:v>567096</c:v>
                </c:pt>
                <c:pt idx="156">
                  <c:v>579086</c:v>
                </c:pt>
                <c:pt idx="157">
                  <c:v>584631</c:v>
                </c:pt>
                <c:pt idx="158">
                  <c:v>608808</c:v>
                </c:pt>
                <c:pt idx="159">
                  <c:v>609286</c:v>
                </c:pt>
                <c:pt idx="160">
                  <c:v>644137</c:v>
                </c:pt>
                <c:pt idx="161">
                  <c:v>666884</c:v>
                </c:pt>
                <c:pt idx="162">
                  <c:v>681358</c:v>
                </c:pt>
                <c:pt idx="163">
                  <c:v>690707</c:v>
                </c:pt>
                <c:pt idx="164">
                  <c:v>721617</c:v>
                </c:pt>
                <c:pt idx="165">
                  <c:v>731702</c:v>
                </c:pt>
                <c:pt idx="166">
                  <c:v>753484</c:v>
                </c:pt>
                <c:pt idx="167">
                  <c:v>775304</c:v>
                </c:pt>
                <c:pt idx="168">
                  <c:v>776319</c:v>
                </c:pt>
                <c:pt idx="169">
                  <c:v>813337</c:v>
                </c:pt>
                <c:pt idx="170">
                  <c:v>831755</c:v>
                </c:pt>
                <c:pt idx="171">
                  <c:v>840483</c:v>
                </c:pt>
                <c:pt idx="172">
                  <c:v>866759</c:v>
                </c:pt>
                <c:pt idx="173">
                  <c:v>871680</c:v>
                </c:pt>
                <c:pt idx="174">
                  <c:v>873386</c:v>
                </c:pt>
                <c:pt idx="175">
                  <c:v>877614</c:v>
                </c:pt>
                <c:pt idx="176">
                  <c:v>888008</c:v>
                </c:pt>
                <c:pt idx="177">
                  <c:v>925330</c:v>
                </c:pt>
                <c:pt idx="178">
                  <c:v>947159</c:v>
                </c:pt>
                <c:pt idx="179">
                  <c:v>956539</c:v>
                </c:pt>
                <c:pt idx="180">
                  <c:v>962059</c:v>
                </c:pt>
                <c:pt idx="181">
                  <c:v>980934</c:v>
                </c:pt>
                <c:pt idx="182">
                  <c:v>982603</c:v>
                </c:pt>
                <c:pt idx="183">
                  <c:v>1001866</c:v>
                </c:pt>
                <c:pt idx="184">
                  <c:v>1007027</c:v>
                </c:pt>
                <c:pt idx="185">
                  <c:v>1015917</c:v>
                </c:pt>
                <c:pt idx="186">
                  <c:v>1034003</c:v>
                </c:pt>
                <c:pt idx="187">
                  <c:v>1036854</c:v>
                </c:pt>
                <c:pt idx="188">
                  <c:v>1055079</c:v>
                </c:pt>
                <c:pt idx="189">
                  <c:v>1168056</c:v>
                </c:pt>
                <c:pt idx="190">
                  <c:v>1283639</c:v>
                </c:pt>
                <c:pt idx="191">
                  <c:v>1314334</c:v>
                </c:pt>
                <c:pt idx="192">
                  <c:v>1351759</c:v>
                </c:pt>
                <c:pt idx="193">
                  <c:v>1420192</c:v>
                </c:pt>
                <c:pt idx="194">
                  <c:v>1473052</c:v>
                </c:pt>
                <c:pt idx="195">
                  <c:v>1475756</c:v>
                </c:pt>
                <c:pt idx="196">
                  <c:v>1522682</c:v>
                </c:pt>
                <c:pt idx="197">
                  <c:v>1685741</c:v>
                </c:pt>
                <c:pt idx="198">
                  <c:v>1773602</c:v>
                </c:pt>
                <c:pt idx="199">
                  <c:v>1841356</c:v>
                </c:pt>
                <c:pt idx="200">
                  <c:v>1862601</c:v>
                </c:pt>
                <c:pt idx="201">
                  <c:v>2035437</c:v>
                </c:pt>
                <c:pt idx="202">
                  <c:v>2090513</c:v>
                </c:pt>
                <c:pt idx="203">
                  <c:v>2090513</c:v>
                </c:pt>
                <c:pt idx="204">
                  <c:v>2115734</c:v>
                </c:pt>
                <c:pt idx="205">
                  <c:v>2259670</c:v>
                </c:pt>
                <c:pt idx="206">
                  <c:v>2474859</c:v>
                </c:pt>
                <c:pt idx="207">
                  <c:v>2604761</c:v>
                </c:pt>
                <c:pt idx="208">
                  <c:v>2636409</c:v>
                </c:pt>
                <c:pt idx="209">
                  <c:v>2784832</c:v>
                </c:pt>
                <c:pt idx="210">
                  <c:v>2788550</c:v>
                </c:pt>
                <c:pt idx="211">
                  <c:v>2918288</c:v>
                </c:pt>
                <c:pt idx="212">
                  <c:v>3054173</c:v>
                </c:pt>
                <c:pt idx="213">
                  <c:v>3065852</c:v>
                </c:pt>
                <c:pt idx="214">
                  <c:v>3591735</c:v>
                </c:pt>
                <c:pt idx="215">
                  <c:v>4071440</c:v>
                </c:pt>
                <c:pt idx="216">
                  <c:v>4182936</c:v>
                </c:pt>
                <c:pt idx="217">
                  <c:v>4610266</c:v>
                </c:pt>
                <c:pt idx="218">
                  <c:v>6144114</c:v>
                </c:pt>
                <c:pt idx="219">
                  <c:v>6317994</c:v>
                </c:pt>
                <c:pt idx="220">
                  <c:v>7096271</c:v>
                </c:pt>
                <c:pt idx="221">
                  <c:v>7801504</c:v>
                </c:pt>
                <c:pt idx="222">
                  <c:v>8693244</c:v>
                </c:pt>
                <c:pt idx="223">
                  <c:v>8693244</c:v>
                </c:pt>
                <c:pt idx="224">
                  <c:v>9358515</c:v>
                </c:pt>
                <c:pt idx="225">
                  <c:v>9439643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8-46DD-9ACB-FC62109A5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937727"/>
        <c:axId val="1594938143"/>
      </c:scatterChart>
      <c:valAx>
        <c:axId val="15949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Место банка в ранжированном ряду</a:t>
                </a:r>
              </a:p>
            </c:rich>
          </c:tx>
          <c:layout>
            <c:manualLayout>
              <c:xMode val="edge"/>
              <c:yMode val="edge"/>
              <c:x val="0.30668182935369281"/>
              <c:y val="0.9024833464098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38143"/>
        <c:crosses val="autoZero"/>
        <c:crossBetween val="midCat"/>
      </c:valAx>
      <c:valAx>
        <c:axId val="15949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Прибыль банков(тыс.руб)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10) Столбиковая диаграмма исходных ранжированных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Расчеты!$B$1</c:f>
              <c:strCache>
                <c:ptCount val="1"/>
                <c:pt idx="0">
                  <c:v>Сумма прибыли
на 01.01.2022
в тыс.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Расчеты!$B$2:$B$227</c:f>
              <c:numCache>
                <c:formatCode>#,##0</c:formatCode>
                <c:ptCount val="226"/>
                <c:pt idx="0">
                  <c:v>-1969089</c:v>
                </c:pt>
                <c:pt idx="1">
                  <c:v>-1216403</c:v>
                </c:pt>
                <c:pt idx="2">
                  <c:v>-1216403</c:v>
                </c:pt>
                <c:pt idx="3">
                  <c:v>-769438</c:v>
                </c:pt>
                <c:pt idx="4">
                  <c:v>-724380</c:v>
                </c:pt>
                <c:pt idx="5">
                  <c:v>-468617</c:v>
                </c:pt>
                <c:pt idx="6">
                  <c:v>-460157</c:v>
                </c:pt>
                <c:pt idx="7">
                  <c:v>-327944</c:v>
                </c:pt>
                <c:pt idx="8">
                  <c:v>-292365</c:v>
                </c:pt>
                <c:pt idx="9" formatCode="General">
                  <c:v>-279402</c:v>
                </c:pt>
                <c:pt idx="10">
                  <c:v>-267856</c:v>
                </c:pt>
                <c:pt idx="11" formatCode="General">
                  <c:v>-211356</c:v>
                </c:pt>
                <c:pt idx="12">
                  <c:v>-193583</c:v>
                </c:pt>
                <c:pt idx="13" formatCode="General">
                  <c:v>-160512</c:v>
                </c:pt>
                <c:pt idx="14">
                  <c:v>-82820</c:v>
                </c:pt>
                <c:pt idx="15" formatCode="General">
                  <c:v>-82820</c:v>
                </c:pt>
                <c:pt idx="16">
                  <c:v>-71824</c:v>
                </c:pt>
                <c:pt idx="17" formatCode="General">
                  <c:v>-23442</c:v>
                </c:pt>
                <c:pt idx="18" formatCode="General">
                  <c:v>-16322</c:v>
                </c:pt>
                <c:pt idx="19" formatCode="General">
                  <c:v>-11825</c:v>
                </c:pt>
                <c:pt idx="20">
                  <c:v>-9009</c:v>
                </c:pt>
                <c:pt idx="21" formatCode="General">
                  <c:v>-8110</c:v>
                </c:pt>
                <c:pt idx="22" formatCode="General">
                  <c:v>-5505</c:v>
                </c:pt>
                <c:pt idx="23" formatCode="General">
                  <c:v>-992</c:v>
                </c:pt>
                <c:pt idx="24">
                  <c:v>-923</c:v>
                </c:pt>
                <c:pt idx="25" formatCode="General">
                  <c:v>315</c:v>
                </c:pt>
                <c:pt idx="26">
                  <c:v>463</c:v>
                </c:pt>
                <c:pt idx="27" formatCode="General">
                  <c:v>463</c:v>
                </c:pt>
                <c:pt idx="28" formatCode="General">
                  <c:v>2064</c:v>
                </c:pt>
                <c:pt idx="29">
                  <c:v>2150</c:v>
                </c:pt>
                <c:pt idx="30">
                  <c:v>2614</c:v>
                </c:pt>
                <c:pt idx="31" formatCode="General">
                  <c:v>3146</c:v>
                </c:pt>
                <c:pt idx="32" formatCode="General">
                  <c:v>3283</c:v>
                </c:pt>
                <c:pt idx="33">
                  <c:v>5586</c:v>
                </c:pt>
                <c:pt idx="34">
                  <c:v>5933</c:v>
                </c:pt>
                <c:pt idx="35" formatCode="General">
                  <c:v>6351</c:v>
                </c:pt>
                <c:pt idx="36">
                  <c:v>8348</c:v>
                </c:pt>
                <c:pt idx="37">
                  <c:v>9472</c:v>
                </c:pt>
                <c:pt idx="38">
                  <c:v>13277</c:v>
                </c:pt>
                <c:pt idx="39">
                  <c:v>14422</c:v>
                </c:pt>
                <c:pt idx="40">
                  <c:v>14990</c:v>
                </c:pt>
                <c:pt idx="41">
                  <c:v>16785</c:v>
                </c:pt>
                <c:pt idx="42">
                  <c:v>17532</c:v>
                </c:pt>
                <c:pt idx="43">
                  <c:v>18630</c:v>
                </c:pt>
                <c:pt idx="44">
                  <c:v>21418</c:v>
                </c:pt>
                <c:pt idx="45" formatCode="General">
                  <c:v>22281</c:v>
                </c:pt>
                <c:pt idx="46">
                  <c:v>22592</c:v>
                </c:pt>
                <c:pt idx="47" formatCode="General">
                  <c:v>23613</c:v>
                </c:pt>
                <c:pt idx="48">
                  <c:v>24995</c:v>
                </c:pt>
                <c:pt idx="49">
                  <c:v>26058</c:v>
                </c:pt>
                <c:pt idx="50" formatCode="General">
                  <c:v>26058</c:v>
                </c:pt>
                <c:pt idx="51">
                  <c:v>27172</c:v>
                </c:pt>
                <c:pt idx="52">
                  <c:v>27269</c:v>
                </c:pt>
                <c:pt idx="53">
                  <c:v>28595</c:v>
                </c:pt>
                <c:pt idx="54" formatCode="General">
                  <c:v>28899</c:v>
                </c:pt>
                <c:pt idx="55" formatCode="General">
                  <c:v>31293</c:v>
                </c:pt>
                <c:pt idx="56" formatCode="General">
                  <c:v>31394</c:v>
                </c:pt>
                <c:pt idx="57">
                  <c:v>31772</c:v>
                </c:pt>
                <c:pt idx="58">
                  <c:v>32889</c:v>
                </c:pt>
                <c:pt idx="59" formatCode="General">
                  <c:v>35117</c:v>
                </c:pt>
                <c:pt idx="60">
                  <c:v>36144</c:v>
                </c:pt>
                <c:pt idx="61" formatCode="General">
                  <c:v>38219</c:v>
                </c:pt>
                <c:pt idx="62">
                  <c:v>38742</c:v>
                </c:pt>
                <c:pt idx="63" formatCode="General">
                  <c:v>39219</c:v>
                </c:pt>
                <c:pt idx="64">
                  <c:v>40096</c:v>
                </c:pt>
                <c:pt idx="65">
                  <c:v>41810</c:v>
                </c:pt>
                <c:pt idx="66" formatCode="General">
                  <c:v>42173</c:v>
                </c:pt>
                <c:pt idx="67">
                  <c:v>42797</c:v>
                </c:pt>
                <c:pt idx="68">
                  <c:v>46221</c:v>
                </c:pt>
                <c:pt idx="69">
                  <c:v>46423</c:v>
                </c:pt>
                <c:pt idx="70" formatCode="General">
                  <c:v>46717</c:v>
                </c:pt>
                <c:pt idx="71" formatCode="General">
                  <c:v>47848</c:v>
                </c:pt>
                <c:pt idx="72">
                  <c:v>49360</c:v>
                </c:pt>
                <c:pt idx="73">
                  <c:v>49787</c:v>
                </c:pt>
                <c:pt idx="74">
                  <c:v>50561</c:v>
                </c:pt>
                <c:pt idx="75">
                  <c:v>50909</c:v>
                </c:pt>
                <c:pt idx="76">
                  <c:v>51330</c:v>
                </c:pt>
                <c:pt idx="77">
                  <c:v>56702</c:v>
                </c:pt>
                <c:pt idx="78" formatCode="General">
                  <c:v>59238</c:v>
                </c:pt>
                <c:pt idx="79">
                  <c:v>60641</c:v>
                </c:pt>
                <c:pt idx="80" formatCode="General">
                  <c:v>61784</c:v>
                </c:pt>
                <c:pt idx="81">
                  <c:v>63700</c:v>
                </c:pt>
                <c:pt idx="82">
                  <c:v>65261</c:v>
                </c:pt>
                <c:pt idx="83">
                  <c:v>65524</c:v>
                </c:pt>
                <c:pt idx="84">
                  <c:v>65639</c:v>
                </c:pt>
                <c:pt idx="85">
                  <c:v>65805</c:v>
                </c:pt>
                <c:pt idx="86">
                  <c:v>65944</c:v>
                </c:pt>
                <c:pt idx="87">
                  <c:v>67206</c:v>
                </c:pt>
                <c:pt idx="88">
                  <c:v>67619</c:v>
                </c:pt>
                <c:pt idx="89">
                  <c:v>70306</c:v>
                </c:pt>
                <c:pt idx="90">
                  <c:v>72046</c:v>
                </c:pt>
                <c:pt idx="91" formatCode="General">
                  <c:v>73153</c:v>
                </c:pt>
                <c:pt idx="92">
                  <c:v>74025</c:v>
                </c:pt>
                <c:pt idx="93">
                  <c:v>78545</c:v>
                </c:pt>
                <c:pt idx="94" formatCode="General">
                  <c:v>79350</c:v>
                </c:pt>
                <c:pt idx="95">
                  <c:v>80216</c:v>
                </c:pt>
                <c:pt idx="96">
                  <c:v>84016</c:v>
                </c:pt>
                <c:pt idx="97">
                  <c:v>89028</c:v>
                </c:pt>
                <c:pt idx="98">
                  <c:v>89644</c:v>
                </c:pt>
                <c:pt idx="99" formatCode="General">
                  <c:v>90636</c:v>
                </c:pt>
                <c:pt idx="100" formatCode="General">
                  <c:v>90982</c:v>
                </c:pt>
                <c:pt idx="101">
                  <c:v>96097</c:v>
                </c:pt>
                <c:pt idx="102" formatCode="General">
                  <c:v>96479</c:v>
                </c:pt>
                <c:pt idx="103">
                  <c:v>99035</c:v>
                </c:pt>
                <c:pt idx="104">
                  <c:v>105267</c:v>
                </c:pt>
                <c:pt idx="105">
                  <c:v>105575</c:v>
                </c:pt>
                <c:pt idx="106" formatCode="General">
                  <c:v>118222</c:v>
                </c:pt>
                <c:pt idx="107">
                  <c:v>119519</c:v>
                </c:pt>
                <c:pt idx="108">
                  <c:v>120236</c:v>
                </c:pt>
                <c:pt idx="109" formatCode="General">
                  <c:v>120236</c:v>
                </c:pt>
                <c:pt idx="110">
                  <c:v>131498</c:v>
                </c:pt>
                <c:pt idx="111">
                  <c:v>132998</c:v>
                </c:pt>
                <c:pt idx="112">
                  <c:v>133659</c:v>
                </c:pt>
                <c:pt idx="113">
                  <c:v>134257</c:v>
                </c:pt>
                <c:pt idx="114">
                  <c:v>136752</c:v>
                </c:pt>
                <c:pt idx="115">
                  <c:v>137874</c:v>
                </c:pt>
                <c:pt idx="116">
                  <c:v>145838</c:v>
                </c:pt>
                <c:pt idx="117">
                  <c:v>145866</c:v>
                </c:pt>
                <c:pt idx="118" formatCode="General">
                  <c:v>150070</c:v>
                </c:pt>
                <c:pt idx="119">
                  <c:v>154634</c:v>
                </c:pt>
                <c:pt idx="120">
                  <c:v>166579</c:v>
                </c:pt>
                <c:pt idx="121">
                  <c:v>170956</c:v>
                </c:pt>
                <c:pt idx="122">
                  <c:v>174645</c:v>
                </c:pt>
                <c:pt idx="123">
                  <c:v>188494</c:v>
                </c:pt>
                <c:pt idx="124">
                  <c:v>199278</c:v>
                </c:pt>
                <c:pt idx="125">
                  <c:v>206250</c:v>
                </c:pt>
                <c:pt idx="126">
                  <c:v>208724</c:v>
                </c:pt>
                <c:pt idx="127">
                  <c:v>211131</c:v>
                </c:pt>
                <c:pt idx="128">
                  <c:v>211142</c:v>
                </c:pt>
                <c:pt idx="129">
                  <c:v>222559</c:v>
                </c:pt>
                <c:pt idx="130">
                  <c:v>227523</c:v>
                </c:pt>
                <c:pt idx="131" formatCode="General">
                  <c:v>230941</c:v>
                </c:pt>
                <c:pt idx="132">
                  <c:v>246757</c:v>
                </c:pt>
                <c:pt idx="133">
                  <c:v>247096</c:v>
                </c:pt>
                <c:pt idx="134">
                  <c:v>254745</c:v>
                </c:pt>
                <c:pt idx="135">
                  <c:v>279362</c:v>
                </c:pt>
                <c:pt idx="136">
                  <c:v>283193</c:v>
                </c:pt>
                <c:pt idx="137">
                  <c:v>303117</c:v>
                </c:pt>
                <c:pt idx="138">
                  <c:v>336411</c:v>
                </c:pt>
                <c:pt idx="139">
                  <c:v>349916</c:v>
                </c:pt>
                <c:pt idx="140">
                  <c:v>358636</c:v>
                </c:pt>
                <c:pt idx="141">
                  <c:v>365614</c:v>
                </c:pt>
                <c:pt idx="142">
                  <c:v>373376</c:v>
                </c:pt>
                <c:pt idx="143">
                  <c:v>376318</c:v>
                </c:pt>
                <c:pt idx="144">
                  <c:v>377448</c:v>
                </c:pt>
                <c:pt idx="145">
                  <c:v>377448</c:v>
                </c:pt>
                <c:pt idx="146">
                  <c:v>430427</c:v>
                </c:pt>
                <c:pt idx="147">
                  <c:v>433923</c:v>
                </c:pt>
                <c:pt idx="148">
                  <c:v>445980</c:v>
                </c:pt>
                <c:pt idx="149">
                  <c:v>448334</c:v>
                </c:pt>
                <c:pt idx="150">
                  <c:v>453516</c:v>
                </c:pt>
                <c:pt idx="151">
                  <c:v>483312</c:v>
                </c:pt>
                <c:pt idx="152">
                  <c:v>496408</c:v>
                </c:pt>
                <c:pt idx="153">
                  <c:v>528590</c:v>
                </c:pt>
                <c:pt idx="154">
                  <c:v>528955</c:v>
                </c:pt>
                <c:pt idx="155">
                  <c:v>567096</c:v>
                </c:pt>
                <c:pt idx="156">
                  <c:v>579086</c:v>
                </c:pt>
                <c:pt idx="157">
                  <c:v>584631</c:v>
                </c:pt>
                <c:pt idx="158">
                  <c:v>608808</c:v>
                </c:pt>
                <c:pt idx="159">
                  <c:v>609286</c:v>
                </c:pt>
                <c:pt idx="160">
                  <c:v>644137</c:v>
                </c:pt>
                <c:pt idx="161">
                  <c:v>666884</c:v>
                </c:pt>
                <c:pt idx="162">
                  <c:v>681358</c:v>
                </c:pt>
                <c:pt idx="163">
                  <c:v>690707</c:v>
                </c:pt>
                <c:pt idx="164">
                  <c:v>721617</c:v>
                </c:pt>
                <c:pt idx="165">
                  <c:v>731702</c:v>
                </c:pt>
                <c:pt idx="166">
                  <c:v>753484</c:v>
                </c:pt>
                <c:pt idx="167">
                  <c:v>775304</c:v>
                </c:pt>
                <c:pt idx="168">
                  <c:v>776319</c:v>
                </c:pt>
                <c:pt idx="169">
                  <c:v>813337</c:v>
                </c:pt>
                <c:pt idx="170">
                  <c:v>831755</c:v>
                </c:pt>
                <c:pt idx="171">
                  <c:v>840483</c:v>
                </c:pt>
                <c:pt idx="172">
                  <c:v>866759</c:v>
                </c:pt>
                <c:pt idx="173">
                  <c:v>871680</c:v>
                </c:pt>
                <c:pt idx="174">
                  <c:v>873386</c:v>
                </c:pt>
                <c:pt idx="175">
                  <c:v>877614</c:v>
                </c:pt>
                <c:pt idx="176">
                  <c:v>888008</c:v>
                </c:pt>
                <c:pt idx="177">
                  <c:v>925330</c:v>
                </c:pt>
                <c:pt idx="178">
                  <c:v>947159</c:v>
                </c:pt>
                <c:pt idx="179">
                  <c:v>956539</c:v>
                </c:pt>
                <c:pt idx="180">
                  <c:v>962059</c:v>
                </c:pt>
                <c:pt idx="181">
                  <c:v>980934</c:v>
                </c:pt>
                <c:pt idx="182">
                  <c:v>982603</c:v>
                </c:pt>
                <c:pt idx="183">
                  <c:v>1001866</c:v>
                </c:pt>
                <c:pt idx="184">
                  <c:v>1007027</c:v>
                </c:pt>
                <c:pt idx="185">
                  <c:v>1015917</c:v>
                </c:pt>
                <c:pt idx="186">
                  <c:v>1034003</c:v>
                </c:pt>
                <c:pt idx="187">
                  <c:v>1036854</c:v>
                </c:pt>
                <c:pt idx="188">
                  <c:v>1055079</c:v>
                </c:pt>
                <c:pt idx="189">
                  <c:v>1168056</c:v>
                </c:pt>
                <c:pt idx="190">
                  <c:v>1283639</c:v>
                </c:pt>
                <c:pt idx="191">
                  <c:v>1314334</c:v>
                </c:pt>
                <c:pt idx="192">
                  <c:v>1351759</c:v>
                </c:pt>
                <c:pt idx="193">
                  <c:v>1420192</c:v>
                </c:pt>
                <c:pt idx="194">
                  <c:v>1473052</c:v>
                </c:pt>
                <c:pt idx="195">
                  <c:v>1475756</c:v>
                </c:pt>
                <c:pt idx="196">
                  <c:v>1522682</c:v>
                </c:pt>
                <c:pt idx="197">
                  <c:v>1685741</c:v>
                </c:pt>
                <c:pt idx="198">
                  <c:v>1773602</c:v>
                </c:pt>
                <c:pt idx="199">
                  <c:v>1841356</c:v>
                </c:pt>
                <c:pt idx="200">
                  <c:v>1862601</c:v>
                </c:pt>
                <c:pt idx="201">
                  <c:v>2035437</c:v>
                </c:pt>
                <c:pt idx="202">
                  <c:v>2090513</c:v>
                </c:pt>
                <c:pt idx="203">
                  <c:v>2090513</c:v>
                </c:pt>
                <c:pt idx="204">
                  <c:v>2115734</c:v>
                </c:pt>
                <c:pt idx="205">
                  <c:v>2259670</c:v>
                </c:pt>
                <c:pt idx="206">
                  <c:v>2474859</c:v>
                </c:pt>
                <c:pt idx="207">
                  <c:v>2604761</c:v>
                </c:pt>
                <c:pt idx="208">
                  <c:v>2636409</c:v>
                </c:pt>
                <c:pt idx="209">
                  <c:v>2784832</c:v>
                </c:pt>
                <c:pt idx="210">
                  <c:v>2788550</c:v>
                </c:pt>
                <c:pt idx="211">
                  <c:v>2918288</c:v>
                </c:pt>
                <c:pt idx="212">
                  <c:v>3054173</c:v>
                </c:pt>
                <c:pt idx="213">
                  <c:v>3065852</c:v>
                </c:pt>
                <c:pt idx="214">
                  <c:v>3591735</c:v>
                </c:pt>
                <c:pt idx="215">
                  <c:v>4071440</c:v>
                </c:pt>
                <c:pt idx="216">
                  <c:v>4182936</c:v>
                </c:pt>
                <c:pt idx="217">
                  <c:v>4610266</c:v>
                </c:pt>
                <c:pt idx="218">
                  <c:v>6144114</c:v>
                </c:pt>
                <c:pt idx="219">
                  <c:v>6317994</c:v>
                </c:pt>
                <c:pt idx="220">
                  <c:v>7096271</c:v>
                </c:pt>
                <c:pt idx="221">
                  <c:v>7801504</c:v>
                </c:pt>
                <c:pt idx="222">
                  <c:v>8693244</c:v>
                </c:pt>
                <c:pt idx="223">
                  <c:v>8693244</c:v>
                </c:pt>
                <c:pt idx="224">
                  <c:v>9358515</c:v>
                </c:pt>
                <c:pt idx="225">
                  <c:v>9439643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4-465C-86A5-DAE7C01FA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4948608"/>
        <c:axId val="84949856"/>
      </c:barChart>
      <c:catAx>
        <c:axId val="849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Место банка в ранжированном ряду</a:t>
                </a:r>
              </a:p>
            </c:rich>
          </c:tx>
          <c:layout>
            <c:manualLayout>
              <c:xMode val="edge"/>
              <c:yMode val="edge"/>
              <c:x val="0.31201443942358209"/>
              <c:y val="0.91141013642850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49856"/>
        <c:crosses val="autoZero"/>
        <c:auto val="1"/>
        <c:lblAlgn val="ctr"/>
        <c:lblOffset val="100"/>
        <c:noMultiLvlLbl val="0"/>
      </c:catAx>
      <c:valAx>
        <c:axId val="849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Прибыль банков(тыс.руб)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4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3.jpg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0" Type="http://schemas.openxmlformats.org/officeDocument/2006/relationships/chart" Target="../charts/chart7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1</xdr:rowOff>
    </xdr:from>
    <xdr:to>
      <xdr:col>10</xdr:col>
      <xdr:colOff>797442</xdr:colOff>
      <xdr:row>35</xdr:row>
      <xdr:rowOff>17721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C8AE21-1BA8-E8B7-772B-6FECCE05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2279" y="10809768"/>
          <a:ext cx="5564372" cy="2941674"/>
        </a:xfrm>
        <a:prstGeom prst="rect">
          <a:avLst/>
        </a:prstGeom>
      </xdr:spPr>
    </xdr:pic>
    <xdr:clientData/>
  </xdr:twoCellAnchor>
  <xdr:twoCellAnchor editAs="oneCell">
    <xdr:from>
      <xdr:col>13</xdr:col>
      <xdr:colOff>17931</xdr:colOff>
      <xdr:row>35</xdr:row>
      <xdr:rowOff>152400</xdr:rowOff>
    </xdr:from>
    <xdr:to>
      <xdr:col>17</xdr:col>
      <xdr:colOff>1201081</xdr:colOff>
      <xdr:row>39</xdr:row>
      <xdr:rowOff>780119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FB6B1F-21E1-EC5C-88E4-12C3A50D2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8284" y="13904259"/>
          <a:ext cx="6804021" cy="3944661"/>
        </a:xfrm>
        <a:prstGeom prst="rect">
          <a:avLst/>
        </a:prstGeom>
      </xdr:spPr>
    </xdr:pic>
    <xdr:clientData/>
  </xdr:twoCellAnchor>
  <xdr:twoCellAnchor editAs="oneCell">
    <xdr:from>
      <xdr:col>9</xdr:col>
      <xdr:colOff>717176</xdr:colOff>
      <xdr:row>44</xdr:row>
      <xdr:rowOff>35859</xdr:rowOff>
    </xdr:from>
    <xdr:to>
      <xdr:col>16</xdr:col>
      <xdr:colOff>1165411</xdr:colOff>
      <xdr:row>62</xdr:row>
      <xdr:rowOff>35860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B6268B0-6EFF-DDCD-17DF-F1FA20B7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8258" y="18933459"/>
          <a:ext cx="7620000" cy="4814048"/>
        </a:xfrm>
        <a:prstGeom prst="rect">
          <a:avLst/>
        </a:prstGeom>
      </xdr:spPr>
    </xdr:pic>
    <xdr:clientData/>
  </xdr:twoCellAnchor>
  <xdr:twoCellAnchor>
    <xdr:from>
      <xdr:col>11</xdr:col>
      <xdr:colOff>573742</xdr:colOff>
      <xdr:row>11</xdr:row>
      <xdr:rowOff>89648</xdr:rowOff>
    </xdr:from>
    <xdr:to>
      <xdr:col>16</xdr:col>
      <xdr:colOff>1389530</xdr:colOff>
      <xdr:row>18</xdr:row>
      <xdr:rowOff>537883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3C9E74-572A-E245-992C-D98EB7E71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1671917</xdr:colOff>
      <xdr:row>11</xdr:row>
      <xdr:rowOff>125507</xdr:rowOff>
    </xdr:from>
    <xdr:to>
      <xdr:col>21</xdr:col>
      <xdr:colOff>152399</xdr:colOff>
      <xdr:row>18</xdr:row>
      <xdr:rowOff>573742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3A0F560-7EE4-E163-1DF2-286E427A4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523079</xdr:colOff>
      <xdr:row>19</xdr:row>
      <xdr:rowOff>18973</xdr:rowOff>
    </xdr:from>
    <xdr:to>
      <xdr:col>16</xdr:col>
      <xdr:colOff>1346790</xdr:colOff>
      <xdr:row>27</xdr:row>
      <xdr:rowOff>178460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2E5AB98-D520-67DB-4985-170C8CCE4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1639915</xdr:colOff>
      <xdr:row>18</xdr:row>
      <xdr:rowOff>912731</xdr:rowOff>
    </xdr:from>
    <xdr:to>
      <xdr:col>21</xdr:col>
      <xdr:colOff>154483</xdr:colOff>
      <xdr:row>27</xdr:row>
      <xdr:rowOff>9172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B1F662A-43F1-5C03-8C7C-1AD883716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425303</xdr:colOff>
      <xdr:row>27</xdr:row>
      <xdr:rowOff>340659</xdr:rowOff>
    </xdr:from>
    <xdr:to>
      <xdr:col>16</xdr:col>
      <xdr:colOff>1382232</xdr:colOff>
      <xdr:row>33</xdr:row>
      <xdr:rowOff>1084730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5DC6DB5-C040-300B-7B00-55D797259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1577162</xdr:colOff>
      <xdr:row>27</xdr:row>
      <xdr:rowOff>331694</xdr:rowOff>
    </xdr:from>
    <xdr:to>
      <xdr:col>21</xdr:col>
      <xdr:colOff>316523</xdr:colOff>
      <xdr:row>33</xdr:row>
      <xdr:rowOff>1075765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D96366C-A55E-46AF-2D2F-61A1FD73E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611579</xdr:colOff>
      <xdr:row>10</xdr:row>
      <xdr:rowOff>524122</xdr:rowOff>
    </xdr:from>
    <xdr:to>
      <xdr:col>32</xdr:col>
      <xdr:colOff>13607</xdr:colOff>
      <xdr:row>18</xdr:row>
      <xdr:rowOff>843643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67A2B56-08AF-AF77-309D-79FBDA54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381000</xdr:colOff>
      <xdr:row>34</xdr:row>
      <xdr:rowOff>120292</xdr:rowOff>
    </xdr:from>
    <xdr:to>
      <xdr:col>35</xdr:col>
      <xdr:colOff>585107</xdr:colOff>
      <xdr:row>39</xdr:row>
      <xdr:rowOff>979714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E19AACC-E512-D6AA-9908-7FA78CCAE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543699</xdr:colOff>
      <xdr:row>19</xdr:row>
      <xdr:rowOff>177262</xdr:rowOff>
    </xdr:from>
    <xdr:to>
      <xdr:col>36</xdr:col>
      <xdr:colOff>40823</xdr:colOff>
      <xdr:row>33</xdr:row>
      <xdr:rowOff>1133230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84F8AA6-DAC8-95C6-F0AE-FEC5AD369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7"/>
  <sheetViews>
    <sheetView tabSelected="1" topLeftCell="A51" zoomScale="70" zoomScaleNormal="70" workbookViewId="0">
      <selection activeCell="F68" sqref="F68"/>
    </sheetView>
  </sheetViews>
  <sheetFormatPr defaultRowHeight="14.4" x14ac:dyDescent="0.3"/>
  <cols>
    <col min="1" max="1" width="32.21875" customWidth="1"/>
    <col min="2" max="2" width="21.6640625" customWidth="1"/>
    <col min="3" max="3" width="22.33203125" customWidth="1"/>
    <col min="4" max="4" width="19.77734375" customWidth="1"/>
    <col min="5" max="5" width="56.33203125" customWidth="1"/>
    <col min="6" max="6" width="23.33203125" customWidth="1"/>
    <col min="7" max="7" width="20.21875" customWidth="1"/>
    <col min="8" max="8" width="18.109375" customWidth="1"/>
    <col min="9" max="9" width="34.6640625" customWidth="1"/>
    <col min="10" max="10" width="16.88671875" customWidth="1"/>
    <col min="11" max="11" width="13.5546875" bestFit="1" customWidth="1"/>
    <col min="12" max="12" width="14.33203125" customWidth="1"/>
    <col min="13" max="13" width="12.33203125" customWidth="1"/>
    <col min="14" max="14" width="11.109375" customWidth="1"/>
    <col min="15" max="15" width="15.21875" customWidth="1"/>
    <col min="16" max="16" width="21.21875" customWidth="1"/>
    <col min="17" max="17" width="34.5546875" customWidth="1"/>
    <col min="18" max="18" width="19" customWidth="1"/>
    <col min="19" max="19" width="25.109375" customWidth="1"/>
    <col min="20" max="20" width="12.21875" bestFit="1" customWidth="1"/>
    <col min="21" max="21" width="14.5546875" customWidth="1"/>
    <col min="22" max="22" width="15.109375" customWidth="1"/>
    <col min="23" max="23" width="15.6640625" customWidth="1"/>
    <col min="27" max="27" width="8.33203125" customWidth="1"/>
  </cols>
  <sheetData>
    <row r="1" spans="1:29" ht="43.2" x14ac:dyDescent="0.3">
      <c r="A1" s="1" t="s">
        <v>0</v>
      </c>
      <c r="B1" s="2" t="s">
        <v>1</v>
      </c>
      <c r="E1" s="25"/>
      <c r="F1" s="25"/>
      <c r="K1" t="s">
        <v>232</v>
      </c>
      <c r="L1" t="s">
        <v>233</v>
      </c>
      <c r="M1" t="s">
        <v>263</v>
      </c>
      <c r="N1" s="12" t="s">
        <v>264</v>
      </c>
      <c r="O1" s="12" t="s">
        <v>235</v>
      </c>
      <c r="P1" s="12" t="s">
        <v>234</v>
      </c>
      <c r="Q1" t="s">
        <v>242</v>
      </c>
      <c r="R1" t="s">
        <v>243</v>
      </c>
      <c r="S1" t="s">
        <v>244</v>
      </c>
      <c r="T1" s="25" t="s">
        <v>268</v>
      </c>
      <c r="U1" s="25"/>
      <c r="V1" s="12" t="s">
        <v>295</v>
      </c>
      <c r="W1" s="12" t="s">
        <v>296</v>
      </c>
    </row>
    <row r="2" spans="1:29" ht="14.4" customHeight="1" x14ac:dyDescent="0.3">
      <c r="A2" s="3" t="s">
        <v>2</v>
      </c>
      <c r="B2" s="4">
        <v>-1969089</v>
      </c>
      <c r="E2" s="25"/>
      <c r="F2" s="25"/>
      <c r="G2" t="s">
        <v>228</v>
      </c>
      <c r="H2" s="11">
        <f>MIN(B2:B235)</f>
        <v>-1969089</v>
      </c>
      <c r="M2">
        <f t="array" ref="M2:M9">FREQUENCY(B2:B239, K3:K13)</f>
        <v>0</v>
      </c>
      <c r="Y2" s="24" t="s">
        <v>299</v>
      </c>
      <c r="Z2" s="24"/>
      <c r="AA2" s="24"/>
    </row>
    <row r="3" spans="1:29" x14ac:dyDescent="0.3">
      <c r="A3" s="3" t="s">
        <v>3</v>
      </c>
      <c r="B3" s="4">
        <v>-1216403</v>
      </c>
      <c r="E3" s="25"/>
      <c r="F3" s="25"/>
      <c r="G3" t="s">
        <v>229</v>
      </c>
      <c r="H3" s="11">
        <f>MAX(B2:B235)</f>
        <v>9439643</v>
      </c>
      <c r="K3">
        <f>H2-H5/2</f>
        <v>-2615829.3920382587</v>
      </c>
      <c r="L3">
        <f>K3+$H$5</f>
        <v>-1322348.6079617415</v>
      </c>
      <c r="M3">
        <v>1</v>
      </c>
      <c r="N3">
        <f>AVERAGE(K3:L3)</f>
        <v>-1969089</v>
      </c>
      <c r="O3">
        <f>M3</f>
        <v>1</v>
      </c>
      <c r="P3">
        <f t="shared" ref="P3:P9" si="0">M3*N3</f>
        <v>-1969089</v>
      </c>
      <c r="Q3">
        <f>(N3-G$31)^2*M3</f>
        <v>4113965232663.9038</v>
      </c>
      <c r="R3">
        <f>(N3-G$31)^3*M3</f>
        <v>-8.3443195197598648E+18</v>
      </c>
      <c r="S3">
        <f>(N3-G$31)^4*M3</f>
        <v>1.6924709935567367E+25</v>
      </c>
      <c r="T3">
        <f t="shared" ref="T3:T9" si="1">(P3-E$30)*M3</f>
        <v>-2704969.1850220263</v>
      </c>
      <c r="U3">
        <f>(P3-E$31)*M3</f>
        <v>-2907470.081021552</v>
      </c>
      <c r="V3">
        <f>M3/M10</f>
        <v>4.4247787610619468E-3</v>
      </c>
      <c r="W3">
        <f>O3/O$9</f>
        <v>4.4247787610619468E-3</v>
      </c>
      <c r="Y3" s="24"/>
      <c r="Z3" s="24"/>
      <c r="AA3" s="24"/>
    </row>
    <row r="4" spans="1:29" x14ac:dyDescent="0.3">
      <c r="A4" s="3" t="s">
        <v>4</v>
      </c>
      <c r="B4" s="4">
        <v>-1216403</v>
      </c>
      <c r="G4" t="s">
        <v>230</v>
      </c>
      <c r="H4" s="11">
        <f>H3-H2</f>
        <v>11408732</v>
      </c>
      <c r="I4">
        <v>11408732</v>
      </c>
      <c r="K4">
        <f>L3</f>
        <v>-1322348.6079617415</v>
      </c>
      <c r="L4">
        <f t="shared" ref="L4:L9" si="2">L3+$H$5</f>
        <v>-28867.823885224294</v>
      </c>
      <c r="M4">
        <v>16</v>
      </c>
      <c r="N4">
        <f t="shared" ref="N4:N9" si="3">AVERAGE(K4:L4)</f>
        <v>-675608.2159234829</v>
      </c>
      <c r="O4">
        <f t="shared" ref="O4:O9" si="4">M4+O3</f>
        <v>17</v>
      </c>
      <c r="P4">
        <f t="shared" si="0"/>
        <v>-10809731.454775726</v>
      </c>
      <c r="Q4">
        <f t="shared" ref="Q4:Q9" si="5">(N4-G$31)^2*M4</f>
        <v>8639141793316.9658</v>
      </c>
      <c r="R4">
        <f t="shared" ref="R4:R9" si="6">(N4-G$31)^3*M4</f>
        <v>-6.3481314609749309E+18</v>
      </c>
      <c r="S4">
        <f t="shared" ref="S4:S9" si="7">(N4-G$31)^4*M4</f>
        <v>4.6646731828147423E+24</v>
      </c>
      <c r="T4">
        <f t="shared" si="1"/>
        <v>-184729786.23676404</v>
      </c>
      <c r="U4">
        <f t="shared" ref="U4:U9" si="8">(P4-E$31)*M4</f>
        <v>-187969800.57275647</v>
      </c>
      <c r="V4">
        <f t="shared" ref="V4:V9" si="9">M4/M$10</f>
        <v>7.0796460176991149E-2</v>
      </c>
      <c r="W4">
        <f t="shared" ref="W4:W9" si="10">O4/O$9</f>
        <v>7.5221238938053103E-2</v>
      </c>
      <c r="Y4" s="24"/>
      <c r="Z4" s="24"/>
      <c r="AA4" s="24"/>
    </row>
    <row r="5" spans="1:29" x14ac:dyDescent="0.3">
      <c r="A5" s="3" t="s">
        <v>5</v>
      </c>
      <c r="B5" s="4">
        <v>-769438</v>
      </c>
      <c r="G5" t="s">
        <v>231</v>
      </c>
      <c r="H5">
        <f>H4/(1+LOG(226,2))</f>
        <v>1293480.7840765172</v>
      </c>
      <c r="I5">
        <v>1293480.784</v>
      </c>
      <c r="K5">
        <f>L4</f>
        <v>-28867.823885224294</v>
      </c>
      <c r="L5">
        <f t="shared" si="2"/>
        <v>1264612.9601912929</v>
      </c>
      <c r="M5">
        <v>173</v>
      </c>
      <c r="N5">
        <f t="shared" si="3"/>
        <v>617872.56815303431</v>
      </c>
      <c r="O5">
        <f t="shared" si="4"/>
        <v>190</v>
      </c>
      <c r="P5">
        <f t="shared" si="0"/>
        <v>106891954.29047494</v>
      </c>
      <c r="Q5">
        <f t="shared" si="5"/>
        <v>53995474445843.656</v>
      </c>
      <c r="R5">
        <f t="shared" si="6"/>
        <v>3.0165671045962904E+19</v>
      </c>
      <c r="S5">
        <f t="shared" si="7"/>
        <v>1.685266624642633E+25</v>
      </c>
      <c r="T5">
        <f t="shared" si="1"/>
        <v>18365000820.243355</v>
      </c>
      <c r="U5">
        <f t="shared" si="8"/>
        <v>18329968165.235435</v>
      </c>
      <c r="V5">
        <f t="shared" si="9"/>
        <v>0.76548672566371678</v>
      </c>
      <c r="W5">
        <f t="shared" si="10"/>
        <v>0.84070796460176989</v>
      </c>
      <c r="Y5" s="24"/>
      <c r="Z5" s="24"/>
      <c r="AA5" s="24"/>
    </row>
    <row r="6" spans="1:29" ht="11.4" customHeight="1" x14ac:dyDescent="0.3">
      <c r="A6" s="3" t="s">
        <v>6</v>
      </c>
      <c r="B6" s="5">
        <v>-724380</v>
      </c>
      <c r="K6">
        <f t="shared" ref="K6:K9" si="11">L5</f>
        <v>1264612.9601912929</v>
      </c>
      <c r="L6">
        <f t="shared" si="2"/>
        <v>2558093.7442678101</v>
      </c>
      <c r="M6">
        <v>17</v>
      </c>
      <c r="N6">
        <f t="shared" si="3"/>
        <v>1911353.3522295514</v>
      </c>
      <c r="O6">
        <f t="shared" si="4"/>
        <v>207</v>
      </c>
      <c r="P6">
        <f t="shared" si="0"/>
        <v>32493006.987902373</v>
      </c>
      <c r="Q6">
        <f t="shared" si="5"/>
        <v>58317885510695.641</v>
      </c>
      <c r="R6">
        <f t="shared" si="6"/>
        <v>1.0801353825960034E+20</v>
      </c>
      <c r="S6">
        <f t="shared" si="7"/>
        <v>2.0005739826109442E+26</v>
      </c>
      <c r="T6">
        <f t="shared" si="1"/>
        <v>539871155.64896584</v>
      </c>
      <c r="U6">
        <f t="shared" si="8"/>
        <v>536428640.41697395</v>
      </c>
      <c r="V6">
        <f t="shared" si="9"/>
        <v>7.5221238938053103E-2</v>
      </c>
      <c r="W6">
        <f t="shared" si="10"/>
        <v>0.91592920353982299</v>
      </c>
      <c r="Y6" s="24"/>
      <c r="Z6" s="24"/>
      <c r="AA6" s="24"/>
    </row>
    <row r="7" spans="1:29" ht="13.2" customHeight="1" x14ac:dyDescent="0.3">
      <c r="A7" s="3" t="s">
        <v>7</v>
      </c>
      <c r="B7" s="5">
        <v>-468617</v>
      </c>
      <c r="K7">
        <f t="shared" si="11"/>
        <v>2558093.7442678101</v>
      </c>
      <c r="L7">
        <f t="shared" si="2"/>
        <v>3851574.5283443276</v>
      </c>
      <c r="M7">
        <v>8</v>
      </c>
      <c r="N7">
        <f t="shared" si="3"/>
        <v>3204834.1363060689</v>
      </c>
      <c r="O7">
        <f t="shared" si="4"/>
        <v>215</v>
      </c>
      <c r="P7">
        <f t="shared" si="0"/>
        <v>25638673.090448551</v>
      </c>
      <c r="Q7">
        <f t="shared" si="5"/>
        <v>79160001725119.594</v>
      </c>
      <c r="R7">
        <f t="shared" si="6"/>
        <v>2.4900822871101581E+20</v>
      </c>
      <c r="S7">
        <f t="shared" si="7"/>
        <v>7.8328823414011709E+26</v>
      </c>
      <c r="T7">
        <f t="shared" si="1"/>
        <v>199222343.2434122</v>
      </c>
      <c r="U7">
        <f t="shared" si="8"/>
        <v>197602336.075416</v>
      </c>
      <c r="V7">
        <f t="shared" si="9"/>
        <v>3.5398230088495575E-2</v>
      </c>
      <c r="W7">
        <f t="shared" si="10"/>
        <v>0.95132743362831862</v>
      </c>
      <c r="Y7" s="24"/>
      <c r="Z7" s="24"/>
      <c r="AA7" s="24"/>
    </row>
    <row r="8" spans="1:29" ht="60.6" customHeight="1" x14ac:dyDescent="0.3">
      <c r="A8" s="3" t="s">
        <v>8</v>
      </c>
      <c r="B8" s="6">
        <v>-460157</v>
      </c>
      <c r="D8" s="20" t="s">
        <v>250</v>
      </c>
      <c r="E8" s="13" t="s">
        <v>236</v>
      </c>
      <c r="F8" s="14">
        <f>0.5*M10</f>
        <v>113</v>
      </c>
      <c r="G8" s="13" t="s">
        <v>249</v>
      </c>
      <c r="H8" s="27"/>
      <c r="I8" s="27"/>
      <c r="K8">
        <f t="shared" si="11"/>
        <v>3851574.5283443276</v>
      </c>
      <c r="L8">
        <f t="shared" si="2"/>
        <v>5145055.312420845</v>
      </c>
      <c r="M8">
        <v>3</v>
      </c>
      <c r="N8">
        <f t="shared" si="3"/>
        <v>4498314.9203825863</v>
      </c>
      <c r="O8">
        <f t="shared" si="4"/>
        <v>218</v>
      </c>
      <c r="P8">
        <f t="shared" si="0"/>
        <v>13494944.76114776</v>
      </c>
      <c r="Q8">
        <f t="shared" si="5"/>
        <v>59117164965779.906</v>
      </c>
      <c r="R8">
        <f t="shared" si="6"/>
        <v>2.6242775839991103E+20</v>
      </c>
      <c r="S8">
        <f t="shared" si="7"/>
        <v>1.164946397863745E+27</v>
      </c>
      <c r="T8">
        <f t="shared" si="1"/>
        <v>38277193.728377201</v>
      </c>
      <c r="U8">
        <f t="shared" si="8"/>
        <v>37669691.04037863</v>
      </c>
      <c r="V8">
        <f t="shared" si="9"/>
        <v>1.3274336283185841E-2</v>
      </c>
      <c r="W8">
        <f t="shared" si="10"/>
        <v>0.96460176991150437</v>
      </c>
      <c r="Y8" s="24"/>
      <c r="Z8" s="24"/>
      <c r="AA8" s="24"/>
    </row>
    <row r="9" spans="1:29" ht="64.2" customHeight="1" x14ac:dyDescent="0.3">
      <c r="A9" s="3" t="s">
        <v>9</v>
      </c>
      <c r="B9" s="6">
        <v>-327944</v>
      </c>
      <c r="D9" s="20"/>
      <c r="E9" s="13" t="s">
        <v>241</v>
      </c>
      <c r="F9" s="14">
        <f>K5+H5*G10</f>
        <v>688901.85976417246</v>
      </c>
      <c r="G9" s="14">
        <f>F8-O4</f>
        <v>96</v>
      </c>
      <c r="H9" s="27"/>
      <c r="I9" s="27"/>
      <c r="K9">
        <f t="shared" si="11"/>
        <v>5145055.312420845</v>
      </c>
      <c r="L9">
        <f t="shared" si="2"/>
        <v>6438536.0964973625</v>
      </c>
      <c r="M9">
        <v>8</v>
      </c>
      <c r="N9">
        <f t="shared" si="3"/>
        <v>5791795.7044591038</v>
      </c>
      <c r="O9">
        <f t="shared" si="4"/>
        <v>226</v>
      </c>
      <c r="P9">
        <f t="shared" si="0"/>
        <v>46334365.63567283</v>
      </c>
      <c r="Q9">
        <f t="shared" si="5"/>
        <v>262901025379443.16</v>
      </c>
      <c r="R9">
        <f t="shared" si="6"/>
        <v>1.507104707770301E+21</v>
      </c>
      <c r="S9">
        <f t="shared" si="7"/>
        <v>8.6396186431953272E+27</v>
      </c>
      <c r="T9">
        <f t="shared" si="1"/>
        <v>364787883.60520643</v>
      </c>
      <c r="U9">
        <f t="shared" si="8"/>
        <v>363167876.4372102</v>
      </c>
      <c r="V9">
        <f t="shared" si="9"/>
        <v>3.5398230088495575E-2</v>
      </c>
      <c r="W9">
        <f t="shared" si="10"/>
        <v>1</v>
      </c>
      <c r="Y9" s="24" t="s">
        <v>300</v>
      </c>
      <c r="Z9" s="24"/>
      <c r="AA9" s="24"/>
      <c r="AB9" s="24"/>
      <c r="AC9" s="24"/>
    </row>
    <row r="10" spans="1:29" x14ac:dyDescent="0.3">
      <c r="A10" s="3" t="s">
        <v>10</v>
      </c>
      <c r="B10" s="5">
        <v>-292365</v>
      </c>
      <c r="D10" s="20"/>
      <c r="E10" s="14" t="s">
        <v>239</v>
      </c>
      <c r="F10" s="16">
        <f>MEDIAN(B2:B227)</f>
        <v>133958</v>
      </c>
      <c r="G10" s="14">
        <f>G9/M5</f>
        <v>0.55491329479768781</v>
      </c>
      <c r="H10" s="27"/>
      <c r="I10" s="27"/>
      <c r="M10">
        <f>SUM(M3:M9)</f>
        <v>226</v>
      </c>
      <c r="P10">
        <f>SUM(P3:P9)</f>
        <v>212074124.31087074</v>
      </c>
      <c r="Q10" s="14">
        <f>SUM(Q3:Q9)/O9</f>
        <v>2328516190499.3931</v>
      </c>
      <c r="R10" s="14">
        <f>SUM(R3:R9)/O9</f>
        <v>9.4779975805577708E+18</v>
      </c>
      <c r="S10" s="14">
        <f>SUM(S3:S9)/O9</f>
        <v>4.790421558772164E+25</v>
      </c>
      <c r="T10" s="14">
        <f>SUM(T3:T9)</f>
        <v>19319724641.047531</v>
      </c>
      <c r="U10" s="14">
        <f>SUM(U3:U9)</f>
        <v>19273959438.551636</v>
      </c>
    </row>
    <row r="11" spans="1:29" ht="42.6" customHeight="1" x14ac:dyDescent="0.3">
      <c r="A11" s="3" t="s">
        <v>11</v>
      </c>
      <c r="B11" s="7">
        <v>-279402</v>
      </c>
      <c r="Q11" s="21" t="s">
        <v>248</v>
      </c>
      <c r="R11" s="21"/>
      <c r="S11" s="21"/>
      <c r="T11" s="26" t="s">
        <v>271</v>
      </c>
      <c r="U11" s="26"/>
    </row>
    <row r="12" spans="1:29" ht="67.2" customHeight="1" x14ac:dyDescent="0.3">
      <c r="A12" s="3" t="s">
        <v>12</v>
      </c>
      <c r="B12" s="5">
        <v>-267856</v>
      </c>
      <c r="C12" s="21" t="s">
        <v>237</v>
      </c>
      <c r="D12" s="14" t="s">
        <v>240</v>
      </c>
      <c r="E12" s="14">
        <f>K5+H5*H13</f>
        <v>266464.49386635044</v>
      </c>
      <c r="F12" s="14">
        <f>0.25*M10</f>
        <v>56.5</v>
      </c>
      <c r="G12" s="13" t="s">
        <v>251</v>
      </c>
      <c r="H12" s="13">
        <f>F12-O4</f>
        <v>39.5</v>
      </c>
      <c r="I12" s="13" t="s">
        <v>253</v>
      </c>
    </row>
    <row r="13" spans="1:29" ht="43.2" x14ac:dyDescent="0.3">
      <c r="A13" s="3" t="s">
        <v>13</v>
      </c>
      <c r="B13" s="7">
        <v>-211356</v>
      </c>
      <c r="C13" s="21"/>
      <c r="D13" s="14" t="s">
        <v>239</v>
      </c>
      <c r="E13" s="14">
        <f>QUARTILE(B:B,1)</f>
        <v>31488.5</v>
      </c>
      <c r="F13" s="14">
        <f>0.75*M10</f>
        <v>169.5</v>
      </c>
      <c r="G13" s="13" t="s">
        <v>252</v>
      </c>
      <c r="H13" s="13">
        <f>H12/M5</f>
        <v>0.22832369942196531</v>
      </c>
      <c r="I13" s="14" t="s">
        <v>254</v>
      </c>
    </row>
    <row r="14" spans="1:29" x14ac:dyDescent="0.3">
      <c r="A14" s="3" t="s">
        <v>14</v>
      </c>
      <c r="B14" s="6">
        <v>-193583</v>
      </c>
    </row>
    <row r="15" spans="1:29" x14ac:dyDescent="0.3">
      <c r="A15" s="3" t="s">
        <v>15</v>
      </c>
      <c r="B15" s="7">
        <v>-160512</v>
      </c>
    </row>
    <row r="16" spans="1:29" x14ac:dyDescent="0.3">
      <c r="A16" s="3" t="s">
        <v>16</v>
      </c>
      <c r="B16" s="5">
        <v>-82820</v>
      </c>
    </row>
    <row r="17" spans="1:9" x14ac:dyDescent="0.3">
      <c r="A17" s="3" t="s">
        <v>17</v>
      </c>
      <c r="B17" s="7">
        <v>-82820</v>
      </c>
    </row>
    <row r="18" spans="1:9" x14ac:dyDescent="0.3">
      <c r="A18" s="3" t="s">
        <v>18</v>
      </c>
      <c r="B18" s="6">
        <v>-71824</v>
      </c>
    </row>
    <row r="19" spans="1:9" ht="72" x14ac:dyDescent="0.3">
      <c r="A19" s="3" t="s">
        <v>19</v>
      </c>
      <c r="B19" s="7">
        <v>-23442</v>
      </c>
      <c r="C19" s="22" t="s">
        <v>238</v>
      </c>
      <c r="D19" s="14" t="s">
        <v>240</v>
      </c>
      <c r="E19" s="14">
        <f>K5+H5*F20</f>
        <v>1111339.2256619947</v>
      </c>
      <c r="F19" s="14">
        <f>F13-O4</f>
        <v>152.5</v>
      </c>
      <c r="G19" s="13" t="s">
        <v>253</v>
      </c>
    </row>
    <row r="20" spans="1:9" ht="28.8" x14ac:dyDescent="0.3">
      <c r="A20" s="3" t="s">
        <v>20</v>
      </c>
      <c r="B20" s="7">
        <v>-16322</v>
      </c>
      <c r="C20" s="23"/>
      <c r="D20" s="14" t="s">
        <v>239</v>
      </c>
      <c r="E20" s="14">
        <f>QUARTILE(B:B,3)</f>
        <v>804082.5</v>
      </c>
      <c r="F20" s="14">
        <f>F19/M5</f>
        <v>0.88150289017341044</v>
      </c>
      <c r="G20" s="13" t="s">
        <v>254</v>
      </c>
    </row>
    <row r="21" spans="1:9" x14ac:dyDescent="0.3">
      <c r="A21" s="3" t="s">
        <v>21</v>
      </c>
      <c r="B21" s="7">
        <v>-11825</v>
      </c>
    </row>
    <row r="22" spans="1:9" x14ac:dyDescent="0.3">
      <c r="A22" s="3" t="s">
        <v>22</v>
      </c>
      <c r="B22" s="5">
        <v>-9009</v>
      </c>
    </row>
    <row r="23" spans="1:9" ht="43.2" x14ac:dyDescent="0.3">
      <c r="A23" s="3" t="s">
        <v>23</v>
      </c>
      <c r="B23" s="7">
        <v>-8110</v>
      </c>
      <c r="D23" s="13" t="s">
        <v>289</v>
      </c>
      <c r="E23" s="14">
        <f>E20-E13</f>
        <v>772594</v>
      </c>
      <c r="F23" s="11"/>
      <c r="G23" s="11"/>
    </row>
    <row r="24" spans="1:9" ht="43.2" x14ac:dyDescent="0.3">
      <c r="A24" s="3" t="s">
        <v>24</v>
      </c>
      <c r="B24" s="7">
        <v>-5505</v>
      </c>
      <c r="D24" s="13" t="s">
        <v>255</v>
      </c>
      <c r="E24" s="14">
        <f>E19-E12</f>
        <v>844874.73179564415</v>
      </c>
      <c r="F24" s="11"/>
      <c r="G24" s="11"/>
    </row>
    <row r="25" spans="1:9" x14ac:dyDescent="0.3">
      <c r="A25" s="3" t="s">
        <v>25</v>
      </c>
      <c r="B25" s="7">
        <v>-992</v>
      </c>
    </row>
    <row r="26" spans="1:9" x14ac:dyDescent="0.3">
      <c r="A26" s="3" t="s">
        <v>26</v>
      </c>
      <c r="B26" s="4">
        <v>-923</v>
      </c>
    </row>
    <row r="27" spans="1:9" ht="43.2" x14ac:dyDescent="0.3">
      <c r="A27" s="3" t="s">
        <v>27</v>
      </c>
      <c r="B27" s="7">
        <v>315</v>
      </c>
      <c r="D27" s="14" t="s">
        <v>256</v>
      </c>
      <c r="E27" s="14">
        <f>MODE(B2:B227)</f>
        <v>-1216403</v>
      </c>
      <c r="F27" s="13" t="s">
        <v>258</v>
      </c>
      <c r="G27" s="13" t="s">
        <v>259</v>
      </c>
      <c r="H27" s="13" t="s">
        <v>260</v>
      </c>
      <c r="I27" s="13" t="s">
        <v>261</v>
      </c>
    </row>
    <row r="28" spans="1:9" ht="28.8" x14ac:dyDescent="0.3">
      <c r="A28" s="3" t="s">
        <v>28</v>
      </c>
      <c r="B28" s="4">
        <v>463</v>
      </c>
      <c r="D28" s="13" t="s">
        <v>257</v>
      </c>
      <c r="E28" s="14">
        <f>K5+H5*I28</f>
        <v>619938.83138638339</v>
      </c>
      <c r="F28" s="14">
        <f>M5-M4</f>
        <v>157</v>
      </c>
      <c r="G28" s="14">
        <f>M5-M6</f>
        <v>156</v>
      </c>
      <c r="H28" s="14">
        <f>F28+G28</f>
        <v>313</v>
      </c>
      <c r="I28" s="14">
        <f>F28/H28</f>
        <v>0.50159744408945683</v>
      </c>
    </row>
    <row r="29" spans="1:9" x14ac:dyDescent="0.3">
      <c r="A29" s="3" t="s">
        <v>29</v>
      </c>
      <c r="B29" s="7">
        <v>463</v>
      </c>
    </row>
    <row r="30" spans="1:9" x14ac:dyDescent="0.3">
      <c r="A30" s="3" t="s">
        <v>30</v>
      </c>
      <c r="B30" s="7">
        <v>2064</v>
      </c>
      <c r="D30" s="14" t="s">
        <v>262</v>
      </c>
      <c r="E30" s="14">
        <f>AVERAGEA(B:B)</f>
        <v>735880.18502202642</v>
      </c>
    </row>
    <row r="31" spans="1:9" ht="43.2" x14ac:dyDescent="0.3">
      <c r="A31" s="3" t="s">
        <v>31</v>
      </c>
      <c r="B31" s="4">
        <v>2150</v>
      </c>
      <c r="D31" s="13" t="s">
        <v>266</v>
      </c>
      <c r="E31" s="14">
        <f>P10/M10</f>
        <v>938381.08102155197</v>
      </c>
      <c r="F31" s="13" t="s">
        <v>245</v>
      </c>
      <c r="G31" s="14">
        <f>SUMPRODUCT(M3:N9)/SUM(M3:M9)</f>
        <v>59202.210024809116</v>
      </c>
    </row>
    <row r="32" spans="1:9" x14ac:dyDescent="0.3">
      <c r="A32" s="3" t="s">
        <v>32</v>
      </c>
      <c r="B32" s="6">
        <v>2614</v>
      </c>
    </row>
    <row r="33" spans="1:12" ht="43.2" x14ac:dyDescent="0.3">
      <c r="A33" s="3" t="s">
        <v>33</v>
      </c>
      <c r="B33" s="7">
        <v>3146</v>
      </c>
      <c r="D33" s="13" t="s">
        <v>265</v>
      </c>
      <c r="E33" s="14">
        <f>_xlfn.STDEV.S(B:B)</f>
        <v>1649403.6888668404</v>
      </c>
    </row>
    <row r="34" spans="1:12" ht="100.8" x14ac:dyDescent="0.3">
      <c r="A34" s="3" t="s">
        <v>34</v>
      </c>
      <c r="B34" s="7">
        <v>3283</v>
      </c>
      <c r="D34" s="13" t="s">
        <v>269</v>
      </c>
      <c r="E34" s="14">
        <f>19319724641/226</f>
        <v>85485507.261061952</v>
      </c>
      <c r="G34" s="12" t="s">
        <v>267</v>
      </c>
    </row>
    <row r="35" spans="1:12" ht="87" thickBot="1" x14ac:dyDescent="0.35">
      <c r="A35" s="3" t="s">
        <v>35</v>
      </c>
      <c r="B35" s="8">
        <v>5586</v>
      </c>
      <c r="D35" s="13" t="s">
        <v>270</v>
      </c>
      <c r="E35" s="14">
        <f>19273959439/226</f>
        <v>85283006.367256641</v>
      </c>
    </row>
    <row r="36" spans="1:12" ht="15" thickBot="1" x14ac:dyDescent="0.35">
      <c r="A36" s="3" t="s">
        <v>36</v>
      </c>
      <c r="B36" s="8">
        <v>5933</v>
      </c>
    </row>
    <row r="37" spans="1:12" ht="28.8" x14ac:dyDescent="0.3">
      <c r="A37" s="3" t="s">
        <v>37</v>
      </c>
      <c r="B37" s="7">
        <v>6351</v>
      </c>
      <c r="D37" s="14"/>
      <c r="E37" s="14"/>
      <c r="F37" s="14" t="s">
        <v>246</v>
      </c>
      <c r="H37" s="14"/>
      <c r="I37" s="14"/>
      <c r="J37" s="14" t="s">
        <v>247</v>
      </c>
      <c r="K37" s="13" t="s">
        <v>292</v>
      </c>
      <c r="L37" s="14" t="s">
        <v>293</v>
      </c>
    </row>
    <row r="38" spans="1:12" ht="101.4" thickBot="1" x14ac:dyDescent="0.35">
      <c r="A38" s="3" t="s">
        <v>38</v>
      </c>
      <c r="B38" s="8">
        <v>8348</v>
      </c>
      <c r="D38" s="13" t="s">
        <v>272</v>
      </c>
      <c r="E38" s="14">
        <f>POWER(E33,3)/F38</f>
        <v>0.47343928404962698</v>
      </c>
      <c r="F38" s="14">
        <f>R10</f>
        <v>9.4779975805577708E+18</v>
      </c>
      <c r="H38" s="13" t="s">
        <v>275</v>
      </c>
      <c r="I38" s="14">
        <f>L38-3</f>
        <v>-2.8454979974160222</v>
      </c>
      <c r="J38" s="14">
        <f>S10</f>
        <v>4.790421558772164E+25</v>
      </c>
      <c r="K38" s="14">
        <f>POWER(E33,4)</f>
        <v>7.401297240517597E+24</v>
      </c>
      <c r="L38" s="13">
        <f>K38/J38</f>
        <v>0.15450200258397778</v>
      </c>
    </row>
    <row r="39" spans="1:12" ht="115.8" thickBot="1" x14ac:dyDescent="0.35">
      <c r="A39" s="3" t="s">
        <v>39</v>
      </c>
      <c r="B39" s="8">
        <v>9472</v>
      </c>
      <c r="D39" s="13" t="s">
        <v>273</v>
      </c>
      <c r="E39" s="14">
        <f>POWER(E34,3)/F38</f>
        <v>65911.453018207452</v>
      </c>
      <c r="F39" s="14"/>
      <c r="H39" s="13" t="s">
        <v>276</v>
      </c>
      <c r="I39" s="14">
        <f>L39-3</f>
        <v>1114795.1496531286</v>
      </c>
      <c r="J39" s="14"/>
      <c r="K39" s="14">
        <f>POWER(E34,4)</f>
        <v>5.3403530897776647E+31</v>
      </c>
      <c r="L39" s="14">
        <f>K39/J38</f>
        <v>1114798.1496531286</v>
      </c>
    </row>
    <row r="40" spans="1:12" ht="115.8" thickBot="1" x14ac:dyDescent="0.35">
      <c r="A40" s="3" t="s">
        <v>40</v>
      </c>
      <c r="B40" s="8">
        <v>13277</v>
      </c>
      <c r="D40" s="13" t="s">
        <v>274</v>
      </c>
      <c r="E40" s="14">
        <f>POWER(E35,3)/F38</f>
        <v>65444.162020402022</v>
      </c>
      <c r="F40" s="14"/>
      <c r="H40" s="13" t="s">
        <v>277</v>
      </c>
      <c r="I40" s="14">
        <f>L40-3</f>
        <v>1104269.5409369308</v>
      </c>
      <c r="J40" s="14"/>
      <c r="K40" s="14">
        <f>POWER(E35,4)</f>
        <v>5.2899309868643906E+31</v>
      </c>
      <c r="L40" s="14">
        <f>K40/J38</f>
        <v>1104272.5409369308</v>
      </c>
    </row>
    <row r="41" spans="1:12" x14ac:dyDescent="0.3">
      <c r="A41" s="3" t="s">
        <v>41</v>
      </c>
      <c r="B41" s="6">
        <v>14422</v>
      </c>
    </row>
    <row r="42" spans="1:12" x14ac:dyDescent="0.3">
      <c r="A42" s="3" t="s">
        <v>42</v>
      </c>
      <c r="B42" s="6">
        <v>14990</v>
      </c>
    </row>
    <row r="43" spans="1:12" x14ac:dyDescent="0.3">
      <c r="A43" s="3" t="s">
        <v>43</v>
      </c>
      <c r="B43" s="6">
        <v>16785</v>
      </c>
    </row>
    <row r="44" spans="1:12" ht="15" thickBot="1" x14ac:dyDescent="0.35">
      <c r="A44" s="3" t="s">
        <v>44</v>
      </c>
      <c r="B44" s="8">
        <v>17532</v>
      </c>
    </row>
    <row r="45" spans="1:12" ht="15" thickBot="1" x14ac:dyDescent="0.35">
      <c r="A45" s="3" t="s">
        <v>45</v>
      </c>
      <c r="B45" s="8">
        <v>18630</v>
      </c>
    </row>
    <row r="46" spans="1:12" ht="15" thickBot="1" x14ac:dyDescent="0.35">
      <c r="A46" s="3" t="s">
        <v>46</v>
      </c>
      <c r="B46" s="8">
        <v>21418</v>
      </c>
      <c r="C46" s="14"/>
      <c r="D46" s="14"/>
      <c r="E46" s="13" t="s">
        <v>280</v>
      </c>
      <c r="F46" s="15"/>
      <c r="G46" s="14" t="s">
        <v>282</v>
      </c>
      <c r="H46" s="14" t="s">
        <v>284</v>
      </c>
      <c r="I46" s="14" t="s">
        <v>285</v>
      </c>
    </row>
    <row r="47" spans="1:12" ht="74.400000000000006" customHeight="1" x14ac:dyDescent="0.3">
      <c r="A47" s="3" t="s">
        <v>47</v>
      </c>
      <c r="B47" s="7">
        <v>22281</v>
      </c>
      <c r="C47" s="13" t="s">
        <v>278</v>
      </c>
      <c r="D47" s="14">
        <f>0.1*226</f>
        <v>22.6</v>
      </c>
      <c r="E47" s="14">
        <f>B24</f>
        <v>-5505</v>
      </c>
      <c r="F47" s="17" t="s">
        <v>281</v>
      </c>
      <c r="G47" s="14">
        <f>K5+H5*(H47/M5)</f>
        <v>13002.074327657203</v>
      </c>
      <c r="H47" s="14">
        <f>D47-O4</f>
        <v>5.6000000000000014</v>
      </c>
      <c r="I47" s="14">
        <f>PERCENTILE(B:B,0.1)</f>
        <v>-3248.5</v>
      </c>
    </row>
    <row r="48" spans="1:12" ht="40.799999999999997" customHeight="1" x14ac:dyDescent="0.3">
      <c r="A48" s="3" t="s">
        <v>48</v>
      </c>
      <c r="B48" s="6">
        <v>22592</v>
      </c>
      <c r="C48" s="13" t="s">
        <v>279</v>
      </c>
      <c r="D48" s="14">
        <f>0.9*226</f>
        <v>203.4</v>
      </c>
      <c r="E48" s="16">
        <f>B204</f>
        <v>2090513</v>
      </c>
      <c r="F48" s="17" t="s">
        <v>283</v>
      </c>
      <c r="G48" s="14">
        <f>K6+H5*(H48/M6)</f>
        <v>2284180.1664633714</v>
      </c>
      <c r="H48" s="14">
        <f>D48-O5</f>
        <v>13.400000000000006</v>
      </c>
      <c r="I48" s="14">
        <f>PERCENTILE(B:B,0.9)</f>
        <v>2090513</v>
      </c>
    </row>
    <row r="49" spans="1:9" x14ac:dyDescent="0.3">
      <c r="A49" s="3" t="s">
        <v>49</v>
      </c>
      <c r="B49" s="7">
        <v>23613</v>
      </c>
      <c r="G49" s="14"/>
      <c r="H49" s="14"/>
      <c r="I49" s="14"/>
    </row>
    <row r="50" spans="1:9" ht="28.8" x14ac:dyDescent="0.3">
      <c r="A50" s="3" t="s">
        <v>50</v>
      </c>
      <c r="B50" s="6">
        <v>24995</v>
      </c>
      <c r="E50" s="11"/>
      <c r="G50" s="13" t="s">
        <v>286</v>
      </c>
      <c r="H50" s="14"/>
      <c r="I50" s="14" t="s">
        <v>286</v>
      </c>
    </row>
    <row r="51" spans="1:9" ht="15" thickBot="1" x14ac:dyDescent="0.35">
      <c r="A51" s="3" t="s">
        <v>51</v>
      </c>
      <c r="B51" s="8">
        <v>26058</v>
      </c>
      <c r="G51" s="14">
        <f>G48/G47</f>
        <v>175.678134803814</v>
      </c>
      <c r="H51" s="14"/>
      <c r="I51" s="14">
        <f>I48/I47</f>
        <v>-643.53178390026164</v>
      </c>
    </row>
    <row r="52" spans="1:9" ht="15" thickBot="1" x14ac:dyDescent="0.35">
      <c r="A52" s="3" t="s">
        <v>52</v>
      </c>
      <c r="B52" s="9">
        <v>26058</v>
      </c>
    </row>
    <row r="53" spans="1:9" ht="15" thickBot="1" x14ac:dyDescent="0.35">
      <c r="A53" s="3" t="s">
        <v>53</v>
      </c>
      <c r="B53" s="8">
        <v>27172</v>
      </c>
    </row>
    <row r="54" spans="1:9" ht="15" thickBot="1" x14ac:dyDescent="0.35">
      <c r="A54" s="3" t="s">
        <v>54</v>
      </c>
      <c r="B54" s="8">
        <v>27269</v>
      </c>
    </row>
    <row r="55" spans="1:9" ht="15" thickBot="1" x14ac:dyDescent="0.35">
      <c r="A55" s="3" t="s">
        <v>55</v>
      </c>
      <c r="B55" s="8">
        <v>28595</v>
      </c>
      <c r="D55" t="s">
        <v>301</v>
      </c>
      <c r="E55">
        <f>_xlfn.VAR.S(B:B)</f>
        <v>2720532528847.541</v>
      </c>
      <c r="F55" s="19">
        <v>2720530000000</v>
      </c>
    </row>
    <row r="56" spans="1:9" x14ac:dyDescent="0.3">
      <c r="A56" s="3" t="s">
        <v>56</v>
      </c>
      <c r="B56" s="7">
        <v>28899</v>
      </c>
      <c r="D56" t="s">
        <v>302</v>
      </c>
      <c r="E56">
        <f>SQRT(E55)</f>
        <v>1649403.6888668404</v>
      </c>
      <c r="F56">
        <v>1649403.689</v>
      </c>
    </row>
    <row r="57" spans="1:9" ht="15" thickBot="1" x14ac:dyDescent="0.35">
      <c r="A57" s="3" t="s">
        <v>57</v>
      </c>
      <c r="B57" s="9">
        <v>31293</v>
      </c>
      <c r="D57" t="s">
        <v>303</v>
      </c>
      <c r="E57">
        <f>(3.5*E56)/ POWER(226,1/3)</f>
        <v>947746.50776414177</v>
      </c>
      <c r="F57">
        <v>947746.50780000002</v>
      </c>
    </row>
    <row r="58" spans="1:9" ht="15" thickBot="1" x14ac:dyDescent="0.35">
      <c r="A58" s="3" t="s">
        <v>58</v>
      </c>
      <c r="B58" s="9">
        <v>31394</v>
      </c>
    </row>
    <row r="59" spans="1:9" ht="15" thickBot="1" x14ac:dyDescent="0.35">
      <c r="A59" s="3" t="s">
        <v>59</v>
      </c>
      <c r="B59" s="8">
        <v>31772</v>
      </c>
      <c r="D59" t="s">
        <v>304</v>
      </c>
      <c r="E59">
        <f>H4/SQRT(226)</f>
        <v>758897.56397091644</v>
      </c>
      <c r="F59">
        <v>758897.56400000001</v>
      </c>
    </row>
    <row r="60" spans="1:9" ht="15" thickBot="1" x14ac:dyDescent="0.35">
      <c r="A60" s="3" t="s">
        <v>60</v>
      </c>
      <c r="B60" s="8">
        <v>32889</v>
      </c>
    </row>
    <row r="61" spans="1:9" ht="15" thickBot="1" x14ac:dyDescent="0.35">
      <c r="A61" s="3" t="s">
        <v>61</v>
      </c>
      <c r="B61" s="9">
        <v>35117</v>
      </c>
      <c r="E61">
        <f>QUARTILE(B:B,1)</f>
        <v>31488.5</v>
      </c>
      <c r="F61">
        <v>31488.5</v>
      </c>
    </row>
    <row r="62" spans="1:9" x14ac:dyDescent="0.3">
      <c r="A62" s="3" t="s">
        <v>62</v>
      </c>
      <c r="B62" s="6">
        <v>36144</v>
      </c>
      <c r="E62">
        <f>QUARTILE(B:B,3)</f>
        <v>804082.5</v>
      </c>
      <c r="F62">
        <v>804082.5</v>
      </c>
    </row>
    <row r="63" spans="1:9" x14ac:dyDescent="0.3">
      <c r="A63" s="3" t="s">
        <v>63</v>
      </c>
      <c r="B63" s="7">
        <v>38219</v>
      </c>
      <c r="E63">
        <f>(E62-E61)*2</f>
        <v>1545188</v>
      </c>
      <c r="F63">
        <v>15445188</v>
      </c>
    </row>
    <row r="64" spans="1:9" ht="15" thickBot="1" x14ac:dyDescent="0.35">
      <c r="A64" s="3" t="s">
        <v>64</v>
      </c>
      <c r="B64" s="8">
        <v>38742</v>
      </c>
      <c r="E64">
        <f>E63/POWER(226,1/3)</f>
        <v>253675.49336142212</v>
      </c>
      <c r="F64">
        <v>253675.49340000001</v>
      </c>
    </row>
    <row r="65" spans="1:6" x14ac:dyDescent="0.3">
      <c r="A65" s="3" t="s">
        <v>65</v>
      </c>
      <c r="B65" s="7">
        <v>39219</v>
      </c>
    </row>
    <row r="66" spans="1:6" x14ac:dyDescent="0.3">
      <c r="A66" s="3" t="s">
        <v>66</v>
      </c>
      <c r="B66" s="6">
        <v>40096</v>
      </c>
      <c r="F66">
        <f>F64-F59</f>
        <v>-505222.07059999998</v>
      </c>
    </row>
    <row r="67" spans="1:6" x14ac:dyDescent="0.3">
      <c r="A67" s="3" t="s">
        <v>67</v>
      </c>
      <c r="B67" s="6">
        <v>41810</v>
      </c>
      <c r="F67">
        <f>F64-F57</f>
        <v>-694071.01439999999</v>
      </c>
    </row>
    <row r="68" spans="1:6" x14ac:dyDescent="0.3">
      <c r="A68" s="3" t="s">
        <v>68</v>
      </c>
      <c r="B68" s="7">
        <v>42173</v>
      </c>
    </row>
    <row r="69" spans="1:6" ht="15" thickBot="1" x14ac:dyDescent="0.35">
      <c r="A69" s="3" t="s">
        <v>69</v>
      </c>
      <c r="B69" s="8">
        <v>42797</v>
      </c>
    </row>
    <row r="70" spans="1:6" x14ac:dyDescent="0.3">
      <c r="A70" s="3" t="s">
        <v>70</v>
      </c>
      <c r="B70" s="5">
        <v>46221</v>
      </c>
    </row>
    <row r="71" spans="1:6" x14ac:dyDescent="0.3">
      <c r="A71" s="3" t="s">
        <v>71</v>
      </c>
      <c r="B71" s="6">
        <v>46423</v>
      </c>
    </row>
    <row r="72" spans="1:6" ht="15" thickBot="1" x14ac:dyDescent="0.35">
      <c r="A72" s="3" t="s">
        <v>72</v>
      </c>
      <c r="B72" s="9">
        <v>46717</v>
      </c>
    </row>
    <row r="73" spans="1:6" x14ac:dyDescent="0.3">
      <c r="A73" s="3" t="s">
        <v>73</v>
      </c>
      <c r="B73" s="7">
        <v>47848</v>
      </c>
    </row>
    <row r="74" spans="1:6" ht="15" thickBot="1" x14ac:dyDescent="0.35">
      <c r="A74" s="3" t="s">
        <v>74</v>
      </c>
      <c r="B74" s="8">
        <v>49360</v>
      </c>
    </row>
    <row r="75" spans="1:6" x14ac:dyDescent="0.3">
      <c r="A75" s="3" t="s">
        <v>75</v>
      </c>
      <c r="B75" s="6">
        <v>49787</v>
      </c>
    </row>
    <row r="76" spans="1:6" ht="15" thickBot="1" x14ac:dyDescent="0.35">
      <c r="A76" s="3" t="s">
        <v>76</v>
      </c>
      <c r="B76" s="8">
        <v>50561</v>
      </c>
    </row>
    <row r="77" spans="1:6" x14ac:dyDescent="0.3">
      <c r="A77" s="3" t="s">
        <v>77</v>
      </c>
      <c r="B77" s="5">
        <v>50909</v>
      </c>
    </row>
    <row r="78" spans="1:6" x14ac:dyDescent="0.3">
      <c r="A78" s="3" t="s">
        <v>78</v>
      </c>
      <c r="B78" s="6">
        <v>51330</v>
      </c>
    </row>
    <row r="79" spans="1:6" ht="15" thickBot="1" x14ac:dyDescent="0.35">
      <c r="A79" s="3" t="s">
        <v>79</v>
      </c>
      <c r="B79" s="8">
        <v>56702</v>
      </c>
      <c r="F79" s="11"/>
    </row>
    <row r="80" spans="1:6" x14ac:dyDescent="0.3">
      <c r="A80" s="3" t="s">
        <v>80</v>
      </c>
      <c r="B80" s="7">
        <v>59238</v>
      </c>
    </row>
    <row r="81" spans="1:2" x14ac:dyDescent="0.3">
      <c r="A81" s="3" t="s">
        <v>81</v>
      </c>
      <c r="B81" s="6">
        <v>60641</v>
      </c>
    </row>
    <row r="82" spans="1:2" ht="15" thickBot="1" x14ac:dyDescent="0.35">
      <c r="A82" s="3" t="s">
        <v>82</v>
      </c>
      <c r="B82" s="9">
        <v>61784</v>
      </c>
    </row>
    <row r="83" spans="1:2" x14ac:dyDescent="0.3">
      <c r="A83" s="3" t="s">
        <v>83</v>
      </c>
      <c r="B83" s="6">
        <v>63700</v>
      </c>
    </row>
    <row r="84" spans="1:2" ht="15" thickBot="1" x14ac:dyDescent="0.35">
      <c r="A84" s="3" t="s">
        <v>84</v>
      </c>
      <c r="B84" s="8">
        <v>65261</v>
      </c>
    </row>
    <row r="85" spans="1:2" ht="15" thickBot="1" x14ac:dyDescent="0.35">
      <c r="A85" s="3" t="s">
        <v>85</v>
      </c>
      <c r="B85" s="8">
        <v>65524</v>
      </c>
    </row>
    <row r="86" spans="1:2" x14ac:dyDescent="0.3">
      <c r="A86" s="3" t="s">
        <v>86</v>
      </c>
      <c r="B86" s="6">
        <v>65639</v>
      </c>
    </row>
    <row r="87" spans="1:2" x14ac:dyDescent="0.3">
      <c r="A87" s="3" t="s">
        <v>87</v>
      </c>
      <c r="B87" s="5">
        <v>65805</v>
      </c>
    </row>
    <row r="88" spans="1:2" x14ac:dyDescent="0.3">
      <c r="A88" s="3" t="s">
        <v>88</v>
      </c>
      <c r="B88" s="6">
        <v>65944</v>
      </c>
    </row>
    <row r="89" spans="1:2" ht="15" thickBot="1" x14ac:dyDescent="0.35">
      <c r="A89" s="3" t="s">
        <v>89</v>
      </c>
      <c r="B89" s="8">
        <v>67206</v>
      </c>
    </row>
    <row r="90" spans="1:2" x14ac:dyDescent="0.3">
      <c r="A90" s="3" t="s">
        <v>90</v>
      </c>
      <c r="B90" s="6">
        <v>67619</v>
      </c>
    </row>
    <row r="91" spans="1:2" x14ac:dyDescent="0.3">
      <c r="A91" s="3" t="s">
        <v>91</v>
      </c>
      <c r="B91" s="6">
        <v>70306</v>
      </c>
    </row>
    <row r="92" spans="1:2" x14ac:dyDescent="0.3">
      <c r="A92" s="3" t="s">
        <v>92</v>
      </c>
      <c r="B92" s="6">
        <v>72046</v>
      </c>
    </row>
    <row r="93" spans="1:2" x14ac:dyDescent="0.3">
      <c r="A93" s="3" t="s">
        <v>93</v>
      </c>
      <c r="B93" s="7">
        <v>73153</v>
      </c>
    </row>
    <row r="94" spans="1:2" ht="15" thickBot="1" x14ac:dyDescent="0.35">
      <c r="A94" s="3" t="s">
        <v>94</v>
      </c>
      <c r="B94" s="8">
        <v>74025</v>
      </c>
    </row>
    <row r="95" spans="1:2" x14ac:dyDescent="0.3">
      <c r="A95" s="3" t="s">
        <v>95</v>
      </c>
      <c r="B95" s="5">
        <v>78545</v>
      </c>
    </row>
    <row r="96" spans="1:2" x14ac:dyDescent="0.3">
      <c r="A96" s="3" t="s">
        <v>96</v>
      </c>
      <c r="B96" s="7">
        <v>79350</v>
      </c>
    </row>
    <row r="97" spans="1:2" x14ac:dyDescent="0.3">
      <c r="A97" s="3" t="s">
        <v>97</v>
      </c>
      <c r="B97" s="6">
        <v>80216</v>
      </c>
    </row>
    <row r="98" spans="1:2" x14ac:dyDescent="0.3">
      <c r="A98" s="3" t="s">
        <v>98</v>
      </c>
      <c r="B98" s="5">
        <v>84016</v>
      </c>
    </row>
    <row r="99" spans="1:2" x14ac:dyDescent="0.3">
      <c r="A99" s="3" t="s">
        <v>99</v>
      </c>
      <c r="B99" s="6">
        <v>89028</v>
      </c>
    </row>
    <row r="100" spans="1:2" x14ac:dyDescent="0.3">
      <c r="A100" s="3" t="s">
        <v>100</v>
      </c>
      <c r="B100" s="6">
        <v>89644</v>
      </c>
    </row>
    <row r="101" spans="1:2" x14ac:dyDescent="0.3">
      <c r="A101" s="3" t="s">
        <v>101</v>
      </c>
      <c r="B101" s="7">
        <v>90636</v>
      </c>
    </row>
    <row r="102" spans="1:2" x14ac:dyDescent="0.3">
      <c r="A102" s="3" t="s">
        <v>102</v>
      </c>
      <c r="B102" s="7">
        <v>90982</v>
      </c>
    </row>
    <row r="103" spans="1:2" x14ac:dyDescent="0.3">
      <c r="A103" s="3" t="s">
        <v>103</v>
      </c>
      <c r="B103" s="6">
        <v>96097</v>
      </c>
    </row>
    <row r="104" spans="1:2" ht="15" thickBot="1" x14ac:dyDescent="0.35">
      <c r="A104" s="3" t="s">
        <v>104</v>
      </c>
      <c r="B104" s="9">
        <v>96479</v>
      </c>
    </row>
    <row r="105" spans="1:2" x14ac:dyDescent="0.3">
      <c r="A105" s="3" t="s">
        <v>105</v>
      </c>
      <c r="B105" s="6">
        <v>99035</v>
      </c>
    </row>
    <row r="106" spans="1:2" ht="15" thickBot="1" x14ac:dyDescent="0.35">
      <c r="A106" s="3" t="s">
        <v>106</v>
      </c>
      <c r="B106" s="8">
        <v>105267</v>
      </c>
    </row>
    <row r="107" spans="1:2" x14ac:dyDescent="0.3">
      <c r="A107" s="3" t="s">
        <v>107</v>
      </c>
      <c r="B107" s="6">
        <v>105575</v>
      </c>
    </row>
    <row r="108" spans="1:2" x14ac:dyDescent="0.3">
      <c r="A108" s="3" t="s">
        <v>108</v>
      </c>
      <c r="B108" s="7">
        <v>118222</v>
      </c>
    </row>
    <row r="109" spans="1:2" ht="15" thickBot="1" x14ac:dyDescent="0.35">
      <c r="A109" s="3" t="s">
        <v>109</v>
      </c>
      <c r="B109" s="10">
        <v>119519</v>
      </c>
    </row>
    <row r="110" spans="1:2" ht="15" thickBot="1" x14ac:dyDescent="0.35">
      <c r="A110" s="3" t="s">
        <v>110</v>
      </c>
      <c r="B110" s="10">
        <v>120236</v>
      </c>
    </row>
    <row r="111" spans="1:2" x14ac:dyDescent="0.3">
      <c r="A111" s="3" t="s">
        <v>111</v>
      </c>
      <c r="B111" s="7">
        <v>120236</v>
      </c>
    </row>
    <row r="112" spans="1:2" x14ac:dyDescent="0.3">
      <c r="A112" s="3" t="s">
        <v>112</v>
      </c>
      <c r="B112" s="6">
        <v>131498</v>
      </c>
    </row>
    <row r="113" spans="1:2" x14ac:dyDescent="0.3">
      <c r="A113" s="3" t="s">
        <v>113</v>
      </c>
      <c r="B113" s="6">
        <v>132998</v>
      </c>
    </row>
    <row r="114" spans="1:2" x14ac:dyDescent="0.3">
      <c r="A114" s="3" t="s">
        <v>114</v>
      </c>
      <c r="B114" s="6">
        <v>133659</v>
      </c>
    </row>
    <row r="115" spans="1:2" ht="15" thickBot="1" x14ac:dyDescent="0.35">
      <c r="A115" s="3" t="s">
        <v>115</v>
      </c>
      <c r="B115" s="8">
        <v>134257</v>
      </c>
    </row>
    <row r="116" spans="1:2" x14ac:dyDescent="0.3">
      <c r="A116" s="3" t="s">
        <v>116</v>
      </c>
      <c r="B116" s="5">
        <v>136752</v>
      </c>
    </row>
    <row r="117" spans="1:2" x14ac:dyDescent="0.3">
      <c r="A117" s="3" t="s">
        <v>117</v>
      </c>
      <c r="B117" s="6">
        <v>137874</v>
      </c>
    </row>
    <row r="118" spans="1:2" x14ac:dyDescent="0.3">
      <c r="A118" s="3" t="s">
        <v>118</v>
      </c>
      <c r="B118" s="6">
        <v>145838</v>
      </c>
    </row>
    <row r="119" spans="1:2" ht="15" thickBot="1" x14ac:dyDescent="0.35">
      <c r="A119" s="3" t="s">
        <v>119</v>
      </c>
      <c r="B119" s="8">
        <v>145866</v>
      </c>
    </row>
    <row r="120" spans="1:2" ht="15" thickBot="1" x14ac:dyDescent="0.35">
      <c r="A120" s="3" t="s">
        <v>120</v>
      </c>
      <c r="B120" s="9">
        <v>150070</v>
      </c>
    </row>
    <row r="121" spans="1:2" x14ac:dyDescent="0.3">
      <c r="A121" s="3" t="s">
        <v>121</v>
      </c>
      <c r="B121" s="6">
        <v>154634</v>
      </c>
    </row>
    <row r="122" spans="1:2" x14ac:dyDescent="0.3">
      <c r="A122" s="3" t="s">
        <v>122</v>
      </c>
      <c r="B122" s="6">
        <v>166579</v>
      </c>
    </row>
    <row r="123" spans="1:2" ht="15" thickBot="1" x14ac:dyDescent="0.35">
      <c r="A123" s="3" t="s">
        <v>123</v>
      </c>
      <c r="B123" s="8">
        <v>170956</v>
      </c>
    </row>
    <row r="124" spans="1:2" x14ac:dyDescent="0.3">
      <c r="A124" s="3" t="s">
        <v>124</v>
      </c>
      <c r="B124" s="5">
        <v>174645</v>
      </c>
    </row>
    <row r="125" spans="1:2" ht="15" thickBot="1" x14ac:dyDescent="0.35">
      <c r="A125" s="3" t="s">
        <v>125</v>
      </c>
      <c r="B125" s="8">
        <v>188494</v>
      </c>
    </row>
    <row r="126" spans="1:2" ht="15" thickBot="1" x14ac:dyDescent="0.35">
      <c r="A126" s="3" t="s">
        <v>126</v>
      </c>
      <c r="B126" s="8">
        <v>199278</v>
      </c>
    </row>
    <row r="127" spans="1:2" ht="15" thickBot="1" x14ac:dyDescent="0.35">
      <c r="A127" s="3" t="s">
        <v>127</v>
      </c>
      <c r="B127" s="8">
        <v>206250</v>
      </c>
    </row>
    <row r="128" spans="1:2" ht="15" thickBot="1" x14ac:dyDescent="0.35">
      <c r="A128" s="3" t="s">
        <v>128</v>
      </c>
      <c r="B128" s="8">
        <v>208724</v>
      </c>
    </row>
    <row r="129" spans="1:2" ht="15" thickBot="1" x14ac:dyDescent="0.35">
      <c r="A129" s="3" t="s">
        <v>129</v>
      </c>
      <c r="B129" s="10">
        <v>211131</v>
      </c>
    </row>
    <row r="130" spans="1:2" ht="15" thickBot="1" x14ac:dyDescent="0.35">
      <c r="A130" s="3" t="s">
        <v>130</v>
      </c>
      <c r="B130" s="10">
        <v>211142</v>
      </c>
    </row>
    <row r="131" spans="1:2" ht="15" thickBot="1" x14ac:dyDescent="0.35">
      <c r="A131" s="3" t="s">
        <v>131</v>
      </c>
      <c r="B131" s="8">
        <v>222559</v>
      </c>
    </row>
    <row r="132" spans="1:2" ht="15" thickBot="1" x14ac:dyDescent="0.35">
      <c r="A132" s="3" t="s">
        <v>132</v>
      </c>
      <c r="B132" s="10">
        <v>227523</v>
      </c>
    </row>
    <row r="133" spans="1:2" ht="15" thickBot="1" x14ac:dyDescent="0.35">
      <c r="A133" s="3" t="s">
        <v>133</v>
      </c>
      <c r="B133" s="9">
        <v>230941</v>
      </c>
    </row>
    <row r="134" spans="1:2" x14ac:dyDescent="0.3">
      <c r="A134" s="3" t="s">
        <v>134</v>
      </c>
      <c r="B134" s="5">
        <v>246757</v>
      </c>
    </row>
    <row r="135" spans="1:2" x14ac:dyDescent="0.3">
      <c r="A135" s="3" t="s">
        <v>135</v>
      </c>
      <c r="B135" s="6">
        <v>247096</v>
      </c>
    </row>
    <row r="136" spans="1:2" x14ac:dyDescent="0.3">
      <c r="A136" s="3" t="s">
        <v>136</v>
      </c>
      <c r="B136" s="5">
        <v>254745</v>
      </c>
    </row>
    <row r="137" spans="1:2" x14ac:dyDescent="0.3">
      <c r="A137" s="3" t="s">
        <v>137</v>
      </c>
      <c r="B137" s="6">
        <v>279362</v>
      </c>
    </row>
    <row r="138" spans="1:2" x14ac:dyDescent="0.3">
      <c r="A138" s="3" t="s">
        <v>138</v>
      </c>
      <c r="B138" s="5">
        <v>283193</v>
      </c>
    </row>
    <row r="139" spans="1:2" x14ac:dyDescent="0.3">
      <c r="A139" s="3" t="s">
        <v>139</v>
      </c>
      <c r="B139" s="6">
        <v>303117</v>
      </c>
    </row>
    <row r="140" spans="1:2" ht="15" thickBot="1" x14ac:dyDescent="0.35">
      <c r="A140" s="3" t="s">
        <v>140</v>
      </c>
      <c r="B140" s="8">
        <v>336411</v>
      </c>
    </row>
    <row r="141" spans="1:2" x14ac:dyDescent="0.3">
      <c r="A141" s="3" t="s">
        <v>141</v>
      </c>
      <c r="B141" s="5">
        <v>349916</v>
      </c>
    </row>
    <row r="142" spans="1:2" x14ac:dyDescent="0.3">
      <c r="A142" s="3" t="s">
        <v>142</v>
      </c>
      <c r="B142" s="5">
        <v>358636</v>
      </c>
    </row>
    <row r="143" spans="1:2" ht="15" thickBot="1" x14ac:dyDescent="0.35">
      <c r="A143" s="3" t="s">
        <v>143</v>
      </c>
      <c r="B143" s="8">
        <v>365614</v>
      </c>
    </row>
    <row r="144" spans="1:2" x14ac:dyDescent="0.3">
      <c r="A144" s="3" t="s">
        <v>144</v>
      </c>
      <c r="B144" s="5">
        <v>373376</v>
      </c>
    </row>
    <row r="145" spans="1:2" ht="15" thickBot="1" x14ac:dyDescent="0.35">
      <c r="A145" s="3" t="s">
        <v>145</v>
      </c>
      <c r="B145" s="8">
        <v>376318</v>
      </c>
    </row>
    <row r="146" spans="1:2" ht="15" thickBot="1" x14ac:dyDescent="0.35">
      <c r="A146" s="3" t="s">
        <v>146</v>
      </c>
      <c r="B146" s="10">
        <v>377448</v>
      </c>
    </row>
    <row r="147" spans="1:2" x14ac:dyDescent="0.3">
      <c r="A147" s="3" t="s">
        <v>147</v>
      </c>
      <c r="B147" s="5">
        <v>377448</v>
      </c>
    </row>
    <row r="148" spans="1:2" x14ac:dyDescent="0.3">
      <c r="A148" s="3" t="s">
        <v>148</v>
      </c>
      <c r="B148" s="6">
        <v>430427</v>
      </c>
    </row>
    <row r="149" spans="1:2" x14ac:dyDescent="0.3">
      <c r="A149" s="3" t="s">
        <v>149</v>
      </c>
      <c r="B149" s="5">
        <v>433923</v>
      </c>
    </row>
    <row r="150" spans="1:2" x14ac:dyDescent="0.3">
      <c r="A150" s="3" t="s">
        <v>150</v>
      </c>
      <c r="B150" s="5">
        <v>445980</v>
      </c>
    </row>
    <row r="151" spans="1:2" x14ac:dyDescent="0.3">
      <c r="A151" s="3" t="s">
        <v>151</v>
      </c>
      <c r="B151" s="5">
        <v>448334</v>
      </c>
    </row>
    <row r="152" spans="1:2" x14ac:dyDescent="0.3">
      <c r="A152" s="3" t="s">
        <v>152</v>
      </c>
      <c r="B152" s="5">
        <v>453516</v>
      </c>
    </row>
    <row r="153" spans="1:2" x14ac:dyDescent="0.3">
      <c r="A153" s="3" t="s">
        <v>153</v>
      </c>
      <c r="B153" s="6">
        <v>483312</v>
      </c>
    </row>
    <row r="154" spans="1:2" x14ac:dyDescent="0.3">
      <c r="A154" s="3" t="s">
        <v>154</v>
      </c>
      <c r="B154" s="5">
        <v>496408</v>
      </c>
    </row>
    <row r="155" spans="1:2" x14ac:dyDescent="0.3">
      <c r="A155" s="3" t="s">
        <v>155</v>
      </c>
      <c r="B155" s="6">
        <v>528590</v>
      </c>
    </row>
    <row r="156" spans="1:2" x14ac:dyDescent="0.3">
      <c r="A156" s="3" t="s">
        <v>156</v>
      </c>
      <c r="B156" s="5">
        <v>528955</v>
      </c>
    </row>
    <row r="157" spans="1:2" x14ac:dyDescent="0.3">
      <c r="A157" s="3" t="s">
        <v>157</v>
      </c>
      <c r="B157" s="5">
        <v>567096</v>
      </c>
    </row>
    <row r="158" spans="1:2" x14ac:dyDescent="0.3">
      <c r="A158" s="3" t="s">
        <v>158</v>
      </c>
      <c r="B158" s="6">
        <v>579086</v>
      </c>
    </row>
    <row r="159" spans="1:2" x14ac:dyDescent="0.3">
      <c r="A159" s="3" t="s">
        <v>159</v>
      </c>
      <c r="B159" s="5">
        <v>584631</v>
      </c>
    </row>
    <row r="160" spans="1:2" x14ac:dyDescent="0.3">
      <c r="A160" s="3" t="s">
        <v>160</v>
      </c>
      <c r="B160" s="6">
        <v>608808</v>
      </c>
    </row>
    <row r="161" spans="1:2" x14ac:dyDescent="0.3">
      <c r="A161" s="3" t="s">
        <v>161</v>
      </c>
      <c r="B161" s="5">
        <v>609286</v>
      </c>
    </row>
    <row r="162" spans="1:2" x14ac:dyDescent="0.3">
      <c r="A162" s="3" t="s">
        <v>162</v>
      </c>
      <c r="B162" s="5">
        <v>644137</v>
      </c>
    </row>
    <row r="163" spans="1:2" x14ac:dyDescent="0.3">
      <c r="A163" s="3" t="s">
        <v>163</v>
      </c>
      <c r="B163" s="5">
        <v>666884</v>
      </c>
    </row>
    <row r="164" spans="1:2" x14ac:dyDescent="0.3">
      <c r="A164" s="3" t="s">
        <v>164</v>
      </c>
      <c r="B164" s="5">
        <v>681358</v>
      </c>
    </row>
    <row r="165" spans="1:2" x14ac:dyDescent="0.3">
      <c r="A165" s="3" t="s">
        <v>165</v>
      </c>
      <c r="B165" s="6">
        <v>690707</v>
      </c>
    </row>
    <row r="166" spans="1:2" x14ac:dyDescent="0.3">
      <c r="A166" s="3" t="s">
        <v>166</v>
      </c>
      <c r="B166" s="6">
        <v>721617</v>
      </c>
    </row>
    <row r="167" spans="1:2" x14ac:dyDescent="0.3">
      <c r="A167" s="3" t="s">
        <v>167</v>
      </c>
      <c r="B167" s="6">
        <v>731702</v>
      </c>
    </row>
    <row r="168" spans="1:2" x14ac:dyDescent="0.3">
      <c r="A168" s="3" t="s">
        <v>168</v>
      </c>
      <c r="B168" s="5">
        <v>753484</v>
      </c>
    </row>
    <row r="169" spans="1:2" x14ac:dyDescent="0.3">
      <c r="A169" s="3" t="s">
        <v>169</v>
      </c>
      <c r="B169" s="6">
        <v>775304</v>
      </c>
    </row>
    <row r="170" spans="1:2" x14ac:dyDescent="0.3">
      <c r="A170" s="3" t="s">
        <v>170</v>
      </c>
      <c r="B170" s="5">
        <v>776319</v>
      </c>
    </row>
    <row r="171" spans="1:2" x14ac:dyDescent="0.3">
      <c r="A171" s="3" t="s">
        <v>171</v>
      </c>
      <c r="B171" s="6">
        <v>813337</v>
      </c>
    </row>
    <row r="172" spans="1:2" x14ac:dyDescent="0.3">
      <c r="A172" s="3" t="s">
        <v>172</v>
      </c>
      <c r="B172" s="4">
        <v>831755</v>
      </c>
    </row>
    <row r="173" spans="1:2" x14ac:dyDescent="0.3">
      <c r="A173" s="3" t="s">
        <v>173</v>
      </c>
      <c r="B173" s="5">
        <v>840483</v>
      </c>
    </row>
    <row r="174" spans="1:2" x14ac:dyDescent="0.3">
      <c r="A174" s="3" t="s">
        <v>174</v>
      </c>
      <c r="B174" s="5">
        <v>866759</v>
      </c>
    </row>
    <row r="175" spans="1:2" x14ac:dyDescent="0.3">
      <c r="A175" s="3" t="s">
        <v>175</v>
      </c>
      <c r="B175" s="6">
        <v>871680</v>
      </c>
    </row>
    <row r="176" spans="1:2" x14ac:dyDescent="0.3">
      <c r="A176" s="3" t="s">
        <v>176</v>
      </c>
      <c r="B176" s="5">
        <v>873386</v>
      </c>
    </row>
    <row r="177" spans="1:2" x14ac:dyDescent="0.3">
      <c r="A177" s="3" t="s">
        <v>177</v>
      </c>
      <c r="B177" s="6">
        <v>877614</v>
      </c>
    </row>
    <row r="178" spans="1:2" x14ac:dyDescent="0.3">
      <c r="A178" s="3" t="s">
        <v>178</v>
      </c>
      <c r="B178" s="5">
        <v>888008</v>
      </c>
    </row>
    <row r="179" spans="1:2" x14ac:dyDescent="0.3">
      <c r="A179" s="3" t="s">
        <v>179</v>
      </c>
      <c r="B179" s="5">
        <v>925330</v>
      </c>
    </row>
    <row r="180" spans="1:2" x14ac:dyDescent="0.3">
      <c r="A180" s="3" t="s">
        <v>180</v>
      </c>
      <c r="B180" s="6">
        <v>947159</v>
      </c>
    </row>
    <row r="181" spans="1:2" x14ac:dyDescent="0.3">
      <c r="A181" s="3" t="s">
        <v>181</v>
      </c>
      <c r="B181" s="4">
        <v>956539</v>
      </c>
    </row>
    <row r="182" spans="1:2" x14ac:dyDescent="0.3">
      <c r="A182" s="3" t="s">
        <v>182</v>
      </c>
      <c r="B182" s="6">
        <v>962059</v>
      </c>
    </row>
    <row r="183" spans="1:2" x14ac:dyDescent="0.3">
      <c r="A183" s="3" t="s">
        <v>183</v>
      </c>
      <c r="B183" s="5">
        <v>980934</v>
      </c>
    </row>
    <row r="184" spans="1:2" x14ac:dyDescent="0.3">
      <c r="A184" s="3" t="s">
        <v>184</v>
      </c>
      <c r="B184" s="4">
        <v>982603</v>
      </c>
    </row>
    <row r="185" spans="1:2" x14ac:dyDescent="0.3">
      <c r="A185" s="3" t="s">
        <v>185</v>
      </c>
      <c r="B185" s="5">
        <v>1001866</v>
      </c>
    </row>
    <row r="186" spans="1:2" x14ac:dyDescent="0.3">
      <c r="A186" s="3" t="s">
        <v>186</v>
      </c>
      <c r="B186" s="5">
        <v>1007027</v>
      </c>
    </row>
    <row r="187" spans="1:2" x14ac:dyDescent="0.3">
      <c r="A187" s="3" t="s">
        <v>187</v>
      </c>
      <c r="B187" s="5">
        <v>1015917</v>
      </c>
    </row>
    <row r="188" spans="1:2" x14ac:dyDescent="0.3">
      <c r="A188" s="3" t="s">
        <v>188</v>
      </c>
      <c r="B188" s="5">
        <v>1034003</v>
      </c>
    </row>
    <row r="189" spans="1:2" x14ac:dyDescent="0.3">
      <c r="A189" s="3" t="s">
        <v>189</v>
      </c>
      <c r="B189" s="5">
        <v>1036854</v>
      </c>
    </row>
    <row r="190" spans="1:2" x14ac:dyDescent="0.3">
      <c r="A190" s="3" t="s">
        <v>190</v>
      </c>
      <c r="B190" s="6">
        <v>1055079</v>
      </c>
    </row>
    <row r="191" spans="1:2" x14ac:dyDescent="0.3">
      <c r="A191" s="3" t="s">
        <v>191</v>
      </c>
      <c r="B191" s="5">
        <v>1168056</v>
      </c>
    </row>
    <row r="192" spans="1:2" x14ac:dyDescent="0.3">
      <c r="A192" s="3" t="s">
        <v>192</v>
      </c>
      <c r="B192" s="6">
        <v>1283639</v>
      </c>
    </row>
    <row r="193" spans="1:2" x14ac:dyDescent="0.3">
      <c r="A193" s="3" t="s">
        <v>193</v>
      </c>
      <c r="B193" s="6">
        <v>1314334</v>
      </c>
    </row>
    <row r="194" spans="1:2" x14ac:dyDescent="0.3">
      <c r="A194" s="3" t="s">
        <v>194</v>
      </c>
      <c r="B194" s="5">
        <v>1351759</v>
      </c>
    </row>
    <row r="195" spans="1:2" x14ac:dyDescent="0.3">
      <c r="A195" s="3" t="s">
        <v>195</v>
      </c>
      <c r="B195" s="5">
        <v>1420192</v>
      </c>
    </row>
    <row r="196" spans="1:2" x14ac:dyDescent="0.3">
      <c r="A196" s="3" t="s">
        <v>196</v>
      </c>
      <c r="B196" s="6">
        <v>1473052</v>
      </c>
    </row>
    <row r="197" spans="1:2" x14ac:dyDescent="0.3">
      <c r="A197" s="3" t="s">
        <v>197</v>
      </c>
      <c r="B197" s="6">
        <v>1475756</v>
      </c>
    </row>
    <row r="198" spans="1:2" x14ac:dyDescent="0.3">
      <c r="A198" s="3" t="s">
        <v>198</v>
      </c>
      <c r="B198" s="6">
        <v>1522682</v>
      </c>
    </row>
    <row r="199" spans="1:2" x14ac:dyDescent="0.3">
      <c r="A199" s="3" t="s">
        <v>199</v>
      </c>
      <c r="B199" s="5">
        <v>1685741</v>
      </c>
    </row>
    <row r="200" spans="1:2" x14ac:dyDescent="0.3">
      <c r="A200" s="3" t="s">
        <v>200</v>
      </c>
      <c r="B200" s="6">
        <v>1773602</v>
      </c>
    </row>
    <row r="201" spans="1:2" x14ac:dyDescent="0.3">
      <c r="A201" s="3" t="s">
        <v>201</v>
      </c>
      <c r="B201" s="4">
        <v>1841356</v>
      </c>
    </row>
    <row r="202" spans="1:2" x14ac:dyDescent="0.3">
      <c r="A202" s="3" t="s">
        <v>202</v>
      </c>
      <c r="B202" s="6">
        <v>1862601</v>
      </c>
    </row>
    <row r="203" spans="1:2" x14ac:dyDescent="0.3">
      <c r="A203" s="3" t="s">
        <v>203</v>
      </c>
      <c r="B203" s="5">
        <v>2035437</v>
      </c>
    </row>
    <row r="204" spans="1:2" x14ac:dyDescent="0.3">
      <c r="A204" s="3" t="s">
        <v>204</v>
      </c>
      <c r="B204" s="4">
        <v>2090513</v>
      </c>
    </row>
    <row r="205" spans="1:2" x14ac:dyDescent="0.3">
      <c r="A205" s="3" t="s">
        <v>205</v>
      </c>
      <c r="B205" s="4">
        <v>2090513</v>
      </c>
    </row>
    <row r="206" spans="1:2" x14ac:dyDescent="0.3">
      <c r="A206" s="3" t="s">
        <v>206</v>
      </c>
      <c r="B206" s="5">
        <v>2115734</v>
      </c>
    </row>
    <row r="207" spans="1:2" x14ac:dyDescent="0.3">
      <c r="A207" s="3" t="s">
        <v>207</v>
      </c>
      <c r="B207" s="5">
        <v>2259670</v>
      </c>
    </row>
    <row r="208" spans="1:2" x14ac:dyDescent="0.3">
      <c r="A208" s="3" t="s">
        <v>208</v>
      </c>
      <c r="B208" s="5">
        <v>2474859</v>
      </c>
    </row>
    <row r="209" spans="1:2" x14ac:dyDescent="0.3">
      <c r="A209" s="3" t="s">
        <v>209</v>
      </c>
      <c r="B209" s="6">
        <v>2604761</v>
      </c>
    </row>
    <row r="210" spans="1:2" x14ac:dyDescent="0.3">
      <c r="A210" s="3" t="s">
        <v>210</v>
      </c>
      <c r="B210" s="6">
        <v>2636409</v>
      </c>
    </row>
    <row r="211" spans="1:2" x14ac:dyDescent="0.3">
      <c r="A211" s="3" t="s">
        <v>211</v>
      </c>
      <c r="B211" s="4">
        <v>2784832</v>
      </c>
    </row>
    <row r="212" spans="1:2" x14ac:dyDescent="0.3">
      <c r="A212" s="3" t="s">
        <v>212</v>
      </c>
      <c r="B212" s="6">
        <v>2788550</v>
      </c>
    </row>
    <row r="213" spans="1:2" x14ac:dyDescent="0.3">
      <c r="A213" s="3" t="s">
        <v>213</v>
      </c>
      <c r="B213" s="4">
        <v>2918288</v>
      </c>
    </row>
    <row r="214" spans="1:2" x14ac:dyDescent="0.3">
      <c r="A214" s="3" t="s">
        <v>214</v>
      </c>
      <c r="B214" s="4">
        <v>3054173</v>
      </c>
    </row>
    <row r="215" spans="1:2" x14ac:dyDescent="0.3">
      <c r="A215" s="3" t="s">
        <v>215</v>
      </c>
      <c r="B215" s="5">
        <v>3065852</v>
      </c>
    </row>
    <row r="216" spans="1:2" x14ac:dyDescent="0.3">
      <c r="A216" s="3" t="s">
        <v>216</v>
      </c>
      <c r="B216" s="6">
        <v>3591735</v>
      </c>
    </row>
    <row r="217" spans="1:2" x14ac:dyDescent="0.3">
      <c r="A217" s="3" t="s">
        <v>217</v>
      </c>
      <c r="B217" s="6">
        <v>4071440</v>
      </c>
    </row>
    <row r="218" spans="1:2" x14ac:dyDescent="0.3">
      <c r="A218" s="3" t="s">
        <v>218</v>
      </c>
      <c r="B218" s="5">
        <v>4182936</v>
      </c>
    </row>
    <row r="219" spans="1:2" x14ac:dyDescent="0.3">
      <c r="A219" s="3" t="s">
        <v>219</v>
      </c>
      <c r="B219" s="5">
        <v>4610266</v>
      </c>
    </row>
    <row r="220" spans="1:2" x14ac:dyDescent="0.3">
      <c r="A220" s="3" t="s">
        <v>220</v>
      </c>
      <c r="B220" s="6">
        <v>6144114</v>
      </c>
    </row>
    <row r="221" spans="1:2" x14ac:dyDescent="0.3">
      <c r="A221" s="3" t="s">
        <v>221</v>
      </c>
      <c r="B221" s="4">
        <v>6317994</v>
      </c>
    </row>
    <row r="222" spans="1:2" x14ac:dyDescent="0.3">
      <c r="A222" s="3" t="s">
        <v>222</v>
      </c>
      <c r="B222" s="4">
        <v>7096271</v>
      </c>
    </row>
    <row r="223" spans="1:2" x14ac:dyDescent="0.3">
      <c r="A223" s="3" t="s">
        <v>223</v>
      </c>
      <c r="B223" s="4">
        <v>7801504</v>
      </c>
    </row>
    <row r="224" spans="1:2" x14ac:dyDescent="0.3">
      <c r="A224" s="3" t="s">
        <v>224</v>
      </c>
      <c r="B224" s="4">
        <v>8693244</v>
      </c>
    </row>
    <row r="225" spans="1:2" x14ac:dyDescent="0.3">
      <c r="A225" s="3" t="s">
        <v>225</v>
      </c>
      <c r="B225" s="4">
        <v>8693244</v>
      </c>
    </row>
    <row r="226" spans="1:2" x14ac:dyDescent="0.3">
      <c r="A226" s="3" t="s">
        <v>226</v>
      </c>
      <c r="B226" s="6">
        <v>9358515</v>
      </c>
    </row>
    <row r="227" spans="1:2" x14ac:dyDescent="0.3">
      <c r="A227" s="3" t="s">
        <v>227</v>
      </c>
      <c r="B227" s="4">
        <v>9439643</v>
      </c>
    </row>
  </sheetData>
  <mergeCells count="10">
    <mergeCell ref="D8:D10"/>
    <mergeCell ref="C12:C13"/>
    <mergeCell ref="C19:C20"/>
    <mergeCell ref="Y9:AC9"/>
    <mergeCell ref="T1:U1"/>
    <mergeCell ref="T11:U11"/>
    <mergeCell ref="H8:I10"/>
    <mergeCell ref="E1:F3"/>
    <mergeCell ref="Y2:AA8"/>
    <mergeCell ref="Q11:S1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153-FCEA-4F31-8762-AABAD14E5A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86AF-626E-4EC4-992E-8DF7BDE834BE}">
  <dimension ref="A1:B6"/>
  <sheetViews>
    <sheetView workbookViewId="0">
      <selection activeCell="A4" sqref="A4:B4"/>
    </sheetView>
  </sheetViews>
  <sheetFormatPr defaultRowHeight="14.4" x14ac:dyDescent="0.3"/>
  <cols>
    <col min="2" max="2" width="67.21875" customWidth="1"/>
  </cols>
  <sheetData>
    <row r="1" spans="1:2" x14ac:dyDescent="0.3">
      <c r="A1" t="s">
        <v>287</v>
      </c>
      <c r="B1" s="18" t="s">
        <v>288</v>
      </c>
    </row>
    <row r="2" spans="1:2" ht="121.8" customHeight="1" x14ac:dyDescent="0.3">
      <c r="A2" s="28" t="s">
        <v>298</v>
      </c>
      <c r="B2" s="28"/>
    </row>
    <row r="3" spans="1:2" x14ac:dyDescent="0.3">
      <c r="B3" s="18" t="s">
        <v>290</v>
      </c>
    </row>
    <row r="4" spans="1:2" ht="83.4" customHeight="1" x14ac:dyDescent="0.3">
      <c r="A4" s="28" t="s">
        <v>297</v>
      </c>
      <c r="B4" s="28"/>
    </row>
    <row r="5" spans="1:2" x14ac:dyDescent="0.3">
      <c r="B5" s="18" t="s">
        <v>291</v>
      </c>
    </row>
    <row r="6" spans="1:2" ht="91.8" customHeight="1" x14ac:dyDescent="0.3">
      <c r="A6" s="28" t="s">
        <v>294</v>
      </c>
      <c r="B6" s="28"/>
    </row>
  </sheetData>
  <mergeCells count="3">
    <mergeCell ref="A2:B2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Расчеты</vt:lpstr>
      <vt:lpstr>Лист1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2022-10-26T21:40:24Z</dcterms:modified>
</cp:coreProperties>
</file>