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282F5DB8-CB93-4711-B7FF-B4FCF99CEE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Средняя арифм. взвешенная" sheetId="2" r:id="rId2"/>
    <sheet name="Средняя гармонич. взвешенная" sheetId="3" r:id="rId3"/>
    <sheet name="Средняя гармонич. невзвешенная" sheetId="4" r:id="rId4"/>
    <sheet name="Средняя геометр. невзвеш." sheetId="5" r:id="rId5"/>
  </sheets>
  <externalReferences>
    <externalReference r:id="rId6"/>
    <externalReference r:id="rId7"/>
  </externalReferences>
  <definedNames>
    <definedName name="_xlchart.v1.0" hidden="1">[1]Sheet1!$M$3:$N$9</definedName>
    <definedName name="_xlchart.v1.1" hidden="1">[1]Sheet1!$O$3:$O$9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5" l="1"/>
  <c r="B18" i="4"/>
  <c r="C15" i="4"/>
  <c r="C14" i="4"/>
  <c r="C13" i="4"/>
  <c r="B17" i="4" s="1"/>
  <c r="C11" i="3"/>
  <c r="E10" i="3"/>
  <c r="I9" i="3"/>
  <c r="E9" i="3"/>
  <c r="I8" i="3"/>
  <c r="E8" i="3"/>
  <c r="I7" i="3"/>
  <c r="E7" i="3"/>
  <c r="I6" i="3"/>
  <c r="E6" i="3"/>
  <c r="I5" i="3"/>
  <c r="K5" i="3" s="1"/>
  <c r="E10" i="2"/>
  <c r="E11" i="2" s="1"/>
  <c r="G11" i="2" s="1"/>
  <c r="E9" i="2"/>
  <c r="E8" i="2"/>
  <c r="J7" i="2"/>
  <c r="E6" i="2"/>
  <c r="J5" i="2"/>
  <c r="E5" i="2"/>
  <c r="O27" i="1"/>
  <c r="O24" i="1"/>
  <c r="O26" i="1"/>
  <c r="O25" i="1"/>
  <c r="N27" i="1"/>
  <c r="M27" i="1"/>
  <c r="M26" i="1"/>
  <c r="N25" i="1" s="1"/>
  <c r="M25" i="1"/>
  <c r="N24" i="1" s="1"/>
  <c r="M24" i="1"/>
  <c r="I24" i="1"/>
  <c r="I23" i="1"/>
  <c r="J14" i="1"/>
  <c r="J13" i="1"/>
  <c r="J12" i="1"/>
  <c r="K4" i="1"/>
  <c r="K3" i="1"/>
  <c r="K5" i="1" s="1"/>
  <c r="G9" i="2" l="1"/>
  <c r="G6" i="2"/>
  <c r="G5" i="2"/>
  <c r="G8" i="2"/>
  <c r="G10" i="2"/>
  <c r="N26" i="1"/>
  <c r="K7" i="1"/>
  <c r="K6" i="1"/>
  <c r="N3" i="1"/>
  <c r="M4" i="1" s="1"/>
  <c r="N4" i="1" l="1"/>
  <c r="M5" i="1" s="1"/>
  <c r="M3" i="1"/>
  <c r="P4" i="1" l="1"/>
  <c r="P5" i="1"/>
  <c r="N5" i="1"/>
  <c r="M6" i="1" s="1"/>
  <c r="P3" i="1"/>
  <c r="P6" i="1" l="1"/>
  <c r="N6" i="1"/>
  <c r="M7" i="1" s="1"/>
  <c r="N7" i="1" l="1"/>
  <c r="M8" i="1" s="1"/>
  <c r="P7" i="1"/>
  <c r="N8" i="1" l="1"/>
  <c r="M9" i="1" s="1"/>
  <c r="P8" i="1"/>
  <c r="N9" i="1" l="1"/>
  <c r="P9" i="1"/>
  <c r="O2" i="1" a="1"/>
  <c r="O8" i="1" l="1"/>
  <c r="O4" i="1"/>
  <c r="O7" i="1"/>
  <c r="O6" i="1"/>
  <c r="O5" i="1"/>
  <c r="O2" i="1"/>
  <c r="O9" i="1"/>
  <c r="O3" i="1"/>
  <c r="Q3" i="1" s="1"/>
  <c r="Q4" i="1" l="1"/>
  <c r="Q5" i="1" s="1"/>
  <c r="Q6" i="1" s="1"/>
  <c r="Q7" i="1" s="1"/>
  <c r="Q8" i="1" s="1"/>
  <c r="Q9" i="1" s="1"/>
</calcChain>
</file>

<file path=xl/sharedStrings.xml><?xml version="1.0" encoding="utf-8"?>
<sst xmlns="http://schemas.openxmlformats.org/spreadsheetml/2006/main" count="162" uniqueCount="158">
  <si>
    <r>
      <t>Доля инвестиций в машины, оборудование, транспортные средства в общем объеме инвестиций в основной капитал, направленных на реконструкцию и модернизацию, по субъектам Российской Федерации</t>
    </r>
    <r>
      <rPr>
        <b/>
        <vertAlign val="superscript"/>
        <sz val="9"/>
        <rFont val="Arial Cyr"/>
        <charset val="204"/>
      </rPr>
      <t>1)</t>
    </r>
  </si>
  <si>
    <t>Название области</t>
  </si>
  <si>
    <t>Процент инвестиций за 2021</t>
  </si>
  <si>
    <t>Частота</t>
  </si>
  <si>
    <t>Середина</t>
  </si>
  <si>
    <t>в процентах</t>
  </si>
  <si>
    <t>Hенецкий авт.округ</t>
  </si>
  <si>
    <t>ниж. гр.</t>
  </si>
  <si>
    <t>верх. гр.</t>
  </si>
  <si>
    <t>Накопленная частота</t>
  </si>
  <si>
    <t>Кабардино-Балкарская Республика</t>
  </si>
  <si>
    <t>Минимум</t>
  </si>
  <si>
    <t>Республика Ингушетия</t>
  </si>
  <si>
    <t>Максимум</t>
  </si>
  <si>
    <t>Республика Тыва</t>
  </si>
  <si>
    <t>R (размах)</t>
  </si>
  <si>
    <t>Камчатский край</t>
  </si>
  <si>
    <t>h (ширина интервала)</t>
  </si>
  <si>
    <t>Сахалинская область</t>
  </si>
  <si>
    <t>h (кв. корень)</t>
  </si>
  <si>
    <t>Республика Алтай</t>
  </si>
  <si>
    <t>Республика Северная Осетия- Алания</t>
  </si>
  <si>
    <t>Карачаево-Черкесская Республика</t>
  </si>
  <si>
    <t>Чеченская Республика</t>
  </si>
  <si>
    <t>Ханты-Мансийский авт.округ</t>
  </si>
  <si>
    <t>Среднее значение</t>
  </si>
  <si>
    <t>г.Севастополь</t>
  </si>
  <si>
    <t>Медиана</t>
  </si>
  <si>
    <t>Республика Калмыкия</t>
  </si>
  <si>
    <t>Мода</t>
  </si>
  <si>
    <t>Брянская область</t>
  </si>
  <si>
    <t>Амурская область</t>
  </si>
  <si>
    <t>Тюменская область</t>
  </si>
  <si>
    <t>Республика Мордовия</t>
  </si>
  <si>
    <t>Новгородская область</t>
  </si>
  <si>
    <t>Республика Адыгея</t>
  </si>
  <si>
    <t>Алтайский край</t>
  </si>
  <si>
    <t>Тамбовская область</t>
  </si>
  <si>
    <t>Калининградская область</t>
  </si>
  <si>
    <t>Еврейская автономная область</t>
  </si>
  <si>
    <t>Республика Дагестан</t>
  </si>
  <si>
    <t>Забайкальский край</t>
  </si>
  <si>
    <t>Воронежская область</t>
  </si>
  <si>
    <t>Приморский край</t>
  </si>
  <si>
    <t>Новосибирская область</t>
  </si>
  <si>
    <t>Республика Саха (Якутия)</t>
  </si>
  <si>
    <t>Ямало-Hенецкий авт.округ</t>
  </si>
  <si>
    <t>Магаданская область</t>
  </si>
  <si>
    <t>Астраханская область</t>
  </si>
  <si>
    <t>Чувашская Республика</t>
  </si>
  <si>
    <t>Владимирская область</t>
  </si>
  <si>
    <t>Мурманская область</t>
  </si>
  <si>
    <t>Вологодская область</t>
  </si>
  <si>
    <t>Республика Крым</t>
  </si>
  <si>
    <t>Ивановская область</t>
  </si>
  <si>
    <t>г.Санкт-Петербург</t>
  </si>
  <si>
    <t>Республика Коми</t>
  </si>
  <si>
    <t>Пензенская область</t>
  </si>
  <si>
    <t>Самарская область</t>
  </si>
  <si>
    <t>Краснодарский край</t>
  </si>
  <si>
    <t>г.Москва</t>
  </si>
  <si>
    <t>Удмуртская Республика</t>
  </si>
  <si>
    <t>Тюменская область(кроме Ханты-Мансийского автономного округа-Югры и Ямало-Ненецкого автономного округа)</t>
  </si>
  <si>
    <t>Белгородская область</t>
  </si>
  <si>
    <t>Курганская область</t>
  </si>
  <si>
    <t>Московская область</t>
  </si>
  <si>
    <t>Ростовская область</t>
  </si>
  <si>
    <t>Республика Татарстан</t>
  </si>
  <si>
    <t>Волгоградская область</t>
  </si>
  <si>
    <t>Орловская область</t>
  </si>
  <si>
    <t>Ставропольский край</t>
  </si>
  <si>
    <t>Томская область</t>
  </si>
  <si>
    <t>Ленинградская область</t>
  </si>
  <si>
    <t>Ульяновская область</t>
  </si>
  <si>
    <t>Омская область</t>
  </si>
  <si>
    <t>Республика Марий Эл</t>
  </si>
  <si>
    <t>Республика Башкортостан</t>
  </si>
  <si>
    <t>Красноярский край</t>
  </si>
  <si>
    <t>Архангельская область</t>
  </si>
  <si>
    <t>Рязанская область</t>
  </si>
  <si>
    <t>Ярославская область</t>
  </si>
  <si>
    <t>Псковская область</t>
  </si>
  <si>
    <t>Кировская область</t>
  </si>
  <si>
    <t>Пермский край</t>
  </si>
  <si>
    <t>Саратовская область</t>
  </si>
  <si>
    <t>Республика Бурятия</t>
  </si>
  <si>
    <t>Костромская область</t>
  </si>
  <si>
    <t>Хабаровский край</t>
  </si>
  <si>
    <t>Иркутская область</t>
  </si>
  <si>
    <t>Республика Карелия</t>
  </si>
  <si>
    <t>Оренбургская область</t>
  </si>
  <si>
    <t>Свердловская область</t>
  </si>
  <si>
    <t>Тверская область</t>
  </si>
  <si>
    <t>Архангельская область(кроме Hенецкого авт.округа)</t>
  </si>
  <si>
    <t>Курская область</t>
  </si>
  <si>
    <t>Чукотский авт.округ</t>
  </si>
  <si>
    <t>Кемеровская область</t>
  </si>
  <si>
    <t>Республика Хакасия</t>
  </si>
  <si>
    <t>Тульская область</t>
  </si>
  <si>
    <t>Челябинская область</t>
  </si>
  <si>
    <t>Смоленская область</t>
  </si>
  <si>
    <t>Калужская область</t>
  </si>
  <si>
    <t>Hижегородская область</t>
  </si>
  <si>
    <t>Липецкая область</t>
  </si>
  <si>
    <t>Среднее Гармоническая</t>
  </si>
  <si>
    <t>Среднее Геометрическая</t>
  </si>
  <si>
    <t>НГ</t>
  </si>
  <si>
    <t>ВГ</t>
  </si>
  <si>
    <t>Квартиль1</t>
  </si>
  <si>
    <t>Квартиль2</t>
  </si>
  <si>
    <t>Квартиль3</t>
  </si>
  <si>
    <r>
      <rPr>
        <b/>
        <sz val="10"/>
        <rFont val="Arial Cyr"/>
        <charset val="204"/>
      </rPr>
      <t>Задание:</t>
    </r>
    <r>
      <rPr>
        <sz val="11"/>
        <color theme="1"/>
        <rFont val="Calibri"/>
        <family val="2"/>
        <scheme val="minor"/>
      </rPr>
      <t xml:space="preserve"> Рассчитать среднюю зарплату 1 работника </t>
    </r>
  </si>
  <si>
    <t xml:space="preserve">Группа работников </t>
  </si>
  <si>
    <t xml:space="preserve">Исходные данные </t>
  </si>
  <si>
    <t xml:space="preserve">Расчетные данные </t>
  </si>
  <si>
    <r>
      <t xml:space="preserve">Число работников, тыс. </t>
    </r>
    <r>
      <rPr>
        <sz val="10"/>
        <color indexed="17"/>
        <rFont val="Arial Cyr"/>
        <charset val="204"/>
      </rPr>
      <t>(частота)</t>
    </r>
  </si>
  <si>
    <r>
      <t>Зарплата одного работника , тыс. руб.</t>
    </r>
    <r>
      <rPr>
        <sz val="10"/>
        <color indexed="10"/>
        <rFont val="Arial Cyr"/>
        <charset val="204"/>
      </rPr>
      <t xml:space="preserve"> (признак)</t>
    </r>
  </si>
  <si>
    <t xml:space="preserve">Общий объем явления - сумма зарплаты, тыс. руб. </t>
  </si>
  <si>
    <t xml:space="preserve">Доля работников </t>
  </si>
  <si>
    <t>Группа 1</t>
  </si>
  <si>
    <t>Средняя арифметическая:</t>
  </si>
  <si>
    <t xml:space="preserve">Группа 2 </t>
  </si>
  <si>
    <t>Группа 3</t>
  </si>
  <si>
    <t>Ср.арифмет.взвешенная</t>
  </si>
  <si>
    <t>Подгруппа 3.1.</t>
  </si>
  <si>
    <t>Подгруппа 3.2.</t>
  </si>
  <si>
    <t>Подгруппа 3.3.</t>
  </si>
  <si>
    <t>Всего</t>
  </si>
  <si>
    <t>х</t>
  </si>
  <si>
    <r>
      <rPr>
        <b/>
        <sz val="10"/>
        <rFont val="Arial Cyr"/>
        <charset val="204"/>
      </rPr>
      <t>Задание:</t>
    </r>
    <r>
      <rPr>
        <sz val="11"/>
        <color theme="1"/>
        <rFont val="Calibri"/>
        <family val="2"/>
        <scheme val="minor"/>
      </rPr>
      <t xml:space="preserve"> Имеются данные о фонде оплаты труда и заработной плате различных категорий работников, определить среднюю заработную плату по всем категориям работников </t>
    </r>
  </si>
  <si>
    <t xml:space="preserve">Категрия работников </t>
  </si>
  <si>
    <t>Фонд оплаты труда. тыс. руб.</t>
  </si>
  <si>
    <t xml:space="preserve">Заработная плата 1 работника , тыс. руб. </t>
  </si>
  <si>
    <t xml:space="preserve">Число работников </t>
  </si>
  <si>
    <t>Дополнительно ищем 1/хi</t>
  </si>
  <si>
    <t>Сред.Гармоническая взвешенная</t>
  </si>
  <si>
    <t>mi</t>
  </si>
  <si>
    <t>xi</t>
  </si>
  <si>
    <t>fi</t>
  </si>
  <si>
    <t>А</t>
  </si>
  <si>
    <t>Б</t>
  </si>
  <si>
    <t>В</t>
  </si>
  <si>
    <t>Г</t>
  </si>
  <si>
    <t>Д</t>
  </si>
  <si>
    <t xml:space="preserve">Итого </t>
  </si>
  <si>
    <r>
      <rPr>
        <b/>
        <sz val="10"/>
        <rFont val="Arial Cyr"/>
        <charset val="204"/>
      </rPr>
      <t>Задание:</t>
    </r>
    <r>
      <rPr>
        <sz val="11"/>
        <color theme="1"/>
        <rFont val="Calibri"/>
        <family val="2"/>
        <scheme val="minor"/>
      </rPr>
      <t xml:space="preserve"> Группа работников выполняет однотипные операции (сборка деталей,</t>
    </r>
  </si>
  <si>
    <t>химический анализ, доение коров и т.п.) с различными затратами вре-</t>
  </si>
  <si>
    <t>мени на каждую их них. Предположим, что работают три человека с</t>
  </si>
  <si>
    <t>затратами времени на указанную операцию 4, 5 и 6 мин. соответствен-</t>
  </si>
  <si>
    <r>
      <t xml:space="preserve">но; </t>
    </r>
    <r>
      <rPr>
        <b/>
        <sz val="10"/>
        <rFont val="Arial Cyr"/>
        <charset val="204"/>
      </rPr>
      <t>требуется установить средние затраты</t>
    </r>
  </si>
  <si>
    <t xml:space="preserve"> Рабочие(3 человека)</t>
  </si>
  <si>
    <t>Затраты на операцию(xi)</t>
  </si>
  <si>
    <t>1/xi</t>
  </si>
  <si>
    <t>средн.грам.невзвеш</t>
  </si>
  <si>
    <t>среднее</t>
  </si>
  <si>
    <r>
      <rPr>
        <b/>
        <sz val="10"/>
        <rFont val="Arial Cyr"/>
        <charset val="204"/>
      </rPr>
      <t xml:space="preserve">Задание: </t>
    </r>
    <r>
      <rPr>
        <sz val="11"/>
        <color theme="1"/>
        <rFont val="Calibri"/>
        <family val="2"/>
        <scheme val="minor"/>
      </rPr>
      <t xml:space="preserve">Расчитать общий рост валого выпуска по отрасли за 5 лет </t>
    </r>
  </si>
  <si>
    <t xml:space="preserve">Рост валового выпуска по сравнению с пердыдущим годом </t>
  </si>
  <si>
    <t>Ответ: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</si>
</sst>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name val="Arial Cyr"/>
      <family val="2"/>
      <charset val="204"/>
    </font>
    <font>
      <b/>
      <vertAlign val="superscript"/>
      <sz val="9"/>
      <name val="Arial Cyr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b/>
      <sz val="10"/>
      <name val="Arial Cyr"/>
      <charset val="204"/>
    </font>
    <font>
      <sz val="10"/>
      <color indexed="17"/>
      <name val="Arial Cyr"/>
      <charset val="204"/>
    </font>
    <font>
      <sz val="10"/>
      <color indexed="10"/>
      <name val="Arial Cyr"/>
      <charset val="204"/>
    </font>
    <font>
      <i/>
      <sz val="10"/>
      <name val="Arial Cyr"/>
      <charset val="204"/>
    </font>
    <font>
      <b/>
      <sz val="18"/>
      <name val="Arial Cyr"/>
      <charset val="204"/>
    </font>
    <font>
      <b/>
      <sz val="14"/>
      <color rgb="FFFF0000"/>
      <name val="Arial Cyr"/>
      <charset val="204"/>
    </font>
    <font>
      <b/>
      <sz val="2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4">
    <xf numFmtId="0" fontId="0" fillId="0" borderId="0" xfId="0"/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wrapText="1"/>
    </xf>
    <xf numFmtId="164" fontId="6" fillId="0" borderId="2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0" fillId="3" borderId="8" xfId="0" applyFill="1" applyBorder="1"/>
    <xf numFmtId="0" fontId="0" fillId="3" borderId="0" xfId="0" applyFill="1"/>
    <xf numFmtId="0" fontId="0" fillId="3" borderId="2" xfId="0" applyFill="1" applyBorder="1"/>
    <xf numFmtId="0" fontId="0" fillId="3" borderId="9" xfId="0" applyFill="1" applyBorder="1"/>
    <xf numFmtId="0" fontId="0" fillId="3" borderId="10" xfId="0" applyFill="1" applyBorder="1" applyAlignment="1">
      <alignment wrapText="1"/>
    </xf>
    <xf numFmtId="0" fontId="0" fillId="3" borderId="11" xfId="0" applyFill="1" applyBorder="1"/>
    <xf numFmtId="3" fontId="0" fillId="3" borderId="3" xfId="0" applyNumberFormat="1" applyFill="1" applyBorder="1"/>
    <xf numFmtId="2" fontId="0" fillId="3" borderId="2" xfId="0" applyNumberFormat="1" applyFill="1" applyBorder="1"/>
    <xf numFmtId="2" fontId="0" fillId="3" borderId="2" xfId="0" applyNumberFormat="1" applyFill="1" applyBorder="1" applyAlignment="1">
      <alignment horizontal="left"/>
    </xf>
    <xf numFmtId="0" fontId="0" fillId="3" borderId="10" xfId="0" applyFill="1" applyBorder="1"/>
    <xf numFmtId="3" fontId="0" fillId="0" borderId="0" xfId="0" applyNumberFormat="1"/>
    <xf numFmtId="0" fontId="8" fillId="0" borderId="0" xfId="0" applyFont="1" applyAlignment="1">
      <alignment wrapText="1"/>
    </xf>
    <xf numFmtId="4" fontId="7" fillId="0" borderId="0" xfId="0" applyNumberFormat="1" applyFont="1" applyAlignment="1">
      <alignment wrapText="1"/>
    </xf>
    <xf numFmtId="0" fontId="0" fillId="3" borderId="11" xfId="0" applyFill="1" applyBorder="1" applyAlignment="1">
      <alignment wrapText="1"/>
    </xf>
    <xf numFmtId="2" fontId="0" fillId="3" borderId="3" xfId="0" applyNumberFormat="1" applyFill="1" applyBorder="1"/>
    <xf numFmtId="0" fontId="0" fillId="3" borderId="12" xfId="0" applyFill="1" applyBorder="1"/>
    <xf numFmtId="165" fontId="0" fillId="3" borderId="13" xfId="0" applyNumberFormat="1" applyFill="1" applyBorder="1"/>
    <xf numFmtId="0" fontId="0" fillId="3" borderId="14" xfId="0" applyFill="1" applyBorder="1"/>
    <xf numFmtId="3" fontId="0" fillId="3" borderId="15" xfId="0" applyNumberFormat="1" applyFill="1" applyBorder="1"/>
    <xf numFmtId="0" fontId="0" fillId="3" borderId="16" xfId="0" applyFill="1" applyBorder="1"/>
    <xf numFmtId="0" fontId="0" fillId="3" borderId="17" xfId="0" applyFill="1" applyBorder="1"/>
    <xf numFmtId="2" fontId="0" fillId="3" borderId="9" xfId="0" applyNumberFormat="1" applyFill="1" applyBorder="1"/>
    <xf numFmtId="2" fontId="0" fillId="3" borderId="9" xfId="0" applyNumberFormat="1" applyFill="1" applyBorder="1" applyAlignment="1">
      <alignment horizontal="left"/>
    </xf>
    <xf numFmtId="0" fontId="0" fillId="3" borderId="18" xfId="0" applyFill="1" applyBorder="1"/>
    <xf numFmtId="0" fontId="0" fillId="0" borderId="19" xfId="0" applyBorder="1" applyAlignment="1">
      <alignment wrapText="1"/>
    </xf>
    <xf numFmtId="3" fontId="0" fillId="0" borderId="20" xfId="0" applyNumberFormat="1" applyBorder="1"/>
    <xf numFmtId="0" fontId="0" fillId="0" borderId="11" xfId="0" applyBorder="1"/>
    <xf numFmtId="3" fontId="0" fillId="0" borderId="10" xfId="0" applyNumberFormat="1" applyBorder="1"/>
    <xf numFmtId="0" fontId="0" fillId="0" borderId="21" xfId="0" applyBorder="1"/>
    <xf numFmtId="0" fontId="0" fillId="0" borderId="18" xfId="0" applyBorder="1"/>
    <xf numFmtId="164" fontId="0" fillId="0" borderId="0" xfId="0" applyNumberFormat="1"/>
    <xf numFmtId="0" fontId="2" fillId="0" borderId="0" xfId="1" applyFill="1" applyBorder="1"/>
    <xf numFmtId="0" fontId="2" fillId="0" borderId="0" xfId="1" applyFill="1"/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165" fontId="0" fillId="0" borderId="0" xfId="0" applyNumberFormat="1" applyFill="1" applyBorder="1"/>
    <xf numFmtId="164" fontId="0" fillId="0" borderId="0" xfId="0" applyNumberFormat="1" applyFill="1" applyBorder="1"/>
    <xf numFmtId="3" fontId="0" fillId="0" borderId="0" xfId="0" applyNumberFormat="1" applyFill="1" applyBorder="1"/>
    <xf numFmtId="164" fontId="6" fillId="0" borderId="3" xfId="0" applyNumberFormat="1" applyFont="1" applyBorder="1" applyAlignment="1">
      <alignment horizontal="center" wrapText="1"/>
    </xf>
    <xf numFmtId="164" fontId="0" fillId="0" borderId="0" xfId="0" applyNumberFormat="1" applyFill="1" applyBorder="1" applyAlignment="1">
      <alignment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0" xfId="0" applyFont="1"/>
    <xf numFmtId="0" fontId="0" fillId="0" borderId="3" xfId="0" applyBorder="1"/>
    <xf numFmtId="0" fontId="0" fillId="0" borderId="14" xfId="0" applyBorder="1"/>
    <xf numFmtId="0" fontId="15" fillId="0" borderId="0" xfId="0" applyFont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5" borderId="0" xfId="0" applyFill="1"/>
    <xf numFmtId="0" fontId="0" fillId="0" borderId="22" xfId="0" applyBorder="1" applyAlignment="1">
      <alignment wrapText="1"/>
    </xf>
    <xf numFmtId="0" fontId="16" fillId="0" borderId="0" xfId="0" applyFont="1" applyAlignment="1">
      <alignment wrapText="1"/>
    </xf>
    <xf numFmtId="0" fontId="10" fillId="4" borderId="0" xfId="0" applyFont="1" applyFill="1"/>
    <xf numFmtId="0" fontId="0" fillId="0" borderId="0" xfId="0"/>
    <xf numFmtId="165" fontId="0" fillId="0" borderId="0" xfId="0" applyNumberFormat="1"/>
    <xf numFmtId="0" fontId="0" fillId="6" borderId="0" xfId="0" applyFill="1"/>
    <xf numFmtId="0" fontId="0" fillId="6" borderId="2" xfId="0" applyFill="1" applyBorder="1"/>
    <xf numFmtId="0" fontId="9" fillId="6" borderId="2" xfId="0" applyFont="1" applyFill="1" applyBorder="1" applyAlignment="1">
      <alignment vertical="center" wrapText="1"/>
    </xf>
    <xf numFmtId="164" fontId="0" fillId="6" borderId="2" xfId="0" applyNumberFormat="1" applyFill="1" applyBorder="1"/>
    <xf numFmtId="0" fontId="0" fillId="6" borderId="2" xfId="0" applyFill="1" applyBorder="1" applyAlignment="1">
      <alignment wrapText="1"/>
    </xf>
    <xf numFmtId="0" fontId="9" fillId="6" borderId="2" xfId="0" applyFont="1" applyFill="1" applyBorder="1" applyAlignment="1">
      <alignment horizontal="center" vertical="center" wrapText="1"/>
    </xf>
    <xf numFmtId="2" fontId="9" fillId="6" borderId="2" xfId="0" applyNumberFormat="1" applyFont="1" applyFill="1" applyBorder="1" applyAlignment="1">
      <alignment horizontal="center" vertical="center" wrapText="1"/>
    </xf>
    <xf numFmtId="1" fontId="9" fillId="6" borderId="2" xfId="0" applyNumberFormat="1" applyFont="1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6" borderId="0" xfId="0" applyFont="1" applyFill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Кумулята распределения распределения областей по инвестициям( по формуле квардатного корня)</a:t>
            </a:r>
          </a:p>
          <a:p>
            <a:pPr>
              <a:defRPr/>
            </a:pPr>
            <a:endParaRPr lang="ru-RU" sz="1800" b="0" i="0" baseline="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>
              <a:defRPr/>
            </a:pPr>
            <a:endParaRPr lang="ru-RU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0175697465336656"/>
          <c:y val="1.445361071595902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[1]Sheet1!$J$78:$K$85</c:f>
              <c:multiLvlStrCache>
                <c:ptCount val="8"/>
                <c:lvl>
                  <c:pt idx="0">
                    <c:v>6,897043174</c:v>
                  </c:pt>
                  <c:pt idx="1">
                    <c:v>13,79408635</c:v>
                  </c:pt>
                  <c:pt idx="2">
                    <c:v>20,69112952</c:v>
                  </c:pt>
                  <c:pt idx="3">
                    <c:v>27,5881727</c:v>
                  </c:pt>
                  <c:pt idx="4">
                    <c:v>34,48521587</c:v>
                  </c:pt>
                  <c:pt idx="5">
                    <c:v>41,38225904</c:v>
                  </c:pt>
                  <c:pt idx="6">
                    <c:v>48,27930222</c:v>
                  </c:pt>
                  <c:pt idx="7">
                    <c:v>55,17634539</c:v>
                  </c:pt>
                </c:lvl>
                <c:lvl>
                  <c:pt idx="0">
                    <c:v>0</c:v>
                  </c:pt>
                  <c:pt idx="1">
                    <c:v>6,897043174</c:v>
                  </c:pt>
                  <c:pt idx="2">
                    <c:v>13,79408635</c:v>
                  </c:pt>
                  <c:pt idx="3">
                    <c:v>20,69112952</c:v>
                  </c:pt>
                  <c:pt idx="4">
                    <c:v>27,5881727</c:v>
                  </c:pt>
                  <c:pt idx="5">
                    <c:v>34,48521587</c:v>
                  </c:pt>
                  <c:pt idx="6">
                    <c:v>41,38225904</c:v>
                  </c:pt>
                  <c:pt idx="7">
                    <c:v>48,27930222</c:v>
                  </c:pt>
                </c:lvl>
              </c:multiLvlStrCache>
            </c:multiLvlStrRef>
          </c:cat>
          <c:val>
            <c:numRef>
              <c:f>[1]Sheet1!$M$78:$M$85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21</c:v>
                </c:pt>
                <c:pt idx="4">
                  <c:v>37</c:v>
                </c:pt>
                <c:pt idx="5">
                  <c:v>58</c:v>
                </c:pt>
                <c:pt idx="6">
                  <c:v>74</c:v>
                </c:pt>
                <c:pt idx="7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C-44F9-B6F4-096AB41EC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89454559"/>
        <c:axId val="1089450399"/>
      </c:barChart>
      <c:catAx>
        <c:axId val="108945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Интервалы</a:t>
                </a:r>
              </a:p>
            </c:rich>
          </c:tx>
          <c:layout>
            <c:manualLayout>
              <c:xMode val="edge"/>
              <c:yMode val="edge"/>
              <c:x val="0.4776163021178364"/>
              <c:y val="0.94825293032710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450399"/>
        <c:crosses val="autoZero"/>
        <c:auto val="1"/>
        <c:lblAlgn val="ctr"/>
        <c:lblOffset val="100"/>
        <c:noMultiLvlLbl val="0"/>
      </c:catAx>
      <c:valAx>
        <c:axId val="108945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Значения кумуляты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45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Кумулята распределения распределения областей по инвестициям</a:t>
            </a:r>
          </a:p>
          <a:p>
            <a:pPr>
              <a:defRPr/>
            </a:pPr>
            <a:endParaRPr lang="ru-RU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4151716201273699"/>
          <c:y val="6.23441396508728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[1]Sheet1!$M$3:$N$9</c:f>
              <c:multiLvlStrCache>
                <c:ptCount val="7"/>
                <c:lvl>
                  <c:pt idx="0">
                    <c:v>9,273583097</c:v>
                  </c:pt>
                  <c:pt idx="1">
                    <c:v>17,94716619</c:v>
                  </c:pt>
                  <c:pt idx="2">
                    <c:v>26,62074929</c:v>
                  </c:pt>
                  <c:pt idx="3">
                    <c:v>35,29433239</c:v>
                  </c:pt>
                  <c:pt idx="4">
                    <c:v>43,96791548</c:v>
                  </c:pt>
                  <c:pt idx="5">
                    <c:v>52,64149858</c:v>
                  </c:pt>
                  <c:pt idx="6">
                    <c:v>61,31508168</c:v>
                  </c:pt>
                </c:lvl>
                <c:lvl>
                  <c:pt idx="0">
                    <c:v>-2,848521587</c:v>
                  </c:pt>
                  <c:pt idx="1">
                    <c:v>9,273583097</c:v>
                  </c:pt>
                  <c:pt idx="2">
                    <c:v>17,94716619</c:v>
                  </c:pt>
                  <c:pt idx="3">
                    <c:v>26,62074929</c:v>
                  </c:pt>
                  <c:pt idx="4">
                    <c:v>35,29433239</c:v>
                  </c:pt>
                  <c:pt idx="5">
                    <c:v>43,96791548</c:v>
                  </c:pt>
                  <c:pt idx="6">
                    <c:v>52,64149858</c:v>
                  </c:pt>
                </c:lvl>
              </c:multiLvlStrCache>
            </c:multiLvlStrRef>
          </c:cat>
          <c:val>
            <c:numRef>
              <c:f>[1]Sheet1!$Q$3:$Q$9</c:f>
              <c:numCache>
                <c:formatCode>General</c:formatCode>
                <c:ptCount val="7"/>
                <c:pt idx="0">
                  <c:v>6</c:v>
                </c:pt>
                <c:pt idx="1">
                  <c:v>16</c:v>
                </c:pt>
                <c:pt idx="2">
                  <c:v>37</c:v>
                </c:pt>
                <c:pt idx="3">
                  <c:v>58</c:v>
                </c:pt>
                <c:pt idx="4">
                  <c:v>79</c:v>
                </c:pt>
                <c:pt idx="5">
                  <c:v>83</c:v>
                </c:pt>
                <c:pt idx="6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B-4821-BA2A-D33FE6286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89454559"/>
        <c:axId val="1089450399"/>
      </c:barChart>
      <c:catAx>
        <c:axId val="108945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Интервалы</a:t>
                </a:r>
              </a:p>
            </c:rich>
          </c:tx>
          <c:layout>
            <c:manualLayout>
              <c:xMode val="edge"/>
              <c:yMode val="edge"/>
              <c:x val="0.46593417549091726"/>
              <c:y val="0.949985763936615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450399"/>
        <c:crosses val="autoZero"/>
        <c:auto val="1"/>
        <c:lblAlgn val="ctr"/>
        <c:lblOffset val="100"/>
        <c:noMultiLvlLbl val="0"/>
      </c:catAx>
      <c:valAx>
        <c:axId val="108945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Значения кумуляты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45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Полигон распределения областей по инвестициям</a:t>
            </a:r>
            <a:endParaRPr lang="ru-RU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1081754221232191"/>
          <c:y val="4.5730326550372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[1]Sheet1!$P$3:$P$9</c:f>
              <c:numCache>
                <c:formatCode>General</c:formatCode>
                <c:ptCount val="7"/>
                <c:pt idx="0">
                  <c:v>3.2125307549311137</c:v>
                </c:pt>
                <c:pt idx="1">
                  <c:v>13.610374645371339</c:v>
                </c:pt>
                <c:pt idx="2">
                  <c:v>22.283957742285565</c:v>
                </c:pt>
                <c:pt idx="3">
                  <c:v>30.957540839199794</c:v>
                </c:pt>
                <c:pt idx="4">
                  <c:v>39.631123936114022</c:v>
                </c:pt>
                <c:pt idx="5">
                  <c:v>48.304707033028251</c:v>
                </c:pt>
                <c:pt idx="6">
                  <c:v>56.978290129942479</c:v>
                </c:pt>
              </c:numCache>
            </c:numRef>
          </c:cat>
          <c:val>
            <c:numRef>
              <c:f>[1]Sheet1!$O$3:$O$9</c:f>
              <c:numCache>
                <c:formatCode>General</c:formatCode>
                <c:ptCount val="7"/>
                <c:pt idx="0">
                  <c:v>6</c:v>
                </c:pt>
                <c:pt idx="1">
                  <c:v>10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5-4968-9BB0-F3A035AE9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479519"/>
        <c:axId val="1089471199"/>
      </c:lineChart>
      <c:catAx>
        <c:axId val="108947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Середина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интервалов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5229069605911548"/>
              <c:y val="0.947426430121230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471199"/>
        <c:crosses val="autoZero"/>
        <c:auto val="1"/>
        <c:lblAlgn val="ctr"/>
        <c:lblOffset val="100"/>
        <c:noMultiLvlLbl val="0"/>
      </c:catAx>
      <c:valAx>
        <c:axId val="108947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Частота встречаемости значений в заданнном интревале</a:t>
                </a:r>
                <a:endParaRPr lang="ru-RU" sz="1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47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Гистограмма квартильного распределения областей по инвестициям</a:t>
            </a:r>
            <a:endParaRPr lang="ru-RU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3092291446875279"/>
          <c:y val="2.71740624326078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Sheet1!$M$24:$N$27</c:f>
              <c:multiLvlStrCache>
                <c:ptCount val="4"/>
                <c:lvl>
                  <c:pt idx="0">
                    <c:v>20,8</c:v>
                  </c:pt>
                  <c:pt idx="1">
                    <c:v>29,9</c:v>
                  </c:pt>
                  <c:pt idx="2">
                    <c:v>37,25</c:v>
                  </c:pt>
                  <c:pt idx="3">
                    <c:v>65,3</c:v>
                  </c:pt>
                </c:lvl>
                <c:lvl>
                  <c:pt idx="0">
                    <c:v>0,6</c:v>
                  </c:pt>
                  <c:pt idx="1">
                    <c:v>20,8</c:v>
                  </c:pt>
                  <c:pt idx="2">
                    <c:v>29,9</c:v>
                  </c:pt>
                  <c:pt idx="3">
                    <c:v>37,25</c:v>
                  </c:pt>
                </c:lvl>
              </c:multiLvlStrCache>
            </c:multiLvlStrRef>
          </c:cat>
          <c:val>
            <c:numRef>
              <c:f>Sheet1!$O$24:$O$27</c:f>
              <c:numCache>
                <c:formatCode>General</c:formatCode>
                <c:ptCount val="4"/>
                <c:pt idx="0">
                  <c:v>1</c:v>
                </c:pt>
                <c:pt idx="1">
                  <c:v>23</c:v>
                </c:pt>
                <c:pt idx="2">
                  <c:v>44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7-4B7F-908B-CD010B367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87666880"/>
        <c:axId val="687671456"/>
      </c:barChart>
      <c:catAx>
        <c:axId val="68766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Диапозон инвестиций</a:t>
                </a:r>
              </a:p>
            </c:rich>
          </c:tx>
          <c:layout>
            <c:manualLayout>
              <c:xMode val="edge"/>
              <c:yMode val="edge"/>
              <c:x val="0.43365086689920462"/>
              <c:y val="0.927627160877323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7671456"/>
        <c:crosses val="autoZero"/>
        <c:auto val="1"/>
        <c:lblAlgn val="ctr"/>
        <c:lblOffset val="100"/>
        <c:noMultiLvlLbl val="0"/>
      </c:catAx>
      <c:valAx>
        <c:axId val="6876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частоты</a:t>
                </a:r>
              </a:p>
            </c:rich>
          </c:tx>
          <c:layout>
            <c:manualLayout>
              <c:xMode val="edge"/>
              <c:yMode val="edge"/>
              <c:x val="3.0303026687780159E-3"/>
              <c:y val="0.33060990067590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766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ru-RU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Гистограмма распределения областей по инвестициям</a:t>
            </a:r>
          </a:p>
          <a:p>
            <a:pPr rtl="0"/>
            <a:endParaRPr lang="ru-RU" sz="18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clusteredColumn" uniqueId="{00000003-AE07-4AA3-8C43-711A31D1814C}">
          <cx:tx>
            <cx:txData>
              <cx:f/>
              <cx:v>Frequency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Интервалы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ru-RU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Интервалы</a:t>
              </a:r>
            </a:p>
          </cx:txPr>
        </cx:title>
        <cx:tickLabels/>
      </cx:axis>
      <cx:axis id="1">
        <cx:valScaling/>
        <cx:title>
          <cx:tx>
            <cx:txData>
              <cx:v>Частота встречаемости значений в заданнном интревале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ru-RU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Частота встречаемости значений в заданнном интревале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916305</xdr:colOff>
      <xdr:row>12</xdr:row>
      <xdr:rowOff>36195</xdr:rowOff>
    </xdr:from>
    <xdr:to>
      <xdr:col>2</xdr:col>
      <xdr:colOff>954405</xdr:colOff>
      <xdr:row>12</xdr:row>
      <xdr:rowOff>64770</xdr:rowOff>
    </xdr:to>
    <xdr:sp macro="" textlink="">
      <xdr:nvSpPr>
        <xdr:cNvPr id="2" name="Rectangle 4">
          <a:extLst>
            <a:ext uri="{FF2B5EF4-FFF2-40B4-BE49-F238E27FC236}">
              <a16:creationId xmlns:a16="http://schemas.microsoft.com/office/drawing/2014/main" id="{96226B18-1FD7-4CBC-8217-A3FEE8D2AD88}"/>
            </a:ext>
          </a:extLst>
        </xdr:cNvPr>
        <xdr:cNvSpPr>
          <a:spLocks noChangeArrowheads="1"/>
        </xdr:cNvSpPr>
      </xdr:nvSpPr>
      <xdr:spPr bwMode="auto">
        <a:xfrm>
          <a:off x="3819525" y="3823335"/>
          <a:ext cx="38100" cy="285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916305</xdr:colOff>
      <xdr:row>12</xdr:row>
      <xdr:rowOff>36195</xdr:rowOff>
    </xdr:from>
    <xdr:to>
      <xdr:col>2</xdr:col>
      <xdr:colOff>954405</xdr:colOff>
      <xdr:row>12</xdr:row>
      <xdr:rowOff>64770</xdr:rowOff>
    </xdr:to>
    <xdr:sp macro="" textlink="">
      <xdr:nvSpPr>
        <xdr:cNvPr id="3" name="Rectangle 5">
          <a:extLst>
            <a:ext uri="{FF2B5EF4-FFF2-40B4-BE49-F238E27FC236}">
              <a16:creationId xmlns:a16="http://schemas.microsoft.com/office/drawing/2014/main" id="{F669235A-D922-45A1-A178-60FAE2D6240C}"/>
            </a:ext>
          </a:extLst>
        </xdr:cNvPr>
        <xdr:cNvSpPr>
          <a:spLocks noChangeArrowheads="1"/>
        </xdr:cNvSpPr>
      </xdr:nvSpPr>
      <xdr:spPr bwMode="auto">
        <a:xfrm>
          <a:off x="3819525" y="3823335"/>
          <a:ext cx="38100" cy="285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214746</xdr:colOff>
      <xdr:row>104</xdr:row>
      <xdr:rowOff>34637</xdr:rowOff>
    </xdr:from>
    <xdr:to>
      <xdr:col>22</xdr:col>
      <xdr:colOff>46159</xdr:colOff>
      <xdr:row>133</xdr:row>
      <xdr:rowOff>34982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50E3BB9-5B1C-412F-867C-257FD5C754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</xdr:row>
      <xdr:rowOff>0</xdr:rowOff>
    </xdr:from>
    <xdr:to>
      <xdr:col>50</xdr:col>
      <xdr:colOff>365888</xdr:colOff>
      <xdr:row>8</xdr:row>
      <xdr:rowOff>41068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1">
              <a:extLst>
                <a:ext uri="{FF2B5EF4-FFF2-40B4-BE49-F238E27FC236}">
                  <a16:creationId xmlns:a16="http://schemas.microsoft.com/office/drawing/2014/main" id="{EC873F8F-D030-4D50-A9C1-6D12F81ABC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49900" y="723900"/>
              <a:ext cx="15605888" cy="42130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15</xdr:col>
      <xdr:colOff>95250</xdr:colOff>
      <xdr:row>10</xdr:row>
      <xdr:rowOff>171450</xdr:rowOff>
    </xdr:from>
    <xdr:to>
      <xdr:col>38</xdr:col>
      <xdr:colOff>377282</xdr:colOff>
      <xdr:row>19</xdr:row>
      <xdr:rowOff>266700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9CF4DCC-5B78-426B-9635-99E865E66C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171450</xdr:colOff>
      <xdr:row>10</xdr:row>
      <xdr:rowOff>361950</xdr:rowOff>
    </xdr:from>
    <xdr:to>
      <xdr:col>62</xdr:col>
      <xdr:colOff>149630</xdr:colOff>
      <xdr:row>19</xdr:row>
      <xdr:rowOff>285750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DD09251E-EE14-4BD4-91F7-3094D5FEF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22</xdr:row>
      <xdr:rowOff>0</xdr:rowOff>
    </xdr:from>
    <xdr:to>
      <xdr:col>37</xdr:col>
      <xdr:colOff>590550</xdr:colOff>
      <xdr:row>37</xdr:row>
      <xdr:rowOff>202557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63851679-5980-474C-8D35-F030E6CB3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1;&#1080;&#1089;&#1090;%20Microsoft%20Excel%20(10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2;&#1086;&#1078;&#1077;&#1075;&#1086;&#1074;&#1072;%20&#1040;&#1085;&#1085;&#1072;&#1055;&#1048;21-2(&#1044;&#1047;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Выводы"/>
    </sheetNames>
    <sheetDataSet>
      <sheetData sheetId="0">
        <row r="1">
          <cell r="A1" t="str">
            <v>Доля инвестиций в машины, оборудование, транспортные средства в общем объеме инвестиций в основной капитал, направленных на реконструкцию и модернизацию, по субъектам Российской Федерации1)</v>
          </cell>
          <cell r="C1" t="str">
            <v>Название области</v>
          </cell>
          <cell r="D1" t="str">
            <v>Процент инвестиций за 2021</v>
          </cell>
          <cell r="O1" t="str">
            <v>Частота</v>
          </cell>
          <cell r="P1" t="str">
            <v>Середина</v>
          </cell>
        </row>
        <row r="2">
          <cell r="A2" t="str">
            <v>в процентах</v>
          </cell>
          <cell r="B2">
            <v>1</v>
          </cell>
          <cell r="C2" t="str">
            <v>Hенецкий авт.округ</v>
          </cell>
          <cell r="D2">
            <v>0.6</v>
          </cell>
          <cell r="M2" t="str">
            <v>ниж. гр.</v>
          </cell>
          <cell r="N2" t="str">
            <v>верх. гр.</v>
          </cell>
          <cell r="O2">
            <v>0</v>
          </cell>
          <cell r="Q2" t="str">
            <v>Накопленная частота</v>
          </cell>
        </row>
        <row r="3">
          <cell r="B3">
            <v>2</v>
          </cell>
          <cell r="C3" t="str">
            <v>Кабардино-Балкарская Республика</v>
          </cell>
          <cell r="D3">
            <v>2.2999999999999998</v>
          </cell>
          <cell r="J3" t="str">
            <v>Минимум</v>
          </cell>
          <cell r="K3">
            <v>0.6</v>
          </cell>
          <cell r="L3">
            <v>1</v>
          </cell>
          <cell r="M3">
            <v>-2.8485215870519989</v>
          </cell>
          <cell r="N3">
            <v>9.2735830969142263</v>
          </cell>
          <cell r="O3">
            <v>6</v>
          </cell>
          <cell r="P3">
            <v>3.2125307549311137</v>
          </cell>
          <cell r="Q3">
            <v>6</v>
          </cell>
        </row>
        <row r="4">
          <cell r="B4">
            <v>3</v>
          </cell>
          <cell r="C4" t="str">
            <v>Республика Ингушетия</v>
          </cell>
          <cell r="D4">
            <v>3.4</v>
          </cell>
          <cell r="J4" t="str">
            <v>Максимум</v>
          </cell>
          <cell r="K4">
            <v>65.3</v>
          </cell>
          <cell r="L4">
            <v>2</v>
          </cell>
          <cell r="M4">
            <v>9.2735830969142263</v>
          </cell>
          <cell r="N4">
            <v>17.947166193828451</v>
          </cell>
          <cell r="O4">
            <v>10</v>
          </cell>
          <cell r="P4">
            <v>13.610374645371339</v>
          </cell>
          <cell r="Q4">
            <v>16</v>
          </cell>
        </row>
        <row r="5">
          <cell r="B5">
            <v>4</v>
          </cell>
          <cell r="C5" t="str">
            <v>Республика Тыва</v>
          </cell>
          <cell r="D5">
            <v>7.2</v>
          </cell>
          <cell r="J5" t="str">
            <v>R (размах)</v>
          </cell>
          <cell r="K5">
            <v>64.7</v>
          </cell>
          <cell r="L5">
            <v>3</v>
          </cell>
          <cell r="M5">
            <v>17.947166193828451</v>
          </cell>
          <cell r="N5">
            <v>26.62074929074268</v>
          </cell>
          <cell r="O5">
            <v>21</v>
          </cell>
          <cell r="P5">
            <v>22.283957742285565</v>
          </cell>
          <cell r="Q5">
            <v>37</v>
          </cell>
        </row>
        <row r="6">
          <cell r="B6">
            <v>5</v>
          </cell>
          <cell r="C6" t="str">
            <v>Камчатский край</v>
          </cell>
          <cell r="D6">
            <v>7.6</v>
          </cell>
          <cell r="J6" t="str">
            <v>h (ширина интервала)</v>
          </cell>
          <cell r="K6">
            <v>8.6735830969142267</v>
          </cell>
          <cell r="L6">
            <v>4</v>
          </cell>
          <cell r="M6">
            <v>26.62074929074268</v>
          </cell>
          <cell r="N6">
            <v>35.294332387656908</v>
          </cell>
          <cell r="O6">
            <v>21</v>
          </cell>
          <cell r="P6">
            <v>30.957540839199794</v>
          </cell>
          <cell r="Q6">
            <v>58</v>
          </cell>
        </row>
        <row r="7">
          <cell r="B7">
            <v>6</v>
          </cell>
          <cell r="C7" t="str">
            <v>Сахалинская область</v>
          </cell>
          <cell r="D7">
            <v>9</v>
          </cell>
          <cell r="J7" t="str">
            <v>h (кв. корень)</v>
          </cell>
          <cell r="K7">
            <v>6.8970431741039979</v>
          </cell>
          <cell r="L7">
            <v>5</v>
          </cell>
          <cell r="M7">
            <v>35.294332387656908</v>
          </cell>
          <cell r="N7">
            <v>43.967915484571137</v>
          </cell>
          <cell r="O7">
            <v>21</v>
          </cell>
          <cell r="P7">
            <v>39.631123936114022</v>
          </cell>
          <cell r="Q7">
            <v>79</v>
          </cell>
        </row>
        <row r="8">
          <cell r="B8">
            <v>7</v>
          </cell>
          <cell r="C8" t="str">
            <v>Республика Алтай</v>
          </cell>
          <cell r="D8">
            <v>10</v>
          </cell>
          <cell r="L8">
            <v>6</v>
          </cell>
          <cell r="M8">
            <v>43.967915484571137</v>
          </cell>
          <cell r="N8">
            <v>52.641498581485365</v>
          </cell>
          <cell r="O8">
            <v>4</v>
          </cell>
          <cell r="P8">
            <v>48.304707033028251</v>
          </cell>
          <cell r="Q8">
            <v>83</v>
          </cell>
        </row>
        <row r="9">
          <cell r="B9">
            <v>8</v>
          </cell>
          <cell r="C9" t="str">
            <v>Республика Северная Осетия- Алания</v>
          </cell>
          <cell r="D9">
            <v>10.5</v>
          </cell>
          <cell r="L9">
            <v>7</v>
          </cell>
          <cell r="M9">
            <v>52.641498581485365</v>
          </cell>
          <cell r="N9">
            <v>61.315081678399594</v>
          </cell>
          <cell r="O9">
            <v>4</v>
          </cell>
          <cell r="P9">
            <v>56.978290129942479</v>
          </cell>
          <cell r="Q9">
            <v>87</v>
          </cell>
        </row>
        <row r="10">
          <cell r="B10">
            <v>9</v>
          </cell>
          <cell r="C10" t="str">
            <v>Карачаево-Черкесская Республика</v>
          </cell>
          <cell r="D10">
            <v>11.9</v>
          </cell>
        </row>
        <row r="11">
          <cell r="B11">
            <v>10</v>
          </cell>
          <cell r="C11" t="str">
            <v>Чеченская Республика</v>
          </cell>
          <cell r="D11">
            <v>12.5</v>
          </cell>
        </row>
        <row r="12">
          <cell r="B12">
            <v>11</v>
          </cell>
          <cell r="C12" t="str">
            <v>Ханты-Мансийский авт.округ</v>
          </cell>
          <cell r="D12">
            <v>13.7</v>
          </cell>
          <cell r="I12" t="str">
            <v>Среднее значение</v>
          </cell>
          <cell r="J12">
            <v>29.382758620689657</v>
          </cell>
        </row>
        <row r="13">
          <cell r="B13">
            <v>12</v>
          </cell>
          <cell r="C13" t="str">
            <v>г.Севастополь</v>
          </cell>
          <cell r="D13">
            <v>14.2</v>
          </cell>
          <cell r="I13" t="str">
            <v>Медиана</v>
          </cell>
          <cell r="J13">
            <v>29.9</v>
          </cell>
        </row>
        <row r="14">
          <cell r="B14">
            <v>13</v>
          </cell>
          <cell r="C14" t="str">
            <v>Республика Калмыкия</v>
          </cell>
          <cell r="D14">
            <v>15.1</v>
          </cell>
          <cell r="I14" t="str">
            <v>Мода</v>
          </cell>
          <cell r="J14">
            <v>20.8</v>
          </cell>
        </row>
        <row r="15">
          <cell r="B15">
            <v>14</v>
          </cell>
          <cell r="C15" t="str">
            <v>Брянская область</v>
          </cell>
          <cell r="D15">
            <v>16.5</v>
          </cell>
        </row>
        <row r="16">
          <cell r="B16">
            <v>15</v>
          </cell>
          <cell r="C16" t="str">
            <v>Амурская область</v>
          </cell>
          <cell r="D16">
            <v>16.7</v>
          </cell>
        </row>
        <row r="17">
          <cell r="B17">
            <v>16</v>
          </cell>
          <cell r="C17" t="str">
            <v>Тюменская область</v>
          </cell>
          <cell r="D17">
            <v>17.8</v>
          </cell>
        </row>
        <row r="18">
          <cell r="B18">
            <v>17</v>
          </cell>
          <cell r="C18" t="str">
            <v>Республика Мордовия</v>
          </cell>
          <cell r="D18">
            <v>19</v>
          </cell>
        </row>
        <row r="19">
          <cell r="B19">
            <v>18</v>
          </cell>
          <cell r="C19" t="str">
            <v>Новгородская область</v>
          </cell>
          <cell r="D19">
            <v>19.399999999999999</v>
          </cell>
        </row>
        <row r="20">
          <cell r="B20">
            <v>19</v>
          </cell>
          <cell r="C20" t="str">
            <v>Республика Адыгея</v>
          </cell>
          <cell r="D20">
            <v>19.7</v>
          </cell>
        </row>
        <row r="21">
          <cell r="B21">
            <v>20</v>
          </cell>
          <cell r="C21" t="str">
            <v>Алтайский край</v>
          </cell>
          <cell r="D21">
            <v>19.8</v>
          </cell>
        </row>
        <row r="22">
          <cell r="B22">
            <v>21</v>
          </cell>
          <cell r="C22" t="str">
            <v>Тамбовская область</v>
          </cell>
          <cell r="D22">
            <v>20.399999999999999</v>
          </cell>
        </row>
        <row r="23">
          <cell r="B23">
            <v>22</v>
          </cell>
          <cell r="C23" t="str">
            <v>Калининградская область</v>
          </cell>
          <cell r="D23">
            <v>20.8</v>
          </cell>
        </row>
        <row r="24">
          <cell r="B24">
            <v>23</v>
          </cell>
          <cell r="C24" t="str">
            <v>Еврейская автономная область</v>
          </cell>
          <cell r="D24">
            <v>20.8</v>
          </cell>
        </row>
        <row r="25">
          <cell r="B25">
            <v>24</v>
          </cell>
          <cell r="C25" t="str">
            <v>Республика Дагестан</v>
          </cell>
          <cell r="D25">
            <v>21.6</v>
          </cell>
        </row>
        <row r="26">
          <cell r="B26">
            <v>25</v>
          </cell>
          <cell r="C26" t="str">
            <v>Забайкальский край</v>
          </cell>
          <cell r="D26">
            <v>21.6</v>
          </cell>
        </row>
        <row r="27">
          <cell r="B27">
            <v>26</v>
          </cell>
          <cell r="C27" t="str">
            <v>Воронежская область</v>
          </cell>
          <cell r="D27">
            <v>21.9</v>
          </cell>
        </row>
        <row r="28">
          <cell r="B28">
            <v>27</v>
          </cell>
          <cell r="C28" t="str">
            <v>Приморский край</v>
          </cell>
          <cell r="D28">
            <v>22.6</v>
          </cell>
        </row>
        <row r="29">
          <cell r="B29">
            <v>28</v>
          </cell>
          <cell r="C29" t="str">
            <v>Новосибирская область</v>
          </cell>
          <cell r="D29">
            <v>22.9</v>
          </cell>
        </row>
        <row r="30">
          <cell r="B30">
            <v>29</v>
          </cell>
          <cell r="C30" t="str">
            <v>Республика Саха (Якутия)</v>
          </cell>
          <cell r="D30">
            <v>23.9</v>
          </cell>
        </row>
        <row r="31">
          <cell r="B31">
            <v>30</v>
          </cell>
          <cell r="C31" t="str">
            <v>Ямало-Hенецкий авт.округ</v>
          </cell>
          <cell r="D31">
            <v>24.4</v>
          </cell>
        </row>
        <row r="32">
          <cell r="B32">
            <v>31</v>
          </cell>
          <cell r="C32" t="str">
            <v>Магаданская область</v>
          </cell>
          <cell r="D32">
            <v>24.4</v>
          </cell>
        </row>
        <row r="33">
          <cell r="B33">
            <v>32</v>
          </cell>
          <cell r="C33" t="str">
            <v>Астраханская область</v>
          </cell>
          <cell r="D33">
            <v>24.7</v>
          </cell>
        </row>
        <row r="34">
          <cell r="B34">
            <v>33</v>
          </cell>
          <cell r="C34" t="str">
            <v>Чувашская Республика</v>
          </cell>
          <cell r="D34">
            <v>25.1</v>
          </cell>
        </row>
        <row r="35">
          <cell r="B35">
            <v>34</v>
          </cell>
          <cell r="C35" t="str">
            <v>Владимирская область</v>
          </cell>
          <cell r="D35">
            <v>25.3</v>
          </cell>
        </row>
        <row r="36">
          <cell r="B36">
            <v>35</v>
          </cell>
          <cell r="C36" t="str">
            <v>Мурманская область</v>
          </cell>
          <cell r="D36">
            <v>25.3</v>
          </cell>
        </row>
        <row r="37">
          <cell r="B37">
            <v>36</v>
          </cell>
          <cell r="C37" t="str">
            <v>Вологодская область</v>
          </cell>
          <cell r="D37">
            <v>26</v>
          </cell>
        </row>
        <row r="38">
          <cell r="B38">
            <v>37</v>
          </cell>
          <cell r="C38" t="str">
            <v>Республика Крым</v>
          </cell>
          <cell r="D38">
            <v>26.3</v>
          </cell>
        </row>
        <row r="39">
          <cell r="B39">
            <v>38</v>
          </cell>
          <cell r="C39" t="str">
            <v>Ивановская область</v>
          </cell>
          <cell r="D39">
            <v>28.6</v>
          </cell>
        </row>
        <row r="40">
          <cell r="B40">
            <v>39</v>
          </cell>
          <cell r="C40" t="str">
            <v>г.Санкт-Петербург</v>
          </cell>
          <cell r="D40">
            <v>28.7</v>
          </cell>
        </row>
        <row r="41">
          <cell r="B41">
            <v>40</v>
          </cell>
          <cell r="C41" t="str">
            <v>Республика Коми</v>
          </cell>
          <cell r="D41">
            <v>29.1</v>
          </cell>
        </row>
        <row r="42">
          <cell r="B42">
            <v>41</v>
          </cell>
          <cell r="C42" t="str">
            <v>Пензенская область</v>
          </cell>
          <cell r="D42">
            <v>29.3</v>
          </cell>
        </row>
        <row r="43">
          <cell r="B43">
            <v>42</v>
          </cell>
          <cell r="C43" t="str">
            <v>Самарская область</v>
          </cell>
          <cell r="D43">
            <v>29.4</v>
          </cell>
        </row>
        <row r="44">
          <cell r="B44">
            <v>43</v>
          </cell>
          <cell r="C44" t="str">
            <v>Краснодарский край</v>
          </cell>
          <cell r="D44">
            <v>29.8</v>
          </cell>
        </row>
        <row r="45">
          <cell r="B45">
            <v>44</v>
          </cell>
          <cell r="C45" t="str">
            <v>г.Москва</v>
          </cell>
          <cell r="D45">
            <v>29.9</v>
          </cell>
        </row>
        <row r="46">
          <cell r="B46">
            <v>45</v>
          </cell>
          <cell r="C46" t="str">
            <v>Удмуртская Республика</v>
          </cell>
          <cell r="D46">
            <v>30.3</v>
          </cell>
        </row>
        <row r="47">
          <cell r="B47">
            <v>46</v>
          </cell>
          <cell r="C47" t="str">
            <v>Тюменская область(кроме Ханты-Мансийского автономного округа-Югры и Ямало-Ненецкого автономного округа)</v>
          </cell>
          <cell r="D47">
            <v>30.3</v>
          </cell>
        </row>
        <row r="48">
          <cell r="B48">
            <v>47</v>
          </cell>
          <cell r="C48" t="str">
            <v>Белгородская область</v>
          </cell>
          <cell r="D48">
            <v>30.5</v>
          </cell>
        </row>
        <row r="49">
          <cell r="B49">
            <v>48</v>
          </cell>
          <cell r="C49" t="str">
            <v>Курганская область</v>
          </cell>
          <cell r="D49">
            <v>30.6</v>
          </cell>
        </row>
        <row r="50">
          <cell r="B50">
            <v>49</v>
          </cell>
          <cell r="C50" t="str">
            <v>Московская область</v>
          </cell>
          <cell r="D50">
            <v>31</v>
          </cell>
        </row>
        <row r="51">
          <cell r="B51">
            <v>50</v>
          </cell>
          <cell r="C51" t="str">
            <v>Ростовская область</v>
          </cell>
          <cell r="D51">
            <v>31.9</v>
          </cell>
        </row>
        <row r="52">
          <cell r="B52">
            <v>51</v>
          </cell>
          <cell r="C52" t="str">
            <v>Республика Татарстан</v>
          </cell>
          <cell r="D52">
            <v>32.299999999999997</v>
          </cell>
        </row>
        <row r="53">
          <cell r="B53">
            <v>52</v>
          </cell>
          <cell r="C53" t="str">
            <v>Волгоградская область</v>
          </cell>
          <cell r="D53">
            <v>32.4</v>
          </cell>
        </row>
        <row r="54">
          <cell r="B54">
            <v>53</v>
          </cell>
          <cell r="C54" t="str">
            <v>Орловская область</v>
          </cell>
          <cell r="D54">
            <v>32.700000000000003</v>
          </cell>
        </row>
        <row r="55">
          <cell r="B55">
            <v>54</v>
          </cell>
          <cell r="C55" t="str">
            <v>Ставропольский край</v>
          </cell>
          <cell r="D55">
            <v>32.700000000000003</v>
          </cell>
        </row>
        <row r="56">
          <cell r="B56">
            <v>55</v>
          </cell>
          <cell r="C56" t="str">
            <v>Томская область</v>
          </cell>
          <cell r="D56">
            <v>33.5</v>
          </cell>
        </row>
        <row r="57">
          <cell r="B57">
            <v>56</v>
          </cell>
          <cell r="C57" t="str">
            <v>Ленинградская область</v>
          </cell>
          <cell r="D57">
            <v>34</v>
          </cell>
        </row>
        <row r="58">
          <cell r="B58">
            <v>57</v>
          </cell>
          <cell r="C58" t="str">
            <v>Ульяновская область</v>
          </cell>
          <cell r="D58">
            <v>34.299999999999997</v>
          </cell>
        </row>
        <row r="59">
          <cell r="B59">
            <v>58</v>
          </cell>
          <cell r="C59" t="str">
            <v>Омская область</v>
          </cell>
          <cell r="D59">
            <v>34.4</v>
          </cell>
          <cell r="L59" t="str">
            <v>Частота</v>
          </cell>
          <cell r="M59" t="str">
            <v>Накопленная частота</v>
          </cell>
          <cell r="N59" t="str">
            <v>Середина интервала</v>
          </cell>
        </row>
        <row r="60">
          <cell r="B60">
            <v>59</v>
          </cell>
          <cell r="C60" t="str">
            <v>Республика Марий Эл</v>
          </cell>
          <cell r="D60">
            <v>35.4</v>
          </cell>
          <cell r="F60" t="str">
            <v>Размах по Дэвиду-Скотту</v>
          </cell>
          <cell r="G60">
            <v>10.309738650579346</v>
          </cell>
          <cell r="I60" t="str">
            <v>Номер интервала</v>
          </cell>
          <cell r="J60" t="str">
            <v>Нижняя граница</v>
          </cell>
          <cell r="K60" t="str">
            <v>Верхняя граница</v>
          </cell>
        </row>
        <row r="61">
          <cell r="B61">
            <v>60</v>
          </cell>
          <cell r="C61" t="str">
            <v>Республика Башкортостан</v>
          </cell>
          <cell r="D61">
            <v>35.5</v>
          </cell>
          <cell r="I61">
            <v>1</v>
          </cell>
          <cell r="J61">
            <v>0</v>
          </cell>
          <cell r="K61">
            <v>10.309738650579346</v>
          </cell>
          <cell r="L61">
            <v>0</v>
          </cell>
          <cell r="M61">
            <v>0</v>
          </cell>
          <cell r="N61">
            <v>5.1548693252896731</v>
          </cell>
        </row>
        <row r="62">
          <cell r="B62">
            <v>61</v>
          </cell>
          <cell r="C62" t="str">
            <v>Красноярский край</v>
          </cell>
          <cell r="D62">
            <v>35.9</v>
          </cell>
          <cell r="I62">
            <v>2</v>
          </cell>
          <cell r="J62">
            <v>10.309738650579346</v>
          </cell>
          <cell r="K62">
            <v>20.619477301158692</v>
          </cell>
          <cell r="L62">
            <v>7</v>
          </cell>
          <cell r="M62">
            <v>7</v>
          </cell>
          <cell r="N62">
            <v>15.464607975869018</v>
          </cell>
        </row>
        <row r="63">
          <cell r="B63">
            <v>62</v>
          </cell>
          <cell r="C63" t="str">
            <v>Архангельская область</v>
          </cell>
          <cell r="D63">
            <v>36.1</v>
          </cell>
          <cell r="I63">
            <v>3</v>
          </cell>
          <cell r="J63">
            <v>20.619477301158692</v>
          </cell>
          <cell r="K63">
            <v>30.929215951738037</v>
          </cell>
          <cell r="L63">
            <v>14</v>
          </cell>
          <cell r="M63">
            <v>21</v>
          </cell>
          <cell r="N63">
            <v>25.774346626448363</v>
          </cell>
        </row>
        <row r="64">
          <cell r="B64">
            <v>63</v>
          </cell>
          <cell r="C64" t="str">
            <v>Рязанская область</v>
          </cell>
          <cell r="D64">
            <v>36.6</v>
          </cell>
          <cell r="I64">
            <v>4</v>
          </cell>
          <cell r="J64">
            <v>30.929215951738037</v>
          </cell>
          <cell r="K64">
            <v>41.238954602317385</v>
          </cell>
          <cell r="L64">
            <v>27</v>
          </cell>
          <cell r="M64">
            <v>48</v>
          </cell>
          <cell r="N64">
            <v>36.084085277027711</v>
          </cell>
        </row>
        <row r="65">
          <cell r="B65">
            <v>64</v>
          </cell>
          <cell r="C65" t="str">
            <v>Ярославская область</v>
          </cell>
          <cell r="D65">
            <v>36.799999999999997</v>
          </cell>
          <cell r="I65">
            <v>5</v>
          </cell>
          <cell r="J65">
            <v>41.238954602317385</v>
          </cell>
          <cell r="K65">
            <v>51.548693252896733</v>
          </cell>
          <cell r="L65">
            <v>39</v>
          </cell>
          <cell r="M65">
            <v>87</v>
          </cell>
          <cell r="N65">
            <v>46.393823927607059</v>
          </cell>
        </row>
        <row r="66">
          <cell r="B66">
            <v>65</v>
          </cell>
          <cell r="C66" t="str">
            <v>Псковская область</v>
          </cell>
          <cell r="D66">
            <v>37.1</v>
          </cell>
        </row>
        <row r="67">
          <cell r="B67">
            <v>66</v>
          </cell>
          <cell r="C67" t="str">
            <v>Кировская область</v>
          </cell>
          <cell r="D67">
            <v>37.4</v>
          </cell>
        </row>
        <row r="68">
          <cell r="B68">
            <v>67</v>
          </cell>
          <cell r="C68" t="str">
            <v>Пермский край</v>
          </cell>
          <cell r="D68">
            <v>37.799999999999997</v>
          </cell>
        </row>
        <row r="69">
          <cell r="B69">
            <v>68</v>
          </cell>
          <cell r="C69" t="str">
            <v>Саратовская область</v>
          </cell>
          <cell r="D69">
            <v>38.4</v>
          </cell>
        </row>
        <row r="70">
          <cell r="B70">
            <v>69</v>
          </cell>
          <cell r="C70" t="str">
            <v>Республика Бурятия</v>
          </cell>
          <cell r="D70">
            <v>38.700000000000003</v>
          </cell>
        </row>
        <row r="71">
          <cell r="B71">
            <v>70</v>
          </cell>
          <cell r="C71" t="str">
            <v>Костромская область</v>
          </cell>
          <cell r="D71">
            <v>39.700000000000003</v>
          </cell>
        </row>
        <row r="72">
          <cell r="B72">
            <v>71</v>
          </cell>
          <cell r="C72" t="str">
            <v>Хабаровский край</v>
          </cell>
          <cell r="D72">
            <v>39.700000000000003</v>
          </cell>
        </row>
        <row r="73">
          <cell r="B73">
            <v>72</v>
          </cell>
          <cell r="C73" t="str">
            <v>Иркутская область</v>
          </cell>
          <cell r="D73">
            <v>40.1</v>
          </cell>
        </row>
        <row r="74">
          <cell r="B74">
            <v>73</v>
          </cell>
          <cell r="C74" t="str">
            <v>Республика Карелия</v>
          </cell>
          <cell r="D74">
            <v>40.4</v>
          </cell>
        </row>
        <row r="75">
          <cell r="B75">
            <v>74</v>
          </cell>
          <cell r="C75" t="str">
            <v>Оренбургская область</v>
          </cell>
          <cell r="D75">
            <v>41.3</v>
          </cell>
        </row>
        <row r="76">
          <cell r="B76">
            <v>75</v>
          </cell>
          <cell r="C76" t="str">
            <v>Свердловская область</v>
          </cell>
          <cell r="D76">
            <v>42.8</v>
          </cell>
          <cell r="L76" t="str">
            <v>Частота</v>
          </cell>
          <cell r="M76" t="str">
            <v>Накопленная частота</v>
          </cell>
          <cell r="N76" t="str">
            <v>Середина интервала</v>
          </cell>
        </row>
        <row r="77">
          <cell r="B77">
            <v>76</v>
          </cell>
          <cell r="C77" t="str">
            <v>Тверская область</v>
          </cell>
          <cell r="D77">
            <v>42.9</v>
          </cell>
          <cell r="F77" t="str">
            <v>Ширина по формуле квардатного корня</v>
          </cell>
          <cell r="G77">
            <v>6.8970431741039979</v>
          </cell>
          <cell r="I77" t="str">
            <v>Номер интервала</v>
          </cell>
          <cell r="J77" t="str">
            <v>Нижняя граница</v>
          </cell>
          <cell r="K77" t="str">
            <v>Верхняя граница</v>
          </cell>
        </row>
        <row r="78">
          <cell r="B78">
            <v>77</v>
          </cell>
          <cell r="C78" t="str">
            <v>Архангельская область(кроме Hенецкого авт.округа)</v>
          </cell>
          <cell r="D78">
            <v>42.9</v>
          </cell>
          <cell r="I78">
            <v>1</v>
          </cell>
          <cell r="J78">
            <v>0</v>
          </cell>
          <cell r="K78">
            <v>6.8970431741039979</v>
          </cell>
          <cell r="L78">
            <v>0</v>
          </cell>
          <cell r="M78">
            <v>0</v>
          </cell>
          <cell r="N78">
            <v>3.448521587051999</v>
          </cell>
        </row>
        <row r="79">
          <cell r="B79">
            <v>78</v>
          </cell>
          <cell r="C79" t="str">
            <v>Курская область</v>
          </cell>
          <cell r="D79">
            <v>43.3</v>
          </cell>
          <cell r="I79">
            <v>2</v>
          </cell>
          <cell r="J79">
            <v>6.8970431741039979</v>
          </cell>
          <cell r="K79">
            <v>13.794086348207996</v>
          </cell>
          <cell r="L79">
            <v>3</v>
          </cell>
          <cell r="M79">
            <v>3</v>
          </cell>
          <cell r="N79">
            <v>10.345564761155996</v>
          </cell>
        </row>
        <row r="80">
          <cell r="B80">
            <v>79</v>
          </cell>
          <cell r="C80" t="str">
            <v>Чукотский авт.округ</v>
          </cell>
          <cell r="D80">
            <v>43.8</v>
          </cell>
          <cell r="I80">
            <v>3</v>
          </cell>
          <cell r="J80">
            <v>13.794086348207996</v>
          </cell>
          <cell r="K80">
            <v>20.691129522311993</v>
          </cell>
          <cell r="L80">
            <v>8</v>
          </cell>
          <cell r="M80">
            <v>11</v>
          </cell>
          <cell r="N80">
            <v>17.242607935259993</v>
          </cell>
        </row>
        <row r="81">
          <cell r="B81">
            <v>80</v>
          </cell>
          <cell r="C81" t="str">
            <v>Кемеровская область</v>
          </cell>
          <cell r="D81">
            <v>50.2</v>
          </cell>
          <cell r="I81">
            <v>4</v>
          </cell>
          <cell r="J81">
            <v>20.691129522311993</v>
          </cell>
          <cell r="K81">
            <v>27.588172696415992</v>
          </cell>
          <cell r="L81">
            <v>10</v>
          </cell>
          <cell r="M81">
            <v>21</v>
          </cell>
          <cell r="N81">
            <v>24.139651109363992</v>
          </cell>
        </row>
        <row r="82">
          <cell r="B82">
            <v>81</v>
          </cell>
          <cell r="C82" t="str">
            <v>Республика Хакасия</v>
          </cell>
          <cell r="D82">
            <v>50.5</v>
          </cell>
          <cell r="I82">
            <v>5</v>
          </cell>
          <cell r="J82">
            <v>27.588172696415992</v>
          </cell>
          <cell r="K82">
            <v>34.485215870519987</v>
          </cell>
          <cell r="L82">
            <v>16</v>
          </cell>
          <cell r="M82">
            <v>37</v>
          </cell>
          <cell r="N82">
            <v>31.036694283467988</v>
          </cell>
        </row>
        <row r="83">
          <cell r="B83">
            <v>82</v>
          </cell>
          <cell r="C83" t="str">
            <v>Тульская область</v>
          </cell>
          <cell r="D83">
            <v>50.6</v>
          </cell>
          <cell r="I83">
            <v>6</v>
          </cell>
          <cell r="J83">
            <v>34.485215870519987</v>
          </cell>
          <cell r="K83">
            <v>41.382259044623986</v>
          </cell>
          <cell r="L83">
            <v>21</v>
          </cell>
          <cell r="M83">
            <v>58</v>
          </cell>
          <cell r="N83">
            <v>37.933737457571986</v>
          </cell>
        </row>
        <row r="84">
          <cell r="B84">
            <v>83</v>
          </cell>
          <cell r="C84" t="str">
            <v>Челябинская область</v>
          </cell>
          <cell r="D84">
            <v>51.6</v>
          </cell>
          <cell r="I84">
            <v>7</v>
          </cell>
          <cell r="J84">
            <v>41.382259044623986</v>
          </cell>
          <cell r="K84">
            <v>48.279302218727985</v>
          </cell>
          <cell r="L84">
            <v>16</v>
          </cell>
          <cell r="M84">
            <v>74</v>
          </cell>
          <cell r="N84">
            <v>44.830780631675985</v>
          </cell>
        </row>
        <row r="85">
          <cell r="B85">
            <v>84</v>
          </cell>
          <cell r="C85" t="str">
            <v>Смоленская область</v>
          </cell>
          <cell r="D85">
            <v>53.2</v>
          </cell>
          <cell r="I85">
            <v>8</v>
          </cell>
          <cell r="J85">
            <v>48.279302218727985</v>
          </cell>
          <cell r="K85">
            <v>55.176345392831983</v>
          </cell>
          <cell r="L85">
            <v>13</v>
          </cell>
          <cell r="M85">
            <v>87</v>
          </cell>
          <cell r="N85">
            <v>51.727823805779984</v>
          </cell>
        </row>
        <row r="86">
          <cell r="B86">
            <v>85</v>
          </cell>
          <cell r="C86" t="str">
            <v>Калужская область</v>
          </cell>
          <cell r="D86">
            <v>54.9</v>
          </cell>
        </row>
        <row r="87">
          <cell r="B87">
            <v>86</v>
          </cell>
          <cell r="C87" t="str">
            <v>Hижегородская область</v>
          </cell>
          <cell r="D87">
            <v>56.8</v>
          </cell>
        </row>
        <row r="88">
          <cell r="B88">
            <v>87</v>
          </cell>
          <cell r="C88" t="str">
            <v>Липецкая область</v>
          </cell>
          <cell r="D88">
            <v>65.3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  <sheetName val="Лист2"/>
    </sheetNames>
    <sheetDataSet>
      <sheetData sheetId="0">
        <row r="63">
          <cell r="D63">
            <v>-1969089</v>
          </cell>
          <cell r="E63">
            <v>31488.5</v>
          </cell>
          <cell r="F63">
            <v>1</v>
          </cell>
        </row>
        <row r="64">
          <cell r="D64">
            <v>31488.5</v>
          </cell>
          <cell r="E64">
            <v>133958</v>
          </cell>
          <cell r="F64">
            <v>57</v>
          </cell>
        </row>
        <row r="65">
          <cell r="D65">
            <v>133958</v>
          </cell>
          <cell r="E65">
            <v>804082.5</v>
          </cell>
          <cell r="F65">
            <v>113</v>
          </cell>
        </row>
        <row r="66">
          <cell r="D66">
            <v>804082.5</v>
          </cell>
          <cell r="E66">
            <v>9439643</v>
          </cell>
          <cell r="F66">
            <v>169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4"/>
  <sheetViews>
    <sheetView tabSelected="1" zoomScale="55" zoomScaleNormal="55" workbookViewId="0">
      <selection sqref="A1:B1"/>
    </sheetView>
  </sheetViews>
  <sheetFormatPr defaultRowHeight="14.4" x14ac:dyDescent="0.3"/>
  <cols>
    <col min="2" max="2" width="18.88671875" customWidth="1"/>
    <col min="3" max="3" width="21.6640625" customWidth="1"/>
    <col min="4" max="4" width="30" customWidth="1"/>
    <col min="12" max="12" width="21.33203125" customWidth="1"/>
  </cols>
  <sheetData>
    <row r="1" spans="1:28" ht="57.6" customHeight="1" x14ac:dyDescent="0.3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5"/>
      <c r="J1" s="6"/>
      <c r="K1" s="7"/>
      <c r="L1" s="7"/>
      <c r="M1" s="7"/>
      <c r="N1" s="7"/>
      <c r="O1" s="8" t="s">
        <v>3</v>
      </c>
      <c r="P1" s="8" t="s">
        <v>4</v>
      </c>
      <c r="Q1" s="9"/>
    </row>
    <row r="2" spans="1:28" ht="43.2" x14ac:dyDescent="0.3">
      <c r="A2" s="10" t="s">
        <v>5</v>
      </c>
      <c r="B2" s="11">
        <v>1</v>
      </c>
      <c r="C2" s="12" t="s">
        <v>6</v>
      </c>
      <c r="D2" s="13">
        <v>0.6</v>
      </c>
      <c r="F2" s="14"/>
      <c r="J2" s="15"/>
      <c r="K2" s="16"/>
      <c r="L2" s="17"/>
      <c r="M2" s="17" t="s">
        <v>7</v>
      </c>
      <c r="N2" s="17" t="s">
        <v>8</v>
      </c>
      <c r="O2" s="17">
        <f t="array" ref="O2:O9">FREQUENCY(D2:D218,M3:M9)</f>
        <v>0</v>
      </c>
      <c r="P2" s="17"/>
      <c r="Q2" s="19" t="s">
        <v>9</v>
      </c>
      <c r="S2" s="5"/>
      <c r="T2" s="5"/>
      <c r="U2" s="5"/>
      <c r="V2" s="5"/>
    </row>
    <row r="3" spans="1:28" ht="79.8" x14ac:dyDescent="0.3">
      <c r="A3" s="10"/>
      <c r="B3" s="11">
        <v>2</v>
      </c>
      <c r="C3" s="12" t="s">
        <v>10</v>
      </c>
      <c r="D3" s="13">
        <v>2.2999999999999998</v>
      </c>
      <c r="F3" s="14"/>
      <c r="J3" s="20" t="s">
        <v>11</v>
      </c>
      <c r="K3" s="21">
        <f>MIN(D2:D88)</f>
        <v>0.6</v>
      </c>
      <c r="L3" s="17">
        <v>1</v>
      </c>
      <c r="M3" s="22">
        <f>K3-(K7/2)</f>
        <v>-2.8485215870519989</v>
      </c>
      <c r="N3" s="22">
        <f>K3+K6</f>
        <v>9.2735830969142263</v>
      </c>
      <c r="O3" s="17">
        <v>6</v>
      </c>
      <c r="P3" s="23">
        <f>(M3+N3)/2</f>
        <v>3.2125307549311137</v>
      </c>
      <c r="Q3" s="24">
        <f>O3</f>
        <v>6</v>
      </c>
      <c r="T3" s="25"/>
      <c r="AA3" s="5"/>
      <c r="AB3" s="25"/>
    </row>
    <row r="4" spans="1:28" ht="53.4" x14ac:dyDescent="0.3">
      <c r="A4" s="10"/>
      <c r="B4" s="11">
        <v>3</v>
      </c>
      <c r="C4" s="12" t="s">
        <v>12</v>
      </c>
      <c r="D4" s="13">
        <v>3.4</v>
      </c>
      <c r="F4" s="14"/>
      <c r="J4" s="20" t="s">
        <v>13</v>
      </c>
      <c r="K4" s="21">
        <f>MAX(D2:D88)</f>
        <v>65.3</v>
      </c>
      <c r="L4" s="17">
        <v>2</v>
      </c>
      <c r="M4" s="22">
        <f t="shared" ref="M4:M9" si="0">N3</f>
        <v>9.2735830969142263</v>
      </c>
      <c r="N4" s="22">
        <f t="shared" ref="N4:N9" si="1">M4+$K$6</f>
        <v>17.947166193828451</v>
      </c>
      <c r="O4" s="17">
        <v>10</v>
      </c>
      <c r="P4" s="23">
        <f t="shared" ref="P4:P9" si="2">(M4+N4)/2</f>
        <v>13.610374645371339</v>
      </c>
      <c r="Q4" s="24">
        <f t="shared" ref="Q4:Q9" si="3">O4+Q3</f>
        <v>16</v>
      </c>
      <c r="T4" s="25"/>
      <c r="AA4" s="26"/>
    </row>
    <row r="5" spans="1:28" ht="27" x14ac:dyDescent="0.3">
      <c r="A5" s="10"/>
      <c r="B5" s="11">
        <v>4</v>
      </c>
      <c r="C5" s="12" t="s">
        <v>14</v>
      </c>
      <c r="D5" s="13">
        <v>7.2</v>
      </c>
      <c r="F5" s="14"/>
      <c r="J5" s="20" t="s">
        <v>15</v>
      </c>
      <c r="K5" s="21">
        <f>K4-K3</f>
        <v>64.7</v>
      </c>
      <c r="L5" s="17">
        <v>3</v>
      </c>
      <c r="M5" s="22">
        <f t="shared" si="0"/>
        <v>17.947166193828451</v>
      </c>
      <c r="N5" s="22">
        <f t="shared" si="1"/>
        <v>26.62074929074268</v>
      </c>
      <c r="O5" s="17">
        <v>21</v>
      </c>
      <c r="P5" s="23">
        <f t="shared" si="2"/>
        <v>22.283957742285565</v>
      </c>
      <c r="Q5" s="24">
        <f t="shared" si="3"/>
        <v>37</v>
      </c>
      <c r="T5" s="25"/>
    </row>
    <row r="6" spans="1:28" ht="57.6" x14ac:dyDescent="0.3">
      <c r="A6" s="10"/>
      <c r="B6" s="11">
        <v>5</v>
      </c>
      <c r="C6" s="12" t="s">
        <v>16</v>
      </c>
      <c r="D6" s="13">
        <v>7.6</v>
      </c>
      <c r="F6" s="27"/>
      <c r="J6" s="28" t="s">
        <v>17</v>
      </c>
      <c r="K6" s="29">
        <f>K5/(1 + LOG(88, 2))</f>
        <v>8.6735830969142267</v>
      </c>
      <c r="L6" s="17">
        <v>4</v>
      </c>
      <c r="M6" s="22">
        <f t="shared" si="0"/>
        <v>26.62074929074268</v>
      </c>
      <c r="N6" s="22">
        <f t="shared" si="1"/>
        <v>35.294332387656908</v>
      </c>
      <c r="O6" s="17">
        <v>21</v>
      </c>
      <c r="P6" s="23">
        <f t="shared" si="2"/>
        <v>30.957540839199794</v>
      </c>
      <c r="Q6" s="24">
        <f>O6+Q5</f>
        <v>58</v>
      </c>
      <c r="T6" s="25"/>
    </row>
    <row r="7" spans="1:28" ht="40.200000000000003" x14ac:dyDescent="0.3">
      <c r="A7" s="10"/>
      <c r="B7" s="11">
        <v>6</v>
      </c>
      <c r="C7" s="12" t="s">
        <v>18</v>
      </c>
      <c r="D7" s="13">
        <v>9</v>
      </c>
      <c r="F7" s="14"/>
      <c r="J7" s="30" t="s">
        <v>19</v>
      </c>
      <c r="K7" s="31">
        <f>K5/SQRT(88)</f>
        <v>6.8970431741039979</v>
      </c>
      <c r="L7" s="17">
        <v>5</v>
      </c>
      <c r="M7" s="22">
        <f t="shared" si="0"/>
        <v>35.294332387656908</v>
      </c>
      <c r="N7" s="22">
        <f t="shared" si="1"/>
        <v>43.967915484571137</v>
      </c>
      <c r="O7" s="17">
        <v>21</v>
      </c>
      <c r="P7" s="23">
        <f t="shared" si="2"/>
        <v>39.631123936114022</v>
      </c>
      <c r="Q7" s="24">
        <f t="shared" si="3"/>
        <v>79</v>
      </c>
      <c r="T7" s="25"/>
    </row>
    <row r="8" spans="1:28" ht="27" x14ac:dyDescent="0.3">
      <c r="A8" s="10"/>
      <c r="B8" s="11">
        <v>7</v>
      </c>
      <c r="C8" s="12" t="s">
        <v>20</v>
      </c>
      <c r="D8" s="13">
        <v>10</v>
      </c>
      <c r="F8" s="14"/>
      <c r="J8" s="15"/>
      <c r="K8" s="17"/>
      <c r="L8" s="32">
        <v>6</v>
      </c>
      <c r="M8" s="22">
        <f t="shared" si="0"/>
        <v>43.967915484571137</v>
      </c>
      <c r="N8" s="22">
        <f t="shared" si="1"/>
        <v>52.641498581485365</v>
      </c>
      <c r="O8" s="17">
        <v>4</v>
      </c>
      <c r="P8" s="23">
        <f t="shared" si="2"/>
        <v>48.304707033028251</v>
      </c>
      <c r="Q8" s="24">
        <f t="shared" si="3"/>
        <v>83</v>
      </c>
      <c r="T8" s="25"/>
    </row>
    <row r="9" spans="1:28" ht="67.2" thickBot="1" x14ac:dyDescent="0.35">
      <c r="A9" s="10"/>
      <c r="B9" s="11">
        <v>8</v>
      </c>
      <c r="C9" s="12" t="s">
        <v>21</v>
      </c>
      <c r="D9" s="13">
        <v>10.5</v>
      </c>
      <c r="F9" s="14"/>
      <c r="I9" s="5"/>
      <c r="J9" s="33"/>
      <c r="K9" s="34"/>
      <c r="L9" s="35">
        <v>7</v>
      </c>
      <c r="M9" s="36">
        <f t="shared" si="0"/>
        <v>52.641498581485365</v>
      </c>
      <c r="N9" s="36">
        <f t="shared" si="1"/>
        <v>61.315081678399594</v>
      </c>
      <c r="O9" s="18">
        <v>4</v>
      </c>
      <c r="P9" s="37">
        <f t="shared" si="2"/>
        <v>56.978290129942479</v>
      </c>
      <c r="Q9" s="38">
        <f t="shared" si="3"/>
        <v>87</v>
      </c>
      <c r="T9" s="25"/>
    </row>
    <row r="10" spans="1:28" ht="79.8" x14ac:dyDescent="0.3">
      <c r="A10" s="10"/>
      <c r="B10" s="11">
        <v>9</v>
      </c>
      <c r="C10" s="12" t="s">
        <v>22</v>
      </c>
      <c r="D10" s="13">
        <v>11.9</v>
      </c>
      <c r="F10" s="14"/>
      <c r="J10" s="25"/>
    </row>
    <row r="11" spans="1:28" ht="54" thickBot="1" x14ac:dyDescent="0.35">
      <c r="A11" s="10"/>
      <c r="B11" s="11">
        <v>10</v>
      </c>
      <c r="C11" s="12" t="s">
        <v>23</v>
      </c>
      <c r="D11" s="13">
        <v>12.5</v>
      </c>
      <c r="F11" s="14"/>
    </row>
    <row r="12" spans="1:28" ht="53.4" x14ac:dyDescent="0.3">
      <c r="A12" s="10"/>
      <c r="B12" s="11">
        <v>11</v>
      </c>
      <c r="C12" s="12" t="s">
        <v>24</v>
      </c>
      <c r="D12" s="13">
        <v>13.7</v>
      </c>
      <c r="F12" s="14"/>
      <c r="I12" s="39" t="s">
        <v>25</v>
      </c>
      <c r="J12" s="40">
        <f>AVERAGE(D2:D88)</f>
        <v>29.382758620689657</v>
      </c>
    </row>
    <row r="13" spans="1:28" ht="27" x14ac:dyDescent="0.3">
      <c r="A13" s="10"/>
      <c r="B13" s="11">
        <v>12</v>
      </c>
      <c r="C13" s="12" t="s">
        <v>26</v>
      </c>
      <c r="D13" s="13">
        <v>14.2</v>
      </c>
      <c r="F13" s="14"/>
      <c r="I13" s="41" t="s">
        <v>27</v>
      </c>
      <c r="J13" s="42">
        <f>MEDIAN(D2:D88)</f>
        <v>29.9</v>
      </c>
    </row>
    <row r="14" spans="1:28" ht="54" thickBot="1" x14ac:dyDescent="0.35">
      <c r="A14" s="10"/>
      <c r="B14" s="11">
        <v>13</v>
      </c>
      <c r="C14" s="12" t="s">
        <v>28</v>
      </c>
      <c r="D14" s="13">
        <v>15.1</v>
      </c>
      <c r="F14" s="14"/>
      <c r="I14" s="43" t="s">
        <v>29</v>
      </c>
      <c r="J14" s="44">
        <f>MODE(D2:D88)</f>
        <v>20.8</v>
      </c>
    </row>
    <row r="15" spans="1:28" ht="27" x14ac:dyDescent="0.3">
      <c r="A15" s="10"/>
      <c r="B15" s="11">
        <v>14</v>
      </c>
      <c r="C15" s="12" t="s">
        <v>30</v>
      </c>
      <c r="D15" s="13">
        <v>16.5</v>
      </c>
      <c r="F15" s="14"/>
    </row>
    <row r="16" spans="1:28" ht="27" x14ac:dyDescent="0.3">
      <c r="A16" s="10"/>
      <c r="B16" s="11">
        <v>15</v>
      </c>
      <c r="C16" s="12" t="s">
        <v>31</v>
      </c>
      <c r="D16" s="13">
        <v>16.7</v>
      </c>
      <c r="F16" s="14"/>
    </row>
    <row r="17" spans="1:15" ht="40.200000000000003" x14ac:dyDescent="0.3">
      <c r="A17" s="10"/>
      <c r="B17" s="11">
        <v>16</v>
      </c>
      <c r="C17" s="12" t="s">
        <v>32</v>
      </c>
      <c r="D17" s="13">
        <v>17.8</v>
      </c>
      <c r="F17" s="14"/>
      <c r="J17" s="5"/>
    </row>
    <row r="18" spans="1:15" ht="53.4" x14ac:dyDescent="0.3">
      <c r="A18" s="10"/>
      <c r="B18" s="11">
        <v>17</v>
      </c>
      <c r="C18" s="12" t="s">
        <v>33</v>
      </c>
      <c r="D18" s="13">
        <v>19</v>
      </c>
      <c r="F18" s="14"/>
      <c r="N18" s="45"/>
      <c r="O18" s="45"/>
    </row>
    <row r="19" spans="1:15" ht="40.200000000000003" x14ac:dyDescent="0.3">
      <c r="A19" s="10"/>
      <c r="B19" s="11">
        <v>18</v>
      </c>
      <c r="C19" s="12" t="s">
        <v>34</v>
      </c>
      <c r="D19" s="13">
        <v>19.399999999999999</v>
      </c>
      <c r="F19" s="14"/>
      <c r="N19" s="45"/>
      <c r="O19" s="45"/>
    </row>
    <row r="20" spans="1:15" ht="40.200000000000003" x14ac:dyDescent="0.3">
      <c r="A20" s="10"/>
      <c r="B20" s="11">
        <v>19</v>
      </c>
      <c r="C20" s="12" t="s">
        <v>35</v>
      </c>
      <c r="D20" s="13">
        <v>19.7</v>
      </c>
      <c r="F20" s="14"/>
      <c r="N20" s="45"/>
      <c r="O20" s="45"/>
    </row>
    <row r="21" spans="1:15" x14ac:dyDescent="0.3">
      <c r="A21" s="10"/>
      <c r="B21" s="11">
        <v>20</v>
      </c>
      <c r="C21" s="12" t="s">
        <v>36</v>
      </c>
      <c r="D21" s="13">
        <v>19.8</v>
      </c>
      <c r="F21" s="14"/>
      <c r="N21" s="45"/>
      <c r="O21" s="45"/>
    </row>
    <row r="22" spans="1:15" ht="15" x14ac:dyDescent="0.3">
      <c r="A22" s="10"/>
      <c r="B22" s="11">
        <v>21</v>
      </c>
      <c r="C22" s="12" t="s">
        <v>37</v>
      </c>
      <c r="D22" s="13">
        <v>20.399999999999999</v>
      </c>
      <c r="F22" s="14"/>
      <c r="H22" s="85"/>
      <c r="I22" s="86"/>
      <c r="J22" s="85"/>
      <c r="K22" s="85"/>
      <c r="L22" s="85"/>
      <c r="M22" s="85"/>
      <c r="N22" s="87"/>
      <c r="O22" s="87"/>
    </row>
    <row r="23" spans="1:15" ht="43.2" x14ac:dyDescent="0.3">
      <c r="A23" s="10"/>
      <c r="B23" s="11">
        <v>22</v>
      </c>
      <c r="C23" s="12" t="s">
        <v>38</v>
      </c>
      <c r="D23" s="13">
        <v>20.8</v>
      </c>
      <c r="F23" s="14"/>
      <c r="H23" s="88" t="s">
        <v>104</v>
      </c>
      <c r="I23" s="85">
        <f>HARMEAN(D:D)</f>
        <v>14.944501658954692</v>
      </c>
      <c r="J23" s="89"/>
      <c r="K23" s="89"/>
      <c r="L23" s="85"/>
      <c r="M23" s="85" t="s">
        <v>106</v>
      </c>
      <c r="N23" s="85" t="s">
        <v>107</v>
      </c>
      <c r="O23" s="85" t="s">
        <v>3</v>
      </c>
    </row>
    <row r="24" spans="1:15" ht="43.2" x14ac:dyDescent="0.3">
      <c r="A24" s="10"/>
      <c r="B24" s="11">
        <v>23</v>
      </c>
      <c r="C24" s="12" t="s">
        <v>39</v>
      </c>
      <c r="D24" s="13">
        <v>20.8</v>
      </c>
      <c r="F24" s="14"/>
      <c r="H24" s="88" t="s">
        <v>105</v>
      </c>
      <c r="I24" s="85">
        <f>GEOMEAN(D:D)</f>
        <v>25.10812186773472</v>
      </c>
      <c r="J24" s="89"/>
      <c r="K24" s="89"/>
      <c r="L24" s="85" t="s">
        <v>11</v>
      </c>
      <c r="M24" s="85">
        <f>MIN(D:D)</f>
        <v>0.6</v>
      </c>
      <c r="N24" s="85">
        <f>M25</f>
        <v>20.8</v>
      </c>
      <c r="O24" s="85">
        <f>FREQUENCY(D:D,M24:M27)</f>
        <v>1</v>
      </c>
    </row>
    <row r="25" spans="1:15" ht="15" x14ac:dyDescent="0.3">
      <c r="A25" s="10"/>
      <c r="B25" s="11">
        <v>24</v>
      </c>
      <c r="C25" s="12" t="s">
        <v>40</v>
      </c>
      <c r="D25" s="13">
        <v>21.6</v>
      </c>
      <c r="F25" s="14"/>
      <c r="H25" s="85"/>
      <c r="I25" s="86"/>
      <c r="J25" s="89"/>
      <c r="K25" s="90"/>
      <c r="L25" s="85" t="s">
        <v>108</v>
      </c>
      <c r="M25" s="85">
        <f>QUARTILE(D:D,1)</f>
        <v>20.8</v>
      </c>
      <c r="N25" s="85">
        <f>M26</f>
        <v>29.9</v>
      </c>
      <c r="O25" s="85">
        <f>FREQUENCY(D:D,M25:M27)</f>
        <v>23</v>
      </c>
    </row>
    <row r="26" spans="1:15" ht="15" x14ac:dyDescent="0.3">
      <c r="A26" s="10"/>
      <c r="B26" s="11">
        <v>25</v>
      </c>
      <c r="C26" s="12" t="s">
        <v>41</v>
      </c>
      <c r="D26" s="13">
        <v>21.6</v>
      </c>
      <c r="F26" s="14"/>
      <c r="H26" s="85"/>
      <c r="I26" s="86"/>
      <c r="J26" s="89"/>
      <c r="K26" s="90"/>
      <c r="L26" s="85" t="s">
        <v>109</v>
      </c>
      <c r="M26" s="85">
        <f>QUARTILE(D:D,2)</f>
        <v>29.9</v>
      </c>
      <c r="N26" s="85">
        <f>M27</f>
        <v>37.25</v>
      </c>
      <c r="O26" s="85">
        <f>FREQUENCY(D:D,M26:M27)</f>
        <v>44</v>
      </c>
    </row>
    <row r="27" spans="1:15" ht="15" x14ac:dyDescent="0.3">
      <c r="A27" s="10"/>
      <c r="B27" s="11">
        <v>26</v>
      </c>
      <c r="C27" s="12" t="s">
        <v>42</v>
      </c>
      <c r="D27" s="13">
        <v>21.9</v>
      </c>
      <c r="F27" s="14"/>
      <c r="H27" s="85"/>
      <c r="I27" s="86"/>
      <c r="J27" s="91"/>
      <c r="K27" s="91"/>
      <c r="L27" s="85" t="s">
        <v>110</v>
      </c>
      <c r="M27" s="85">
        <f>QUARTILE(D:D,3)</f>
        <v>37.25</v>
      </c>
      <c r="N27" s="85">
        <f>QUARTILE(D:D,4)</f>
        <v>65.3</v>
      </c>
      <c r="O27" s="85">
        <f>FREQUENCY(D48:D88,M27:M27)</f>
        <v>19</v>
      </c>
    </row>
    <row r="28" spans="1:15" ht="15" x14ac:dyDescent="0.3">
      <c r="A28" s="10"/>
      <c r="B28" s="11">
        <v>27</v>
      </c>
      <c r="C28" s="12" t="s">
        <v>43</v>
      </c>
      <c r="D28" s="13">
        <v>22.6</v>
      </c>
      <c r="F28" s="14"/>
      <c r="H28" s="85"/>
      <c r="I28" s="86"/>
      <c r="J28" s="89"/>
      <c r="K28" s="89"/>
      <c r="L28" s="85"/>
      <c r="M28" s="85"/>
      <c r="N28" s="85"/>
      <c r="O28" s="85"/>
    </row>
    <row r="29" spans="1:15" ht="15" x14ac:dyDescent="0.3">
      <c r="A29" s="10"/>
      <c r="B29" s="11">
        <v>28</v>
      </c>
      <c r="C29" s="12" t="s">
        <v>44</v>
      </c>
      <c r="D29" s="13">
        <v>22.9</v>
      </c>
      <c r="F29" s="14"/>
      <c r="H29" s="85"/>
      <c r="I29" s="86"/>
      <c r="J29" s="89"/>
      <c r="K29" s="89"/>
      <c r="L29" s="85"/>
      <c r="M29" s="85"/>
      <c r="N29" s="85"/>
      <c r="O29" s="85"/>
    </row>
    <row r="30" spans="1:15" ht="27" x14ac:dyDescent="0.3">
      <c r="A30" s="10"/>
      <c r="B30" s="11">
        <v>29</v>
      </c>
      <c r="C30" s="12" t="s">
        <v>45</v>
      </c>
      <c r="D30" s="13">
        <v>23.9</v>
      </c>
      <c r="F30" s="14"/>
      <c r="H30" s="53"/>
      <c r="I30" s="62"/>
      <c r="J30" s="61"/>
      <c r="K30" s="61"/>
      <c r="L30" s="53"/>
      <c r="M30" s="53"/>
      <c r="N30" s="53"/>
      <c r="O30" s="53"/>
    </row>
    <row r="31" spans="1:15" ht="27" x14ac:dyDescent="0.3">
      <c r="A31" s="10"/>
      <c r="B31" s="11">
        <v>30</v>
      </c>
      <c r="C31" s="12" t="s">
        <v>46</v>
      </c>
      <c r="D31" s="13">
        <v>24.4</v>
      </c>
      <c r="F31" s="14"/>
      <c r="H31" s="53"/>
      <c r="I31" s="53"/>
      <c r="J31" s="53"/>
      <c r="K31" s="53"/>
      <c r="L31" s="53"/>
      <c r="M31" s="53"/>
      <c r="N31" s="53"/>
      <c r="O31" s="53"/>
    </row>
    <row r="32" spans="1:15" x14ac:dyDescent="0.3">
      <c r="A32" s="10"/>
      <c r="B32" s="11">
        <v>31</v>
      </c>
      <c r="C32" s="12" t="s">
        <v>47</v>
      </c>
      <c r="D32" s="13">
        <v>24.4</v>
      </c>
      <c r="F32" s="14"/>
      <c r="H32" s="53"/>
      <c r="I32" s="53"/>
      <c r="J32" s="53"/>
      <c r="K32" s="53"/>
      <c r="L32" s="53"/>
      <c r="M32" s="53"/>
      <c r="N32" s="53"/>
      <c r="O32" s="53"/>
    </row>
    <row r="33" spans="1:19" x14ac:dyDescent="0.3">
      <c r="A33" s="10"/>
      <c r="B33" s="11">
        <v>32</v>
      </c>
      <c r="C33" s="12" t="s">
        <v>48</v>
      </c>
      <c r="D33" s="13">
        <v>24.7</v>
      </c>
      <c r="F33" s="14"/>
      <c r="H33" s="53"/>
      <c r="I33" s="53"/>
      <c r="J33" s="53"/>
      <c r="K33" s="53"/>
      <c r="L33" s="54"/>
      <c r="M33" s="53"/>
      <c r="N33" s="53"/>
      <c r="O33" s="53"/>
    </row>
    <row r="34" spans="1:19" ht="53.4" x14ac:dyDescent="0.3">
      <c r="A34" s="10"/>
      <c r="B34" s="11">
        <v>33</v>
      </c>
      <c r="C34" s="12" t="s">
        <v>49</v>
      </c>
      <c r="D34" s="13">
        <v>25.1</v>
      </c>
      <c r="F34" s="14"/>
    </row>
    <row r="35" spans="1:19" ht="40.200000000000003" x14ac:dyDescent="0.3">
      <c r="A35" s="10"/>
      <c r="B35" s="11">
        <v>34</v>
      </c>
      <c r="C35" s="12" t="s">
        <v>50</v>
      </c>
      <c r="D35" s="13">
        <v>25.3</v>
      </c>
      <c r="F35" s="14"/>
    </row>
    <row r="36" spans="1:19" ht="40.200000000000003" x14ac:dyDescent="0.3">
      <c r="A36" s="10"/>
      <c r="B36" s="11">
        <v>35</v>
      </c>
      <c r="C36" s="12" t="s">
        <v>51</v>
      </c>
      <c r="D36" s="13">
        <v>25.3</v>
      </c>
      <c r="F36" s="14"/>
    </row>
    <row r="37" spans="1:19" ht="40.200000000000003" x14ac:dyDescent="0.3">
      <c r="A37" s="10"/>
      <c r="B37" s="11">
        <v>36</v>
      </c>
      <c r="C37" s="12" t="s">
        <v>52</v>
      </c>
      <c r="D37" s="13">
        <v>26</v>
      </c>
      <c r="F37" s="14"/>
    </row>
    <row r="38" spans="1:19" ht="27" x14ac:dyDescent="0.3">
      <c r="A38" s="10"/>
      <c r="B38" s="11">
        <v>37</v>
      </c>
      <c r="C38" s="12" t="s">
        <v>53</v>
      </c>
      <c r="D38" s="13">
        <v>26.3</v>
      </c>
      <c r="F38" s="14"/>
    </row>
    <row r="39" spans="1:19" ht="40.200000000000003" x14ac:dyDescent="0.3">
      <c r="A39" s="10"/>
      <c r="B39" s="11">
        <v>38</v>
      </c>
      <c r="C39" s="12" t="s">
        <v>54</v>
      </c>
      <c r="D39" s="13">
        <v>28.6</v>
      </c>
      <c r="F39" s="14"/>
    </row>
    <row r="40" spans="1:19" ht="40.200000000000003" x14ac:dyDescent="0.3">
      <c r="A40" s="10"/>
      <c r="B40" s="11">
        <v>39</v>
      </c>
      <c r="C40" s="12" t="s">
        <v>55</v>
      </c>
      <c r="D40" s="13">
        <v>28.7</v>
      </c>
      <c r="F40" s="14"/>
    </row>
    <row r="41" spans="1:19" ht="27" x14ac:dyDescent="0.3">
      <c r="A41" s="10"/>
      <c r="B41" s="11">
        <v>40</v>
      </c>
      <c r="C41" s="12" t="s">
        <v>56</v>
      </c>
      <c r="D41" s="13">
        <v>29.1</v>
      </c>
      <c r="F41" s="14"/>
    </row>
    <row r="42" spans="1:19" ht="40.200000000000003" x14ac:dyDescent="0.3">
      <c r="A42" s="10"/>
      <c r="B42" s="11">
        <v>41</v>
      </c>
      <c r="C42" s="12" t="s">
        <v>57</v>
      </c>
      <c r="D42" s="13">
        <v>29.3</v>
      </c>
      <c r="F42" s="46"/>
      <c r="G42" s="46"/>
      <c r="H42" s="46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</row>
    <row r="43" spans="1:19" ht="27" x14ac:dyDescent="0.3">
      <c r="A43" s="10"/>
      <c r="B43" s="11">
        <v>42</v>
      </c>
      <c r="C43" s="12" t="s">
        <v>58</v>
      </c>
      <c r="D43" s="13">
        <v>29.4</v>
      </c>
    </row>
    <row r="44" spans="1:19" ht="40.200000000000003" x14ac:dyDescent="0.3">
      <c r="A44" s="10"/>
      <c r="B44" s="11">
        <v>43</v>
      </c>
      <c r="C44" s="12" t="s">
        <v>59</v>
      </c>
      <c r="D44" s="13">
        <v>29.8</v>
      </c>
      <c r="F44" s="5"/>
      <c r="N44" s="5"/>
      <c r="O44" s="5"/>
      <c r="P44" s="5"/>
    </row>
    <row r="45" spans="1:19" x14ac:dyDescent="0.3">
      <c r="A45" s="10"/>
      <c r="B45" s="11">
        <v>44</v>
      </c>
      <c r="C45" s="12" t="s">
        <v>60</v>
      </c>
      <c r="D45" s="13">
        <v>29.9</v>
      </c>
      <c r="F45" s="48"/>
      <c r="J45" s="45"/>
      <c r="K45" s="45"/>
    </row>
    <row r="46" spans="1:19" ht="53.4" x14ac:dyDescent="0.3">
      <c r="A46" s="10"/>
      <c r="B46" s="11">
        <v>45</v>
      </c>
      <c r="C46" s="12" t="s">
        <v>61</v>
      </c>
      <c r="D46" s="13">
        <v>30.3</v>
      </c>
      <c r="F46" s="48"/>
      <c r="J46" s="45"/>
      <c r="K46" s="45"/>
    </row>
    <row r="47" spans="1:19" ht="225" x14ac:dyDescent="0.3">
      <c r="A47" s="10"/>
      <c r="B47" s="11">
        <v>46</v>
      </c>
      <c r="C47" s="12" t="s">
        <v>62</v>
      </c>
      <c r="D47" s="13">
        <v>30.3</v>
      </c>
      <c r="F47" s="48"/>
      <c r="J47" s="45"/>
      <c r="K47" s="45"/>
    </row>
    <row r="48" spans="1:19" ht="40.200000000000003" x14ac:dyDescent="0.3">
      <c r="A48" s="10"/>
      <c r="B48" s="11">
        <v>47</v>
      </c>
      <c r="C48" s="12" t="s">
        <v>63</v>
      </c>
      <c r="D48" s="13">
        <v>30.5</v>
      </c>
      <c r="F48" s="48"/>
      <c r="J48" s="45"/>
      <c r="K48" s="45"/>
    </row>
    <row r="49" spans="1:19" ht="40.200000000000003" x14ac:dyDescent="0.3">
      <c r="A49" s="10"/>
      <c r="B49" s="11">
        <v>48</v>
      </c>
      <c r="C49" s="12" t="s">
        <v>64</v>
      </c>
      <c r="D49" s="13">
        <v>30.6</v>
      </c>
      <c r="F49" s="48"/>
      <c r="J49" s="45"/>
      <c r="K49" s="45"/>
    </row>
    <row r="50" spans="1:19" ht="40.200000000000003" x14ac:dyDescent="0.3">
      <c r="A50" s="10"/>
      <c r="B50" s="11">
        <v>49</v>
      </c>
      <c r="C50" s="12" t="s">
        <v>65</v>
      </c>
      <c r="D50" s="13">
        <v>31</v>
      </c>
      <c r="F50" s="48"/>
      <c r="J50" s="45"/>
      <c r="K50" s="45"/>
    </row>
    <row r="51" spans="1:19" ht="40.200000000000003" x14ac:dyDescent="0.3">
      <c r="A51" s="10"/>
      <c r="B51" s="11">
        <v>50</v>
      </c>
      <c r="C51" s="12" t="s">
        <v>66</v>
      </c>
      <c r="D51" s="13">
        <v>31.9</v>
      </c>
      <c r="F51" s="48"/>
      <c r="J51" s="45"/>
      <c r="K51" s="45"/>
    </row>
    <row r="52" spans="1:19" ht="40.200000000000003" x14ac:dyDescent="0.3">
      <c r="A52" s="10"/>
      <c r="B52" s="11">
        <v>51</v>
      </c>
      <c r="C52" s="12" t="s">
        <v>67</v>
      </c>
      <c r="D52" s="13">
        <v>32.299999999999997</v>
      </c>
      <c r="F52" s="48"/>
      <c r="J52" s="45"/>
      <c r="K52" s="45"/>
    </row>
    <row r="53" spans="1:19" ht="40.200000000000003" x14ac:dyDescent="0.3">
      <c r="A53" s="10"/>
      <c r="B53" s="11">
        <v>52</v>
      </c>
      <c r="C53" s="12" t="s">
        <v>68</v>
      </c>
      <c r="D53" s="13">
        <v>32.4</v>
      </c>
      <c r="J53" s="45"/>
      <c r="K53" s="45"/>
    </row>
    <row r="54" spans="1:19" ht="27" x14ac:dyDescent="0.3">
      <c r="A54" s="10"/>
      <c r="B54" s="11">
        <v>53</v>
      </c>
      <c r="C54" s="12" t="s">
        <v>69</v>
      </c>
      <c r="D54" s="13">
        <v>32.700000000000003</v>
      </c>
    </row>
    <row r="55" spans="1:19" ht="40.200000000000003" x14ac:dyDescent="0.3">
      <c r="A55" s="10"/>
      <c r="B55" s="11">
        <v>54</v>
      </c>
      <c r="C55" s="12" t="s">
        <v>70</v>
      </c>
      <c r="D55" s="13">
        <v>32.700000000000003</v>
      </c>
      <c r="J55" s="45"/>
    </row>
    <row r="56" spans="1:19" ht="27" x14ac:dyDescent="0.3">
      <c r="A56" s="10"/>
      <c r="B56" s="11">
        <v>55</v>
      </c>
      <c r="C56" s="12" t="s">
        <v>71</v>
      </c>
      <c r="D56" s="13">
        <v>33.5</v>
      </c>
      <c r="O56" s="26"/>
    </row>
    <row r="57" spans="1:19" ht="40.200000000000003" x14ac:dyDescent="0.3">
      <c r="A57" s="10"/>
      <c r="B57" s="11">
        <v>56</v>
      </c>
      <c r="C57" s="12" t="s">
        <v>72</v>
      </c>
      <c r="D57" s="13">
        <v>34</v>
      </c>
    </row>
    <row r="58" spans="1:19" ht="40.200000000000003" x14ac:dyDescent="0.3">
      <c r="A58" s="10"/>
      <c r="B58" s="11">
        <v>57</v>
      </c>
      <c r="C58" s="12" t="s">
        <v>73</v>
      </c>
      <c r="D58" s="59">
        <v>34.299999999999997</v>
      </c>
      <c r="E58" s="53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7"/>
      <c r="R58" s="47"/>
      <c r="S58" s="47"/>
    </row>
    <row r="59" spans="1:19" ht="27" x14ac:dyDescent="0.3">
      <c r="A59" s="10"/>
      <c r="B59" s="11">
        <v>58</v>
      </c>
      <c r="C59" s="12" t="s">
        <v>74</v>
      </c>
      <c r="D59" s="59">
        <v>34.4</v>
      </c>
      <c r="E59" s="53"/>
      <c r="F59" s="53"/>
      <c r="G59" s="53"/>
      <c r="H59" s="53"/>
      <c r="I59" s="53"/>
      <c r="J59" s="53"/>
      <c r="K59" s="53"/>
      <c r="L59" s="53"/>
      <c r="M59" s="54"/>
      <c r="N59" s="55"/>
      <c r="O59" s="53"/>
      <c r="P59" s="53"/>
    </row>
    <row r="60" spans="1:19" ht="40.200000000000003" x14ac:dyDescent="0.3">
      <c r="A60" s="10"/>
      <c r="B60" s="11">
        <v>59</v>
      </c>
      <c r="C60" s="12" t="s">
        <v>75</v>
      </c>
      <c r="D60" s="59">
        <v>35.4</v>
      </c>
      <c r="E60" s="53"/>
      <c r="F60" s="54"/>
      <c r="G60" s="53"/>
      <c r="H60" s="53"/>
      <c r="I60" s="53"/>
      <c r="J60" s="53"/>
      <c r="K60" s="53"/>
      <c r="L60" s="53"/>
      <c r="M60" s="53"/>
      <c r="N60" s="60"/>
      <c r="O60" s="54"/>
      <c r="P60" s="54"/>
    </row>
    <row r="61" spans="1:19" ht="53.4" x14ac:dyDescent="0.3">
      <c r="A61" s="10"/>
      <c r="B61" s="11">
        <v>60</v>
      </c>
      <c r="C61" s="12" t="s">
        <v>76</v>
      </c>
      <c r="D61" s="59">
        <v>35.5</v>
      </c>
      <c r="E61" s="53"/>
      <c r="F61" s="53"/>
      <c r="G61" s="53"/>
      <c r="H61" s="53"/>
      <c r="I61" s="53"/>
      <c r="J61" s="57"/>
      <c r="K61" s="57"/>
      <c r="L61" s="53"/>
      <c r="M61" s="53"/>
      <c r="N61" s="57"/>
      <c r="O61" s="53"/>
      <c r="P61" s="53"/>
    </row>
    <row r="62" spans="1:19" ht="27" x14ac:dyDescent="0.3">
      <c r="A62" s="10"/>
      <c r="B62" s="11">
        <v>61</v>
      </c>
      <c r="C62" s="12" t="s">
        <v>77</v>
      </c>
      <c r="D62" s="59">
        <v>35.9</v>
      </c>
      <c r="E62" s="53"/>
      <c r="F62" s="53"/>
      <c r="G62" s="53"/>
      <c r="H62" s="53"/>
      <c r="I62" s="53"/>
      <c r="J62" s="57"/>
      <c r="K62" s="57"/>
      <c r="L62" s="53"/>
      <c r="M62" s="53"/>
      <c r="N62" s="57"/>
      <c r="O62" s="53"/>
      <c r="P62" s="53"/>
    </row>
    <row r="63" spans="1:19" ht="40.200000000000003" x14ac:dyDescent="0.3">
      <c r="A63" s="10"/>
      <c r="B63" s="11">
        <v>62</v>
      </c>
      <c r="C63" s="12" t="s">
        <v>78</v>
      </c>
      <c r="D63" s="59">
        <v>36.1</v>
      </c>
      <c r="E63" s="53"/>
      <c r="F63" s="53"/>
      <c r="G63" s="53"/>
      <c r="H63" s="53"/>
      <c r="I63" s="53"/>
      <c r="J63" s="57"/>
      <c r="K63" s="57"/>
      <c r="L63" s="53"/>
      <c r="M63" s="53"/>
      <c r="N63" s="57"/>
      <c r="O63" s="53"/>
      <c r="P63" s="53"/>
    </row>
    <row r="64" spans="1:19" ht="27" x14ac:dyDescent="0.3">
      <c r="A64" s="10"/>
      <c r="B64" s="11">
        <v>63</v>
      </c>
      <c r="C64" s="12" t="s">
        <v>79</v>
      </c>
      <c r="D64" s="59">
        <v>36.6</v>
      </c>
      <c r="E64" s="53"/>
      <c r="F64" s="53"/>
      <c r="G64" s="53"/>
      <c r="H64" s="53"/>
      <c r="I64" s="53"/>
      <c r="J64" s="57"/>
      <c r="K64" s="57"/>
      <c r="L64" s="53"/>
      <c r="M64" s="53"/>
      <c r="N64" s="57"/>
      <c r="O64" s="53"/>
      <c r="P64" s="53"/>
    </row>
    <row r="65" spans="1:19" ht="40.200000000000003" x14ac:dyDescent="0.3">
      <c r="A65" s="10"/>
      <c r="B65" s="11">
        <v>64</v>
      </c>
      <c r="C65" s="12" t="s">
        <v>80</v>
      </c>
      <c r="D65" s="59">
        <v>36.799999999999997</v>
      </c>
      <c r="E65" s="53"/>
      <c r="F65" s="53"/>
      <c r="G65" s="53"/>
      <c r="H65" s="53"/>
      <c r="I65" s="53"/>
      <c r="J65" s="57"/>
      <c r="K65" s="57"/>
      <c r="L65" s="53"/>
      <c r="M65" s="53"/>
      <c r="N65" s="57"/>
      <c r="O65" s="53"/>
      <c r="P65" s="53"/>
    </row>
    <row r="66" spans="1:19" ht="27" x14ac:dyDescent="0.3">
      <c r="A66" s="10"/>
      <c r="B66" s="11">
        <v>65</v>
      </c>
      <c r="C66" s="12" t="s">
        <v>81</v>
      </c>
      <c r="D66" s="59">
        <v>37.1</v>
      </c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</row>
    <row r="67" spans="1:19" ht="27" x14ac:dyDescent="0.3">
      <c r="A67" s="10"/>
      <c r="B67" s="11">
        <v>66</v>
      </c>
      <c r="C67" s="12" t="s">
        <v>82</v>
      </c>
      <c r="D67" s="13">
        <v>37.4</v>
      </c>
      <c r="K67" s="45"/>
    </row>
    <row r="68" spans="1:19" ht="27" x14ac:dyDescent="0.3">
      <c r="A68" s="10"/>
      <c r="B68" s="11">
        <v>67</v>
      </c>
      <c r="C68" s="12" t="s">
        <v>83</v>
      </c>
      <c r="D68" s="13">
        <v>37.799999999999997</v>
      </c>
    </row>
    <row r="69" spans="1:19" ht="40.200000000000003" x14ac:dyDescent="0.3">
      <c r="A69" s="10"/>
      <c r="B69" s="11">
        <v>68</v>
      </c>
      <c r="C69" s="12" t="s">
        <v>84</v>
      </c>
      <c r="D69" s="13">
        <v>38.4</v>
      </c>
      <c r="O69" s="26"/>
    </row>
    <row r="70" spans="1:19" ht="40.200000000000003" x14ac:dyDescent="0.3">
      <c r="A70" s="10"/>
      <c r="B70" s="11">
        <v>69</v>
      </c>
      <c r="C70" s="49" t="s">
        <v>85</v>
      </c>
      <c r="D70" s="13">
        <v>38.700000000000003</v>
      </c>
      <c r="M70" s="25"/>
    </row>
    <row r="71" spans="1:19" ht="40.200000000000003" x14ac:dyDescent="0.3">
      <c r="A71" s="10"/>
      <c r="B71" s="11">
        <v>70</v>
      </c>
      <c r="C71" s="12" t="s">
        <v>86</v>
      </c>
      <c r="D71" s="13">
        <v>39.700000000000003</v>
      </c>
    </row>
    <row r="72" spans="1:19" ht="27" x14ac:dyDescent="0.3">
      <c r="A72" s="10"/>
      <c r="B72" s="11">
        <v>71</v>
      </c>
      <c r="C72" s="12" t="s">
        <v>87</v>
      </c>
      <c r="D72" s="13">
        <v>39.700000000000003</v>
      </c>
    </row>
    <row r="73" spans="1:19" ht="27" x14ac:dyDescent="0.3">
      <c r="A73" s="10"/>
      <c r="B73" s="11">
        <v>72</v>
      </c>
      <c r="C73" s="12" t="s">
        <v>88</v>
      </c>
      <c r="D73" s="13">
        <v>40.1</v>
      </c>
    </row>
    <row r="74" spans="1:19" ht="40.200000000000003" x14ac:dyDescent="0.3">
      <c r="A74" s="10"/>
      <c r="B74" s="11">
        <v>73</v>
      </c>
      <c r="C74" s="12" t="s">
        <v>89</v>
      </c>
      <c r="D74" s="13">
        <v>40.4</v>
      </c>
    </row>
    <row r="75" spans="1:19" ht="40.200000000000003" x14ac:dyDescent="0.3">
      <c r="A75" s="10"/>
      <c r="B75" s="11">
        <v>74</v>
      </c>
      <c r="C75" s="12" t="s">
        <v>90</v>
      </c>
      <c r="D75" s="13">
        <v>41.3</v>
      </c>
      <c r="F75" s="47"/>
      <c r="G75" s="47"/>
      <c r="H75" s="46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</row>
    <row r="76" spans="1:19" ht="40.200000000000003" x14ac:dyDescent="0.3">
      <c r="A76" s="10"/>
      <c r="B76" s="11">
        <v>75</v>
      </c>
      <c r="C76" s="12" t="s">
        <v>91</v>
      </c>
      <c r="D76" s="13">
        <v>42.8</v>
      </c>
      <c r="F76" s="53"/>
      <c r="G76" s="53"/>
      <c r="H76" s="53"/>
      <c r="I76" s="53"/>
      <c r="J76" s="53"/>
      <c r="K76" s="53"/>
      <c r="L76" s="53"/>
      <c r="M76" s="54"/>
      <c r="N76" s="54"/>
      <c r="O76" s="53"/>
    </row>
    <row r="77" spans="1:19" ht="27" x14ac:dyDescent="0.3">
      <c r="A77" s="10"/>
      <c r="B77" s="11">
        <v>76</v>
      </c>
      <c r="C77" s="12" t="s">
        <v>92</v>
      </c>
      <c r="D77" s="13">
        <v>42.9</v>
      </c>
      <c r="F77" s="55"/>
      <c r="G77" s="56"/>
      <c r="H77" s="53"/>
      <c r="I77" s="53"/>
      <c r="J77" s="53"/>
      <c r="K77" s="53"/>
      <c r="L77" s="53"/>
      <c r="M77" s="53"/>
      <c r="N77" s="54"/>
      <c r="O77" s="54"/>
      <c r="P77" s="5"/>
    </row>
    <row r="78" spans="1:19" ht="106.2" x14ac:dyDescent="0.3">
      <c r="A78" s="10"/>
      <c r="B78" s="11">
        <v>77</v>
      </c>
      <c r="C78" s="12" t="s">
        <v>93</v>
      </c>
      <c r="D78" s="13">
        <v>42.9</v>
      </c>
      <c r="F78" s="53"/>
      <c r="G78" s="53"/>
      <c r="H78" s="53"/>
      <c r="I78" s="53"/>
      <c r="J78" s="57"/>
      <c r="K78" s="56"/>
      <c r="L78" s="53"/>
      <c r="M78" s="53"/>
      <c r="N78" s="58"/>
      <c r="O78" s="53"/>
    </row>
    <row r="79" spans="1:19" ht="27" x14ac:dyDescent="0.3">
      <c r="A79" s="10"/>
      <c r="B79" s="11">
        <v>78</v>
      </c>
      <c r="C79" s="12" t="s">
        <v>94</v>
      </c>
      <c r="D79" s="13">
        <v>43.3</v>
      </c>
      <c r="F79" s="53"/>
      <c r="G79" s="53"/>
      <c r="H79" s="53"/>
      <c r="I79" s="53"/>
      <c r="J79" s="57"/>
      <c r="K79" s="57"/>
      <c r="L79" s="53"/>
      <c r="M79" s="53"/>
      <c r="N79" s="58"/>
      <c r="O79" s="53"/>
    </row>
    <row r="80" spans="1:19" ht="40.200000000000003" x14ac:dyDescent="0.3">
      <c r="A80" s="10"/>
      <c r="B80" s="11">
        <v>79</v>
      </c>
      <c r="C80" s="12" t="s">
        <v>95</v>
      </c>
      <c r="D80" s="13">
        <v>43.8</v>
      </c>
      <c r="F80" s="53"/>
      <c r="G80" s="53"/>
      <c r="H80" s="53"/>
      <c r="I80" s="53"/>
      <c r="J80" s="57"/>
      <c r="K80" s="57"/>
      <c r="L80" s="53"/>
      <c r="M80" s="53"/>
      <c r="N80" s="58"/>
      <c r="O80" s="53"/>
    </row>
    <row r="81" spans="1:19" ht="40.200000000000003" x14ac:dyDescent="0.3">
      <c r="A81" s="10"/>
      <c r="B81" s="11">
        <v>80</v>
      </c>
      <c r="C81" s="12" t="s">
        <v>96</v>
      </c>
      <c r="D81" s="13">
        <v>50.2</v>
      </c>
      <c r="F81" s="53"/>
      <c r="G81" s="53"/>
      <c r="H81" s="53"/>
      <c r="I81" s="53"/>
      <c r="J81" s="57"/>
      <c r="K81" s="57"/>
      <c r="L81" s="53"/>
      <c r="M81" s="53"/>
      <c r="N81" s="58"/>
      <c r="O81" s="53"/>
    </row>
    <row r="82" spans="1:19" ht="40.200000000000003" x14ac:dyDescent="0.3">
      <c r="A82" s="10"/>
      <c r="B82" s="11">
        <v>81</v>
      </c>
      <c r="C82" s="12" t="s">
        <v>97</v>
      </c>
      <c r="D82" s="13">
        <v>50.5</v>
      </c>
      <c r="F82" s="53"/>
      <c r="G82" s="53"/>
      <c r="H82" s="53"/>
      <c r="I82" s="53"/>
      <c r="J82" s="57"/>
      <c r="K82" s="57"/>
      <c r="L82" s="53"/>
      <c r="M82" s="53"/>
      <c r="N82" s="58"/>
      <c r="O82" s="53"/>
    </row>
    <row r="83" spans="1:19" ht="27" x14ac:dyDescent="0.3">
      <c r="A83" s="10"/>
      <c r="B83" s="11">
        <v>82</v>
      </c>
      <c r="C83" s="12" t="s">
        <v>98</v>
      </c>
      <c r="D83" s="13">
        <v>50.6</v>
      </c>
      <c r="F83" s="53"/>
      <c r="G83" s="53"/>
      <c r="H83" s="53"/>
      <c r="I83" s="53"/>
      <c r="J83" s="57"/>
      <c r="K83" s="57"/>
      <c r="L83" s="53"/>
      <c r="M83" s="53"/>
      <c r="N83" s="58"/>
      <c r="O83" s="53"/>
    </row>
    <row r="84" spans="1:19" ht="40.200000000000003" x14ac:dyDescent="0.3">
      <c r="A84" s="10"/>
      <c r="B84" s="11">
        <v>83</v>
      </c>
      <c r="C84" s="12" t="s">
        <v>99</v>
      </c>
      <c r="D84" s="13">
        <v>51.6</v>
      </c>
      <c r="F84" s="53"/>
      <c r="G84" s="53"/>
      <c r="H84" s="53"/>
      <c r="I84" s="53"/>
      <c r="J84" s="57"/>
      <c r="K84" s="57"/>
      <c r="L84" s="53"/>
      <c r="M84" s="53"/>
      <c r="N84" s="58"/>
      <c r="O84" s="53"/>
    </row>
    <row r="85" spans="1:19" ht="40.200000000000003" x14ac:dyDescent="0.3">
      <c r="A85" s="10"/>
      <c r="B85" s="11">
        <v>84</v>
      </c>
      <c r="C85" s="12" t="s">
        <v>100</v>
      </c>
      <c r="D85" s="13">
        <v>53.2</v>
      </c>
      <c r="F85" s="53"/>
      <c r="G85" s="53"/>
      <c r="H85" s="53"/>
      <c r="I85" s="53"/>
      <c r="J85" s="57"/>
      <c r="K85" s="57"/>
      <c r="L85" s="53"/>
      <c r="M85" s="53"/>
      <c r="N85" s="58"/>
      <c r="O85" s="53"/>
    </row>
    <row r="86" spans="1:19" ht="27" x14ac:dyDescent="0.3">
      <c r="A86" s="10"/>
      <c r="B86" s="11">
        <v>85</v>
      </c>
      <c r="C86" s="12" t="s">
        <v>101</v>
      </c>
      <c r="D86" s="13">
        <v>54.9</v>
      </c>
      <c r="F86" s="53"/>
      <c r="G86" s="53"/>
      <c r="H86" s="53"/>
      <c r="I86" s="53"/>
      <c r="J86" s="53"/>
      <c r="K86" s="53"/>
      <c r="L86" s="53"/>
      <c r="M86" s="53"/>
      <c r="N86" s="54"/>
      <c r="O86" s="58"/>
    </row>
    <row r="87" spans="1:19" ht="40.200000000000003" x14ac:dyDescent="0.3">
      <c r="A87" s="10"/>
      <c r="B87" s="11">
        <v>86</v>
      </c>
      <c r="C87" s="12" t="s">
        <v>102</v>
      </c>
      <c r="D87" s="13">
        <v>56.8</v>
      </c>
      <c r="N87" s="26"/>
    </row>
    <row r="88" spans="1:19" ht="27" x14ac:dyDescent="0.3">
      <c r="A88" s="10"/>
      <c r="B88" s="11">
        <v>87</v>
      </c>
      <c r="C88" s="12" t="s">
        <v>103</v>
      </c>
      <c r="D88" s="13">
        <v>65.3</v>
      </c>
    </row>
    <row r="89" spans="1:19" x14ac:dyDescent="0.3">
      <c r="A89" s="10"/>
      <c r="B89" s="50"/>
      <c r="C89" s="50"/>
      <c r="D89" s="50"/>
      <c r="E89" s="50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7"/>
      <c r="R89" s="47"/>
      <c r="S89" s="47"/>
    </row>
    <row r="90" spans="1:19" x14ac:dyDescent="0.3">
      <c r="A90" s="10"/>
      <c r="B90" s="50"/>
      <c r="C90" s="50"/>
      <c r="D90" s="50"/>
      <c r="E90" s="50"/>
    </row>
    <row r="91" spans="1:19" x14ac:dyDescent="0.3">
      <c r="A91" s="10"/>
      <c r="B91" s="50"/>
      <c r="C91" s="50"/>
      <c r="D91" s="50"/>
      <c r="E91" s="50"/>
      <c r="F91" s="5"/>
      <c r="N91" s="5"/>
      <c r="O91" s="5"/>
      <c r="P91" s="5"/>
    </row>
    <row r="92" spans="1:19" x14ac:dyDescent="0.3">
      <c r="A92" s="10"/>
      <c r="B92" s="50"/>
      <c r="C92" s="50"/>
      <c r="D92" s="50"/>
      <c r="E92" s="50"/>
      <c r="F92" s="51"/>
      <c r="G92" s="52"/>
      <c r="J92" s="52"/>
      <c r="K92" s="52"/>
      <c r="N92" s="25"/>
    </row>
    <row r="93" spans="1:19" x14ac:dyDescent="0.3">
      <c r="A93" s="10"/>
      <c r="B93" s="50"/>
      <c r="C93" s="50"/>
      <c r="D93" s="50"/>
      <c r="E93" s="50"/>
      <c r="F93" s="51"/>
      <c r="G93" s="52"/>
      <c r="J93" s="52"/>
      <c r="K93" s="52"/>
      <c r="N93" s="25"/>
    </row>
    <row r="94" spans="1:19" x14ac:dyDescent="0.3">
      <c r="A94" s="10"/>
      <c r="B94" s="50"/>
      <c r="C94" s="50"/>
      <c r="D94" s="50"/>
      <c r="E94" s="50"/>
      <c r="F94" s="51"/>
      <c r="G94" s="52"/>
      <c r="J94" s="52"/>
      <c r="K94" s="52"/>
      <c r="N94" s="25"/>
    </row>
    <row r="95" spans="1:19" x14ac:dyDescent="0.3">
      <c r="A95" s="10"/>
      <c r="B95" s="50"/>
      <c r="C95" s="50"/>
      <c r="D95" s="50"/>
      <c r="E95" s="50"/>
      <c r="F95" s="51"/>
      <c r="G95" s="52"/>
      <c r="J95" s="52"/>
      <c r="K95" s="52"/>
      <c r="N95" s="25"/>
    </row>
    <row r="96" spans="1:19" x14ac:dyDescent="0.3">
      <c r="A96" s="10"/>
      <c r="B96" s="50"/>
      <c r="C96" s="50"/>
      <c r="D96" s="50"/>
      <c r="E96" s="50"/>
      <c r="F96" s="51"/>
      <c r="G96" s="52"/>
      <c r="J96" s="52"/>
      <c r="K96" s="52"/>
      <c r="N96" s="25"/>
    </row>
    <row r="97" spans="1:19" x14ac:dyDescent="0.3">
      <c r="A97" s="10"/>
      <c r="B97" s="50"/>
      <c r="C97" s="50"/>
      <c r="D97" s="50"/>
      <c r="E97" s="50"/>
      <c r="F97" s="51"/>
      <c r="G97" s="52"/>
      <c r="J97" s="52"/>
      <c r="K97" s="52"/>
      <c r="N97" s="25"/>
    </row>
    <row r="98" spans="1:19" x14ac:dyDescent="0.3">
      <c r="A98" s="10"/>
      <c r="B98" s="50"/>
      <c r="C98" s="50"/>
      <c r="D98" s="50"/>
      <c r="E98" s="50"/>
      <c r="J98" s="52"/>
      <c r="K98" s="52"/>
    </row>
    <row r="99" spans="1:19" x14ac:dyDescent="0.3">
      <c r="A99" s="10"/>
      <c r="B99" s="50"/>
      <c r="C99" s="50"/>
      <c r="D99" s="50"/>
      <c r="E99" s="50"/>
      <c r="N99" s="5"/>
      <c r="O99" s="25"/>
    </row>
    <row r="100" spans="1:19" x14ac:dyDescent="0.3">
      <c r="A100" s="10"/>
      <c r="B100" s="50"/>
      <c r="C100" s="50"/>
      <c r="D100" s="50"/>
      <c r="E100" s="50"/>
      <c r="N100" s="26"/>
    </row>
    <row r="101" spans="1:19" x14ac:dyDescent="0.3">
      <c r="A101" s="10"/>
      <c r="B101" s="50"/>
      <c r="C101" s="50"/>
      <c r="D101" s="50"/>
      <c r="E101" s="50"/>
    </row>
    <row r="102" spans="1:19" x14ac:dyDescent="0.3">
      <c r="A102" s="10"/>
      <c r="B102" s="50"/>
      <c r="C102" s="50"/>
      <c r="D102" s="50"/>
      <c r="E102" s="50"/>
    </row>
    <row r="103" spans="1:19" x14ac:dyDescent="0.3">
      <c r="A103" s="10"/>
      <c r="B103" s="50"/>
      <c r="C103" s="50"/>
      <c r="D103" s="50"/>
      <c r="E103" s="50"/>
    </row>
    <row r="104" spans="1:19" x14ac:dyDescent="0.3">
      <c r="A104" s="10"/>
      <c r="B104" s="50"/>
      <c r="C104" s="50"/>
      <c r="D104" s="50"/>
      <c r="E104" s="50"/>
    </row>
    <row r="105" spans="1:19" x14ac:dyDescent="0.3">
      <c r="A105" s="10"/>
      <c r="B105" s="50"/>
      <c r="C105" s="50"/>
      <c r="D105" s="50"/>
      <c r="E105" s="50"/>
    </row>
    <row r="106" spans="1:19" x14ac:dyDescent="0.3">
      <c r="A106" s="10"/>
      <c r="B106" s="50"/>
      <c r="C106" s="50"/>
      <c r="D106" s="50"/>
      <c r="E106" s="50"/>
    </row>
    <row r="107" spans="1:19" x14ac:dyDescent="0.3">
      <c r="A107" s="10"/>
      <c r="B107" s="50"/>
      <c r="C107" s="50"/>
      <c r="D107" s="50"/>
      <c r="E107" s="50"/>
      <c r="F107" s="47"/>
      <c r="G107" s="47"/>
      <c r="H107" s="46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</row>
    <row r="108" spans="1:19" x14ac:dyDescent="0.3">
      <c r="A108" s="10"/>
      <c r="B108" s="50"/>
      <c r="C108" s="50"/>
      <c r="D108" s="50"/>
      <c r="E108" s="50"/>
    </row>
    <row r="109" spans="1:19" x14ac:dyDescent="0.3">
      <c r="A109" s="10"/>
      <c r="B109" s="50"/>
      <c r="C109" s="50"/>
      <c r="D109" s="50"/>
      <c r="E109" s="50"/>
    </row>
    <row r="110" spans="1:19" x14ac:dyDescent="0.3">
      <c r="A110" s="10"/>
      <c r="B110" s="50"/>
      <c r="C110" s="50"/>
      <c r="D110" s="50"/>
      <c r="E110" s="50"/>
    </row>
    <row r="111" spans="1:19" x14ac:dyDescent="0.3">
      <c r="A111" s="10"/>
      <c r="B111" s="50"/>
      <c r="C111" s="50"/>
      <c r="D111" s="50"/>
      <c r="E111" s="50"/>
    </row>
    <row r="112" spans="1:19" x14ac:dyDescent="0.3">
      <c r="A112" s="10"/>
      <c r="B112" s="50"/>
      <c r="C112" s="50"/>
      <c r="D112" s="50"/>
      <c r="E112" s="50"/>
    </row>
    <row r="113" spans="1:5" x14ac:dyDescent="0.3">
      <c r="A113" s="10"/>
      <c r="B113" s="50"/>
      <c r="C113" s="50"/>
      <c r="D113" s="50"/>
      <c r="E113" s="50"/>
    </row>
    <row r="114" spans="1:5" x14ac:dyDescent="0.3">
      <c r="A114" s="10"/>
      <c r="B114" s="50"/>
      <c r="C114" s="50"/>
      <c r="D114" s="50"/>
      <c r="E114" s="50"/>
    </row>
    <row r="115" spans="1:5" x14ac:dyDescent="0.3">
      <c r="A115" s="10"/>
      <c r="B115" s="50"/>
      <c r="C115" s="50"/>
      <c r="D115" s="50"/>
      <c r="E115" s="50"/>
    </row>
    <row r="116" spans="1:5" x14ac:dyDescent="0.3">
      <c r="A116" s="10"/>
      <c r="B116" s="50"/>
      <c r="C116" s="50"/>
      <c r="D116" s="50"/>
      <c r="E116" s="50"/>
    </row>
    <row r="117" spans="1:5" x14ac:dyDescent="0.3">
      <c r="A117" s="10"/>
      <c r="B117" s="50"/>
      <c r="C117" s="50"/>
      <c r="D117" s="50"/>
      <c r="E117" s="50"/>
    </row>
    <row r="118" spans="1:5" x14ac:dyDescent="0.3">
      <c r="A118" s="10"/>
      <c r="B118" s="50"/>
      <c r="C118" s="50"/>
      <c r="D118" s="50"/>
      <c r="E118" s="50"/>
    </row>
    <row r="119" spans="1:5" x14ac:dyDescent="0.3">
      <c r="A119" s="10"/>
      <c r="B119" s="50"/>
      <c r="C119" s="50"/>
      <c r="D119" s="50"/>
      <c r="E119" s="50"/>
    </row>
    <row r="120" spans="1:5" x14ac:dyDescent="0.3">
      <c r="A120" s="10"/>
      <c r="B120" s="50"/>
      <c r="C120" s="50"/>
      <c r="D120" s="50"/>
      <c r="E120" s="50"/>
    </row>
    <row r="121" spans="1:5" x14ac:dyDescent="0.3">
      <c r="A121" s="10"/>
      <c r="B121" s="50"/>
      <c r="C121" s="50"/>
      <c r="D121" s="50"/>
      <c r="E121" s="50"/>
    </row>
    <row r="122" spans="1:5" x14ac:dyDescent="0.3">
      <c r="A122" s="10"/>
      <c r="B122" s="50"/>
      <c r="C122" s="50"/>
      <c r="D122" s="50"/>
      <c r="E122" s="50"/>
    </row>
    <row r="123" spans="1:5" x14ac:dyDescent="0.3">
      <c r="A123" s="10"/>
      <c r="B123" s="50"/>
      <c r="C123" s="50"/>
      <c r="D123" s="50"/>
      <c r="E123" s="50"/>
    </row>
    <row r="124" spans="1:5" x14ac:dyDescent="0.3">
      <c r="A124" s="10"/>
      <c r="B124" s="50"/>
      <c r="C124" s="50"/>
      <c r="D124" s="50"/>
      <c r="E124" s="50"/>
    </row>
    <row r="125" spans="1:5" x14ac:dyDescent="0.3">
      <c r="A125" s="10"/>
      <c r="B125" s="50"/>
      <c r="C125" s="50"/>
      <c r="D125" s="50"/>
      <c r="E125" s="50"/>
    </row>
    <row r="126" spans="1:5" x14ac:dyDescent="0.3">
      <c r="A126" s="10"/>
      <c r="B126" s="50"/>
      <c r="C126" s="50"/>
      <c r="D126" s="50"/>
      <c r="E126" s="50"/>
    </row>
    <row r="127" spans="1:5" x14ac:dyDescent="0.3">
      <c r="A127" s="10"/>
      <c r="B127" s="50"/>
      <c r="C127" s="50"/>
      <c r="D127" s="50"/>
      <c r="E127" s="50"/>
    </row>
    <row r="128" spans="1:5" x14ac:dyDescent="0.3">
      <c r="A128" s="10"/>
      <c r="B128" s="50"/>
      <c r="C128" s="50"/>
      <c r="D128" s="50"/>
      <c r="E128" s="50"/>
    </row>
    <row r="129" spans="1:5" x14ac:dyDescent="0.3">
      <c r="A129" s="10"/>
      <c r="B129" s="50"/>
      <c r="C129" s="50"/>
      <c r="D129" s="50"/>
      <c r="E129" s="50"/>
    </row>
    <row r="130" spans="1:5" x14ac:dyDescent="0.3">
      <c r="A130" s="10"/>
      <c r="B130" s="50"/>
      <c r="C130" s="50"/>
      <c r="D130" s="50"/>
      <c r="E130" s="50"/>
    </row>
    <row r="131" spans="1:5" x14ac:dyDescent="0.3">
      <c r="A131" s="10"/>
      <c r="B131" s="50"/>
      <c r="C131" s="50"/>
      <c r="D131" s="50"/>
      <c r="E131" s="50"/>
    </row>
    <row r="132" spans="1:5" x14ac:dyDescent="0.3">
      <c r="A132" s="10"/>
      <c r="B132" s="50"/>
      <c r="C132" s="50"/>
      <c r="D132" s="50"/>
      <c r="E132" s="50"/>
    </row>
    <row r="133" spans="1:5" x14ac:dyDescent="0.3">
      <c r="A133" s="10"/>
      <c r="B133" s="50"/>
      <c r="C133" s="50"/>
      <c r="D133" s="50"/>
      <c r="E133" s="50"/>
    </row>
    <row r="134" spans="1:5" x14ac:dyDescent="0.3">
      <c r="A134" s="10"/>
      <c r="B134" s="50"/>
      <c r="C134" s="50"/>
      <c r="D134" s="50"/>
      <c r="E134" s="50"/>
    </row>
    <row r="135" spans="1:5" x14ac:dyDescent="0.3">
      <c r="A135" s="10"/>
      <c r="B135" s="50"/>
      <c r="C135" s="50"/>
      <c r="D135" s="50"/>
      <c r="E135" s="50"/>
    </row>
    <row r="136" spans="1:5" x14ac:dyDescent="0.3">
      <c r="A136" s="10"/>
      <c r="B136" s="50"/>
      <c r="C136" s="50"/>
      <c r="D136" s="50"/>
      <c r="E136" s="50"/>
    </row>
    <row r="137" spans="1:5" x14ac:dyDescent="0.3">
      <c r="A137" s="10"/>
      <c r="B137" s="50"/>
      <c r="C137" s="50"/>
      <c r="D137" s="50"/>
      <c r="E137" s="50"/>
    </row>
    <row r="138" spans="1:5" x14ac:dyDescent="0.3">
      <c r="A138" s="10"/>
      <c r="B138" s="50"/>
      <c r="C138" s="50"/>
      <c r="D138" s="50"/>
      <c r="E138" s="50"/>
    </row>
    <row r="139" spans="1:5" x14ac:dyDescent="0.3">
      <c r="A139" s="10"/>
      <c r="B139" s="50"/>
      <c r="C139" s="50"/>
      <c r="D139" s="50"/>
      <c r="E139" s="50"/>
    </row>
    <row r="140" spans="1:5" x14ac:dyDescent="0.3">
      <c r="A140" s="10"/>
      <c r="B140" s="50"/>
      <c r="C140" s="50"/>
      <c r="D140" s="50"/>
      <c r="E140" s="50"/>
    </row>
    <row r="141" spans="1:5" x14ac:dyDescent="0.3">
      <c r="A141" s="10"/>
      <c r="B141" s="50"/>
      <c r="C141" s="50"/>
      <c r="D141" s="50"/>
      <c r="E141" s="50"/>
    </row>
    <row r="142" spans="1:5" x14ac:dyDescent="0.3">
      <c r="A142" s="10"/>
      <c r="B142" s="50"/>
      <c r="C142" s="50"/>
      <c r="D142" s="50"/>
      <c r="E142" s="50"/>
    </row>
    <row r="143" spans="1:5" x14ac:dyDescent="0.3">
      <c r="A143" s="10"/>
      <c r="B143" s="50"/>
      <c r="C143" s="50"/>
      <c r="D143" s="50"/>
      <c r="E143" s="50"/>
    </row>
    <row r="144" spans="1:5" x14ac:dyDescent="0.3">
      <c r="A144" s="10"/>
      <c r="B144" s="50"/>
      <c r="C144" s="50"/>
      <c r="D144" s="50"/>
      <c r="E144" s="50"/>
    </row>
    <row r="145" spans="1:5" x14ac:dyDescent="0.3">
      <c r="A145" s="10"/>
      <c r="B145" s="50"/>
      <c r="C145" s="50"/>
      <c r="D145" s="50"/>
      <c r="E145" s="50"/>
    </row>
    <row r="146" spans="1:5" x14ac:dyDescent="0.3">
      <c r="A146" s="10"/>
      <c r="B146" s="50"/>
      <c r="C146" s="50"/>
      <c r="D146" s="50"/>
      <c r="E146" s="50"/>
    </row>
    <row r="147" spans="1:5" x14ac:dyDescent="0.3">
      <c r="A147" s="10"/>
      <c r="B147" s="50"/>
      <c r="C147" s="50"/>
      <c r="D147" s="50"/>
      <c r="E147" s="50"/>
    </row>
    <row r="148" spans="1:5" x14ac:dyDescent="0.3">
      <c r="A148" s="10"/>
      <c r="B148" s="50"/>
      <c r="C148" s="50"/>
      <c r="D148" s="50"/>
      <c r="E148" s="50"/>
    </row>
    <row r="149" spans="1:5" x14ac:dyDescent="0.3">
      <c r="A149" s="10"/>
      <c r="B149" s="50"/>
      <c r="C149" s="50"/>
      <c r="D149" s="50"/>
      <c r="E149" s="50"/>
    </row>
    <row r="150" spans="1:5" x14ac:dyDescent="0.3">
      <c r="A150" s="10"/>
      <c r="B150" s="50"/>
      <c r="C150" s="50"/>
      <c r="D150" s="50"/>
      <c r="E150" s="50"/>
    </row>
    <row r="151" spans="1:5" x14ac:dyDescent="0.3">
      <c r="A151" s="10"/>
      <c r="B151" s="50"/>
      <c r="C151" s="50"/>
      <c r="D151" s="50"/>
      <c r="E151" s="50"/>
    </row>
    <row r="152" spans="1:5" x14ac:dyDescent="0.3">
      <c r="A152" s="10"/>
      <c r="B152" s="50"/>
      <c r="C152" s="50"/>
      <c r="D152" s="50"/>
      <c r="E152" s="50"/>
    </row>
    <row r="153" spans="1:5" x14ac:dyDescent="0.3">
      <c r="A153" s="10"/>
      <c r="B153" s="50"/>
      <c r="C153" s="50"/>
      <c r="D153" s="50"/>
      <c r="E153" s="50"/>
    </row>
    <row r="154" spans="1:5" x14ac:dyDescent="0.3">
      <c r="A154" s="10"/>
      <c r="B154" s="50"/>
      <c r="C154" s="50"/>
      <c r="D154" s="50"/>
      <c r="E154" s="50"/>
    </row>
    <row r="155" spans="1:5" x14ac:dyDescent="0.3">
      <c r="A155" s="10"/>
      <c r="B155" s="50"/>
      <c r="C155" s="50"/>
      <c r="D155" s="50"/>
      <c r="E155" s="50"/>
    </row>
    <row r="156" spans="1:5" x14ac:dyDescent="0.3">
      <c r="A156" s="10"/>
      <c r="B156" s="50"/>
      <c r="C156" s="50"/>
      <c r="D156" s="50"/>
      <c r="E156" s="50"/>
    </row>
    <row r="157" spans="1:5" x14ac:dyDescent="0.3">
      <c r="A157" s="10"/>
      <c r="B157" s="50"/>
      <c r="C157" s="50"/>
      <c r="D157" s="50"/>
      <c r="E157" s="50"/>
    </row>
    <row r="158" spans="1:5" x14ac:dyDescent="0.3">
      <c r="A158" s="10"/>
      <c r="B158" s="50"/>
      <c r="C158" s="50"/>
      <c r="D158" s="50"/>
      <c r="E158" s="50"/>
    </row>
    <row r="159" spans="1:5" x14ac:dyDescent="0.3">
      <c r="A159" s="10"/>
      <c r="B159" s="50"/>
      <c r="C159" s="50"/>
      <c r="D159" s="50"/>
      <c r="E159" s="50"/>
    </row>
    <row r="160" spans="1:5" x14ac:dyDescent="0.3">
      <c r="A160" s="10"/>
      <c r="B160" s="50"/>
      <c r="C160" s="50"/>
      <c r="D160" s="50"/>
      <c r="E160" s="50"/>
    </row>
    <row r="161" spans="1:5" x14ac:dyDescent="0.3">
      <c r="A161" s="10"/>
      <c r="B161" s="50"/>
      <c r="C161" s="50"/>
      <c r="D161" s="50"/>
      <c r="E161" s="50"/>
    </row>
    <row r="162" spans="1:5" x14ac:dyDescent="0.3">
      <c r="A162" s="10"/>
      <c r="B162" s="50"/>
      <c r="C162" s="50"/>
      <c r="D162" s="50"/>
      <c r="E162" s="50"/>
    </row>
    <row r="163" spans="1:5" x14ac:dyDescent="0.3">
      <c r="A163" s="10"/>
      <c r="B163" s="50"/>
      <c r="C163" s="50"/>
      <c r="D163" s="50"/>
      <c r="E163" s="50"/>
    </row>
    <row r="164" spans="1:5" x14ac:dyDescent="0.3">
      <c r="A164" s="10"/>
      <c r="B164" s="50"/>
      <c r="C164" s="50"/>
      <c r="D164" s="50"/>
      <c r="E164" s="50"/>
    </row>
    <row r="165" spans="1:5" x14ac:dyDescent="0.3">
      <c r="A165" s="10"/>
      <c r="B165" s="50"/>
      <c r="C165" s="50"/>
      <c r="D165" s="50"/>
      <c r="E165" s="50"/>
    </row>
    <row r="166" spans="1:5" x14ac:dyDescent="0.3">
      <c r="A166" s="10"/>
      <c r="B166" s="50"/>
      <c r="C166" s="50"/>
      <c r="D166" s="50"/>
      <c r="E166" s="50"/>
    </row>
    <row r="167" spans="1:5" x14ac:dyDescent="0.3">
      <c r="A167" s="10"/>
      <c r="B167" s="50"/>
      <c r="C167" s="50"/>
      <c r="D167" s="50"/>
      <c r="E167" s="50"/>
    </row>
    <row r="168" spans="1:5" x14ac:dyDescent="0.3">
      <c r="A168" s="10"/>
      <c r="B168" s="50"/>
      <c r="C168" s="50"/>
      <c r="D168" s="50"/>
      <c r="E168" s="50"/>
    </row>
    <row r="169" spans="1:5" x14ac:dyDescent="0.3">
      <c r="A169" s="10"/>
      <c r="B169" s="50"/>
      <c r="C169" s="50"/>
      <c r="D169" s="50"/>
      <c r="E169" s="50"/>
    </row>
    <row r="170" spans="1:5" x14ac:dyDescent="0.3">
      <c r="A170" s="10"/>
      <c r="B170" s="50"/>
      <c r="C170" s="50"/>
      <c r="D170" s="50"/>
      <c r="E170" s="50"/>
    </row>
    <row r="171" spans="1:5" x14ac:dyDescent="0.3">
      <c r="A171" s="10"/>
      <c r="B171" s="50"/>
      <c r="C171" s="50"/>
      <c r="D171" s="50"/>
      <c r="E171" s="50"/>
    </row>
    <row r="172" spans="1:5" x14ac:dyDescent="0.3">
      <c r="A172" s="10"/>
      <c r="B172" s="50"/>
      <c r="C172" s="50"/>
      <c r="D172" s="50"/>
      <c r="E172" s="50"/>
    </row>
    <row r="173" spans="1:5" x14ac:dyDescent="0.3">
      <c r="A173" s="10"/>
      <c r="B173" s="50"/>
      <c r="C173" s="50"/>
      <c r="D173" s="50"/>
      <c r="E173" s="50"/>
    </row>
    <row r="174" spans="1:5" x14ac:dyDescent="0.3">
      <c r="A174" s="10"/>
      <c r="B174" s="50"/>
      <c r="C174" s="50"/>
      <c r="D174" s="50"/>
      <c r="E174" s="50"/>
    </row>
    <row r="175" spans="1:5" x14ac:dyDescent="0.3">
      <c r="A175" s="10"/>
      <c r="B175" s="50"/>
      <c r="C175" s="50"/>
      <c r="D175" s="50"/>
      <c r="E175" s="50"/>
    </row>
    <row r="176" spans="1:5" x14ac:dyDescent="0.3">
      <c r="A176" s="10"/>
      <c r="B176" s="50"/>
      <c r="C176" s="50"/>
      <c r="D176" s="50"/>
      <c r="E176" s="50"/>
    </row>
    <row r="177" spans="1:5" x14ac:dyDescent="0.3">
      <c r="A177" s="10"/>
      <c r="B177" s="50"/>
      <c r="C177" s="50"/>
      <c r="D177" s="50"/>
      <c r="E177" s="50"/>
    </row>
    <row r="178" spans="1:5" x14ac:dyDescent="0.3">
      <c r="A178" s="10"/>
      <c r="B178" s="50"/>
      <c r="C178" s="50"/>
      <c r="D178" s="50"/>
      <c r="E178" s="50"/>
    </row>
    <row r="179" spans="1:5" x14ac:dyDescent="0.3">
      <c r="A179" s="10"/>
      <c r="B179" s="50"/>
      <c r="C179" s="50"/>
      <c r="D179" s="50"/>
      <c r="E179" s="50"/>
    </row>
    <row r="180" spans="1:5" x14ac:dyDescent="0.3">
      <c r="A180" s="10"/>
      <c r="B180" s="50"/>
      <c r="C180" s="50"/>
      <c r="D180" s="50"/>
      <c r="E180" s="50"/>
    </row>
    <row r="181" spans="1:5" x14ac:dyDescent="0.3">
      <c r="A181" s="10"/>
      <c r="B181" s="50"/>
      <c r="C181" s="50"/>
      <c r="D181" s="50"/>
      <c r="E181" s="50"/>
    </row>
    <row r="182" spans="1:5" x14ac:dyDescent="0.3">
      <c r="A182" s="10"/>
      <c r="B182" s="50"/>
      <c r="C182" s="50"/>
      <c r="D182" s="50"/>
      <c r="E182" s="50"/>
    </row>
    <row r="183" spans="1:5" x14ac:dyDescent="0.3">
      <c r="A183" s="10"/>
      <c r="B183" s="50"/>
      <c r="C183" s="50"/>
      <c r="D183" s="50"/>
      <c r="E183" s="50"/>
    </row>
    <row r="184" spans="1:5" x14ac:dyDescent="0.3">
      <c r="A184" s="10"/>
      <c r="B184" s="50"/>
      <c r="C184" s="50"/>
      <c r="D184" s="50"/>
      <c r="E184" s="50"/>
    </row>
    <row r="185" spans="1:5" x14ac:dyDescent="0.3">
      <c r="A185" s="10"/>
      <c r="B185" s="50"/>
      <c r="C185" s="50"/>
      <c r="D185" s="50"/>
      <c r="E185" s="50"/>
    </row>
    <row r="186" spans="1:5" x14ac:dyDescent="0.3">
      <c r="A186" s="10"/>
      <c r="B186" s="50"/>
      <c r="C186" s="50"/>
      <c r="D186" s="50"/>
      <c r="E186" s="50"/>
    </row>
    <row r="187" spans="1:5" x14ac:dyDescent="0.3">
      <c r="A187" s="10"/>
      <c r="B187" s="50"/>
      <c r="C187" s="50"/>
      <c r="D187" s="50"/>
      <c r="E187" s="50"/>
    </row>
    <row r="188" spans="1:5" x14ac:dyDescent="0.3">
      <c r="A188" s="10"/>
      <c r="B188" s="50"/>
      <c r="C188" s="50"/>
      <c r="D188" s="50"/>
      <c r="E188" s="50"/>
    </row>
    <row r="189" spans="1:5" x14ac:dyDescent="0.3">
      <c r="A189" s="10"/>
      <c r="B189" s="50"/>
      <c r="C189" s="50"/>
      <c r="D189" s="50"/>
      <c r="E189" s="50"/>
    </row>
    <row r="190" spans="1:5" x14ac:dyDescent="0.3">
      <c r="A190" s="10"/>
      <c r="B190" s="50"/>
      <c r="C190" s="50"/>
      <c r="D190" s="50"/>
      <c r="E190" s="50"/>
    </row>
    <row r="191" spans="1:5" x14ac:dyDescent="0.3">
      <c r="A191" s="10"/>
      <c r="B191" s="50"/>
      <c r="C191" s="50"/>
      <c r="D191" s="50"/>
      <c r="E191" s="50"/>
    </row>
    <row r="192" spans="1:5" x14ac:dyDescent="0.3">
      <c r="A192" s="10"/>
      <c r="B192" s="50"/>
      <c r="C192" s="50"/>
      <c r="D192" s="50"/>
      <c r="E192" s="50"/>
    </row>
    <row r="193" spans="1:5" x14ac:dyDescent="0.3">
      <c r="A193" s="10"/>
      <c r="B193" s="50"/>
      <c r="C193" s="50"/>
      <c r="D193" s="50"/>
      <c r="E193" s="50"/>
    </row>
    <row r="194" spans="1:5" x14ac:dyDescent="0.3">
      <c r="A194" s="10"/>
      <c r="B194" s="50"/>
      <c r="C194" s="50"/>
      <c r="D194" s="50"/>
      <c r="E194" s="50"/>
    </row>
    <row r="195" spans="1:5" x14ac:dyDescent="0.3">
      <c r="A195" s="10"/>
      <c r="B195" s="50"/>
      <c r="C195" s="50"/>
      <c r="D195" s="50"/>
      <c r="E195" s="50"/>
    </row>
    <row r="196" spans="1:5" x14ac:dyDescent="0.3">
      <c r="A196" s="10"/>
      <c r="B196" s="50"/>
      <c r="C196" s="50"/>
      <c r="D196" s="50"/>
      <c r="E196" s="50"/>
    </row>
    <row r="197" spans="1:5" x14ac:dyDescent="0.3">
      <c r="A197" s="10"/>
      <c r="B197" s="50"/>
      <c r="C197" s="50"/>
      <c r="D197" s="50"/>
      <c r="E197" s="50"/>
    </row>
    <row r="198" spans="1:5" x14ac:dyDescent="0.3">
      <c r="A198" s="10"/>
      <c r="B198" s="50"/>
      <c r="C198" s="50"/>
      <c r="D198" s="50"/>
      <c r="E198" s="50"/>
    </row>
    <row r="199" spans="1:5" x14ac:dyDescent="0.3">
      <c r="A199" s="10"/>
      <c r="B199" s="50"/>
      <c r="C199" s="50"/>
      <c r="D199" s="50"/>
      <c r="E199" s="50"/>
    </row>
    <row r="200" spans="1:5" x14ac:dyDescent="0.3">
      <c r="A200" s="10"/>
      <c r="B200" s="50"/>
      <c r="C200" s="50"/>
      <c r="D200" s="50"/>
      <c r="E200" s="50"/>
    </row>
    <row r="201" spans="1:5" x14ac:dyDescent="0.3">
      <c r="A201" s="10"/>
      <c r="B201" s="50"/>
      <c r="C201" s="50"/>
      <c r="D201" s="50"/>
      <c r="E201" s="50"/>
    </row>
    <row r="202" spans="1:5" x14ac:dyDescent="0.3">
      <c r="A202" s="10"/>
      <c r="B202" s="50"/>
      <c r="C202" s="50"/>
      <c r="D202" s="50"/>
      <c r="E202" s="50"/>
    </row>
    <row r="203" spans="1:5" x14ac:dyDescent="0.3">
      <c r="A203" s="10"/>
      <c r="B203" s="50"/>
      <c r="C203" s="50"/>
      <c r="D203" s="50"/>
      <c r="E203" s="50"/>
    </row>
    <row r="204" spans="1:5" x14ac:dyDescent="0.3">
      <c r="A204" s="10"/>
      <c r="B204" s="50"/>
      <c r="C204" s="50"/>
      <c r="D204" s="50"/>
      <c r="E204" s="50"/>
    </row>
    <row r="205" spans="1:5" x14ac:dyDescent="0.3">
      <c r="A205" s="10"/>
      <c r="B205" s="50"/>
      <c r="C205" s="50"/>
      <c r="D205" s="50"/>
      <c r="E205" s="50"/>
    </row>
    <row r="206" spans="1:5" x14ac:dyDescent="0.3">
      <c r="A206" s="10"/>
      <c r="B206" s="50"/>
      <c r="C206" s="50"/>
      <c r="D206" s="50"/>
      <c r="E206" s="50"/>
    </row>
    <row r="207" spans="1:5" x14ac:dyDescent="0.3">
      <c r="A207" s="10"/>
      <c r="B207" s="50"/>
      <c r="C207" s="50"/>
      <c r="D207" s="50"/>
      <c r="E207" s="50"/>
    </row>
    <row r="208" spans="1:5" x14ac:dyDescent="0.3">
      <c r="A208" s="10"/>
      <c r="B208" s="50"/>
      <c r="C208" s="50"/>
      <c r="D208" s="50"/>
      <c r="E208" s="50"/>
    </row>
    <row r="209" spans="1:5" x14ac:dyDescent="0.3">
      <c r="A209" s="10"/>
      <c r="B209" s="50"/>
      <c r="C209" s="50"/>
      <c r="D209" s="50"/>
      <c r="E209" s="50"/>
    </row>
    <row r="210" spans="1:5" x14ac:dyDescent="0.3">
      <c r="A210" s="10"/>
      <c r="B210" s="50"/>
      <c r="C210" s="50"/>
      <c r="D210" s="50"/>
      <c r="E210" s="50"/>
    </row>
    <row r="211" spans="1:5" x14ac:dyDescent="0.3">
      <c r="A211" s="10"/>
      <c r="B211" s="50"/>
      <c r="C211" s="50"/>
      <c r="D211" s="50"/>
      <c r="E211" s="50"/>
    </row>
    <row r="212" spans="1:5" x14ac:dyDescent="0.3">
      <c r="A212" s="10"/>
      <c r="B212" s="50"/>
      <c r="C212" s="50"/>
      <c r="D212" s="50"/>
      <c r="E212" s="50"/>
    </row>
    <row r="213" spans="1:5" x14ac:dyDescent="0.3">
      <c r="A213" s="10"/>
      <c r="B213" s="50"/>
      <c r="C213" s="50"/>
      <c r="D213" s="50"/>
      <c r="E213" s="50"/>
    </row>
    <row r="214" spans="1:5" x14ac:dyDescent="0.3">
      <c r="A214" s="10"/>
      <c r="B214" s="50"/>
      <c r="C214" s="50"/>
      <c r="D214" s="50"/>
      <c r="E214" s="50"/>
    </row>
  </sheetData>
  <mergeCells count="3">
    <mergeCell ref="A1:B1"/>
    <mergeCell ref="F45:F52"/>
    <mergeCell ref="F92:F97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D8AD-469B-4764-B8A6-78876A921E20}">
  <dimension ref="A1:Q18"/>
  <sheetViews>
    <sheetView workbookViewId="0">
      <selection activeCell="I5" sqref="I5:J7"/>
    </sheetView>
  </sheetViews>
  <sheetFormatPr defaultRowHeight="14.4" x14ac:dyDescent="0.3"/>
  <cols>
    <col min="9" max="9" width="23.5546875" customWidth="1"/>
    <col min="10" max="10" width="17.5546875" customWidth="1"/>
  </cols>
  <sheetData>
    <row r="1" spans="1:10" x14ac:dyDescent="0.3">
      <c r="A1" s="63" t="s">
        <v>111</v>
      </c>
      <c r="B1" s="63"/>
      <c r="C1" s="63"/>
      <c r="D1" s="63"/>
      <c r="E1" s="63"/>
      <c r="F1" s="63"/>
      <c r="G1" s="63"/>
      <c r="H1" s="63"/>
    </row>
    <row r="3" spans="1:10" x14ac:dyDescent="0.3">
      <c r="A3" s="64" t="s">
        <v>112</v>
      </c>
      <c r="B3" s="65"/>
      <c r="C3" s="65" t="s">
        <v>113</v>
      </c>
      <c r="D3" s="65"/>
      <c r="E3" s="66" t="s">
        <v>114</v>
      </c>
      <c r="F3" s="66"/>
    </row>
    <row r="4" spans="1:10" ht="99" x14ac:dyDescent="0.3">
      <c r="A4" s="65"/>
      <c r="B4" s="65"/>
      <c r="C4" s="67" t="s">
        <v>115</v>
      </c>
      <c r="D4" s="67" t="s">
        <v>116</v>
      </c>
      <c r="E4" s="64" t="s">
        <v>117</v>
      </c>
      <c r="F4" s="64"/>
      <c r="G4" s="67" t="s">
        <v>118</v>
      </c>
    </row>
    <row r="5" spans="1:10" x14ac:dyDescent="0.3">
      <c r="A5" s="68" t="s">
        <v>119</v>
      </c>
      <c r="B5" s="68"/>
      <c r="C5" s="69">
        <v>218</v>
      </c>
      <c r="D5" s="69">
        <v>29.3</v>
      </c>
      <c r="E5" s="68">
        <f t="shared" ref="E5:E10" si="0">D5*C5</f>
        <v>6387.4000000000005</v>
      </c>
      <c r="F5" s="68"/>
      <c r="G5" s="70">
        <f>E5/E$11</f>
        <v>0.35051501133189561</v>
      </c>
      <c r="I5" s="84" t="s">
        <v>120</v>
      </c>
      <c r="J5" s="84">
        <f>(D5+D6+D8+D9+D10)/COUNT(D5:D10)</f>
        <v>32.339999999999996</v>
      </c>
    </row>
    <row r="6" spans="1:10" x14ac:dyDescent="0.3">
      <c r="A6" s="68" t="s">
        <v>121</v>
      </c>
      <c r="B6" s="68"/>
      <c r="C6" s="69">
        <v>249</v>
      </c>
      <c r="D6" s="69">
        <v>23.1</v>
      </c>
      <c r="E6" s="68">
        <f t="shared" si="0"/>
        <v>5751.9000000000005</v>
      </c>
      <c r="F6" s="68"/>
      <c r="G6" s="70">
        <f>E6/E$11</f>
        <v>0.31564130846352667</v>
      </c>
      <c r="I6" s="84"/>
      <c r="J6" s="84"/>
    </row>
    <row r="7" spans="1:10" x14ac:dyDescent="0.3">
      <c r="A7" s="68" t="s">
        <v>122</v>
      </c>
      <c r="B7" s="68"/>
      <c r="C7" s="69"/>
      <c r="D7" s="69"/>
      <c r="E7" s="68"/>
      <c r="F7" s="68"/>
      <c r="G7" s="70"/>
      <c r="I7" s="84" t="s">
        <v>123</v>
      </c>
      <c r="J7" s="84">
        <f>(C5*D5+C6*D6+C8*D8+C9*D9+C10*D10)/(C5+C6+C8+C9+C10)</f>
        <v>29.72740619902121</v>
      </c>
    </row>
    <row r="8" spans="1:10" x14ac:dyDescent="0.3">
      <c r="A8" s="68" t="s">
        <v>124</v>
      </c>
      <c r="B8" s="68"/>
      <c r="C8" s="69">
        <v>64</v>
      </c>
      <c r="D8" s="69">
        <v>31.5</v>
      </c>
      <c r="E8" s="68">
        <f t="shared" si="0"/>
        <v>2016</v>
      </c>
      <c r="F8" s="68"/>
      <c r="G8" s="70">
        <f>E8/E$11</f>
        <v>0.11063003144395238</v>
      </c>
    </row>
    <row r="9" spans="1:10" x14ac:dyDescent="0.3">
      <c r="A9" s="68" t="s">
        <v>125</v>
      </c>
      <c r="B9" s="68"/>
      <c r="C9" s="69">
        <v>22</v>
      </c>
      <c r="D9" s="69">
        <v>15.8</v>
      </c>
      <c r="E9" s="68">
        <f t="shared" si="0"/>
        <v>347.6</v>
      </c>
      <c r="F9" s="68"/>
      <c r="G9" s="70">
        <f>E9/E$11</f>
        <v>1.9074900262856076E-2</v>
      </c>
    </row>
    <row r="10" spans="1:10" x14ac:dyDescent="0.3">
      <c r="A10" s="68" t="s">
        <v>126</v>
      </c>
      <c r="B10" s="68"/>
      <c r="C10" s="69">
        <v>60</v>
      </c>
      <c r="D10" s="69">
        <v>62</v>
      </c>
      <c r="E10" s="68">
        <f t="shared" si="0"/>
        <v>3720</v>
      </c>
      <c r="F10" s="68"/>
      <c r="G10" s="70">
        <f>E10/E$11</f>
        <v>0.20413874849776928</v>
      </c>
    </row>
    <row r="11" spans="1:10" x14ac:dyDescent="0.3">
      <c r="A11" s="68" t="s">
        <v>127</v>
      </c>
      <c r="B11" s="68"/>
      <c r="C11" s="69">
        <v>613</v>
      </c>
      <c r="D11" s="69" t="s">
        <v>128</v>
      </c>
      <c r="E11" s="68">
        <f>E10+E9+E8+E6+E7+E5</f>
        <v>18222.900000000001</v>
      </c>
      <c r="F11" s="68"/>
      <c r="G11" s="70">
        <f>E11/E$11</f>
        <v>1</v>
      </c>
    </row>
    <row r="16" spans="1:10" ht="14.4" customHeight="1" x14ac:dyDescent="0.3"/>
    <row r="17" spans="14:17" ht="99" customHeight="1" x14ac:dyDescent="0.4">
      <c r="N17" s="71"/>
      <c r="O17" s="71"/>
      <c r="P17" s="71"/>
      <c r="Q17" s="71"/>
    </row>
    <row r="18" spans="14:17" ht="22.8" x14ac:dyDescent="0.4">
      <c r="N18" s="71"/>
      <c r="O18" s="71"/>
      <c r="P18" s="71"/>
      <c r="Q18" s="71"/>
    </row>
  </sheetData>
  <mergeCells count="17">
    <mergeCell ref="A10:B10"/>
    <mergeCell ref="E10:F10"/>
    <mergeCell ref="A11:B11"/>
    <mergeCell ref="E11:F11"/>
    <mergeCell ref="A7:B7"/>
    <mergeCell ref="E7:F7"/>
    <mergeCell ref="A8:B8"/>
    <mergeCell ref="E8:F8"/>
    <mergeCell ref="A9:B9"/>
    <mergeCell ref="E9:F9"/>
    <mergeCell ref="A3:B4"/>
    <mergeCell ref="C3:D3"/>
    <mergeCell ref="E4:F4"/>
    <mergeCell ref="A5:B5"/>
    <mergeCell ref="E5:F5"/>
    <mergeCell ref="A6:B6"/>
    <mergeCell ref="E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9112-4FA7-4FF0-8C0F-B2E7ABBE578D}">
  <dimension ref="A1:L12"/>
  <sheetViews>
    <sheetView workbookViewId="0">
      <selection activeCell="K4" sqref="K4:K5"/>
    </sheetView>
  </sheetViews>
  <sheetFormatPr defaultRowHeight="14.4" x14ac:dyDescent="0.3"/>
  <cols>
    <col min="9" max="9" width="18.21875" customWidth="1"/>
    <col min="11" max="11" width="16.44140625" customWidth="1"/>
  </cols>
  <sheetData>
    <row r="1" spans="1:12" x14ac:dyDescent="0.3">
      <c r="A1" s="63" t="s">
        <v>129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3" spans="1:12" x14ac:dyDescent="0.3">
      <c r="A3" s="64" t="s">
        <v>130</v>
      </c>
      <c r="B3" s="65"/>
      <c r="C3" s="65" t="s">
        <v>113</v>
      </c>
      <c r="D3" s="65"/>
      <c r="E3" s="66" t="s">
        <v>114</v>
      </c>
      <c r="F3" s="66"/>
    </row>
    <row r="4" spans="1:12" ht="86.4" x14ac:dyDescent="0.3">
      <c r="A4" s="65"/>
      <c r="B4" s="65"/>
      <c r="C4" s="67" t="s">
        <v>131</v>
      </c>
      <c r="D4" s="67" t="s">
        <v>132</v>
      </c>
      <c r="E4" s="64" t="s">
        <v>133</v>
      </c>
      <c r="F4" s="64"/>
      <c r="I4" s="5" t="s">
        <v>134</v>
      </c>
      <c r="K4" s="92" t="s">
        <v>135</v>
      </c>
    </row>
    <row r="5" spans="1:12" ht="17.399999999999999" x14ac:dyDescent="0.3">
      <c r="A5" s="72"/>
      <c r="B5" s="73"/>
      <c r="C5" s="74" t="s">
        <v>136</v>
      </c>
      <c r="D5" s="74" t="s">
        <v>137</v>
      </c>
      <c r="E5" s="75" t="s">
        <v>138</v>
      </c>
      <c r="F5" s="76"/>
      <c r="I5">
        <f>1/D6</f>
        <v>1E-4</v>
      </c>
      <c r="K5" s="84">
        <f>(C6+C7+C8+C9+C10)/(C6*I5+C7*I6+C8*I7+C9*I8+C10*I9)</f>
        <v>7785.7142857142853</v>
      </c>
    </row>
    <row r="6" spans="1:12" x14ac:dyDescent="0.3">
      <c r="A6" s="68" t="s">
        <v>139</v>
      </c>
      <c r="B6" s="68"/>
      <c r="C6" s="77">
        <v>40000</v>
      </c>
      <c r="D6" s="66">
        <v>10000</v>
      </c>
      <c r="E6" s="68">
        <f>C6/D6</f>
        <v>4</v>
      </c>
      <c r="F6" s="68"/>
      <c r="I6">
        <f>1/D7</f>
        <v>1.25E-4</v>
      </c>
    </row>
    <row r="7" spans="1:12" x14ac:dyDescent="0.3">
      <c r="A7" s="68" t="s">
        <v>140</v>
      </c>
      <c r="B7" s="68"/>
      <c r="C7" s="77">
        <v>56000</v>
      </c>
      <c r="D7" s="66">
        <v>8000</v>
      </c>
      <c r="E7" s="68">
        <f>C7/D7</f>
        <v>7</v>
      </c>
      <c r="F7" s="68"/>
      <c r="H7" s="78"/>
      <c r="I7">
        <f>1/D8</f>
        <v>1.6666666666666666E-4</v>
      </c>
    </row>
    <row r="8" spans="1:12" x14ac:dyDescent="0.3">
      <c r="A8" s="68" t="s">
        <v>141</v>
      </c>
      <c r="B8" s="68"/>
      <c r="C8" s="77">
        <v>30000</v>
      </c>
      <c r="D8" s="66">
        <v>6000</v>
      </c>
      <c r="E8" s="68">
        <f>C8/D8</f>
        <v>5</v>
      </c>
      <c r="F8" s="68"/>
      <c r="I8">
        <f>1/D9</f>
        <v>1.1111111111111112E-4</v>
      </c>
    </row>
    <row r="9" spans="1:12" x14ac:dyDescent="0.3">
      <c r="A9" s="68" t="s">
        <v>142</v>
      </c>
      <c r="B9" s="68"/>
      <c r="C9" s="77">
        <v>72000</v>
      </c>
      <c r="D9" s="66">
        <v>9000</v>
      </c>
      <c r="E9" s="68">
        <f>C9/D9</f>
        <v>8</v>
      </c>
      <c r="F9" s="68"/>
      <c r="I9">
        <f>1/D10</f>
        <v>2.0000000000000001E-4</v>
      </c>
    </row>
    <row r="10" spans="1:12" x14ac:dyDescent="0.3">
      <c r="A10" s="68" t="s">
        <v>143</v>
      </c>
      <c r="B10" s="68"/>
      <c r="C10" s="77">
        <v>20000</v>
      </c>
      <c r="D10" s="66">
        <v>5000</v>
      </c>
      <c r="E10" s="68">
        <f>C10/D10</f>
        <v>4</v>
      </c>
      <c r="F10" s="68"/>
    </row>
    <row r="11" spans="1:12" x14ac:dyDescent="0.3">
      <c r="A11" s="68" t="s">
        <v>144</v>
      </c>
      <c r="B11" s="68"/>
      <c r="C11" s="77">
        <f>C6+C7+C8+C9+C10</f>
        <v>218000</v>
      </c>
      <c r="D11" s="66"/>
      <c r="E11" s="68"/>
      <c r="F11" s="68"/>
    </row>
    <row r="12" spans="1:12" ht="24.6" x14ac:dyDescent="0.4">
      <c r="A12" s="79"/>
      <c r="B12" s="79"/>
      <c r="C12" s="79"/>
      <c r="D12" s="79"/>
      <c r="L12" s="80"/>
    </row>
  </sheetData>
  <mergeCells count="18">
    <mergeCell ref="A10:B10"/>
    <mergeCell ref="E10:F10"/>
    <mergeCell ref="A11:B11"/>
    <mergeCell ref="E11:F11"/>
    <mergeCell ref="A12:D12"/>
    <mergeCell ref="A7:B7"/>
    <mergeCell ref="E7:F7"/>
    <mergeCell ref="A8:B8"/>
    <mergeCell ref="E8:F8"/>
    <mergeCell ref="A9:B9"/>
    <mergeCell ref="E9:F9"/>
    <mergeCell ref="A3:B4"/>
    <mergeCell ref="C3:D3"/>
    <mergeCell ref="E4:F4"/>
    <mergeCell ref="A5:B5"/>
    <mergeCell ref="E5:F5"/>
    <mergeCell ref="A6:B6"/>
    <mergeCell ref="E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A3E4-DA93-4D6B-BB26-A374A7832532}">
  <dimension ref="A3:I18"/>
  <sheetViews>
    <sheetView workbookViewId="0">
      <selection activeCell="A17" sqref="A17:B18"/>
    </sheetView>
  </sheetViews>
  <sheetFormatPr defaultRowHeight="14.4" x14ac:dyDescent="0.3"/>
  <sheetData>
    <row r="3" spans="1:9" x14ac:dyDescent="0.3">
      <c r="A3" s="63" t="s">
        <v>145</v>
      </c>
      <c r="B3" s="63"/>
      <c r="C3" s="63"/>
      <c r="D3" s="63"/>
      <c r="E3" s="63"/>
      <c r="F3" s="63"/>
      <c r="G3" s="63"/>
      <c r="H3" s="63"/>
      <c r="I3" s="78"/>
    </row>
    <row r="4" spans="1:9" x14ac:dyDescent="0.3">
      <c r="A4" s="63" t="s">
        <v>146</v>
      </c>
      <c r="B4" s="63"/>
      <c r="C4" s="63"/>
      <c r="D4" s="63"/>
      <c r="E4" s="63"/>
      <c r="F4" s="63"/>
      <c r="G4" s="63"/>
      <c r="H4" s="63"/>
      <c r="I4" s="78"/>
    </row>
    <row r="5" spans="1:9" x14ac:dyDescent="0.3">
      <c r="A5" s="63" t="s">
        <v>147</v>
      </c>
      <c r="B5" s="63"/>
      <c r="C5" s="63"/>
      <c r="D5" s="63"/>
      <c r="E5" s="63"/>
      <c r="F5" s="63"/>
      <c r="G5" s="63"/>
      <c r="H5" s="63"/>
      <c r="I5" s="78"/>
    </row>
    <row r="6" spans="1:9" x14ac:dyDescent="0.3">
      <c r="A6" s="63" t="s">
        <v>148</v>
      </c>
      <c r="B6" s="63"/>
      <c r="C6" s="63"/>
      <c r="D6" s="63"/>
      <c r="E6" s="63"/>
      <c r="F6" s="63"/>
      <c r="G6" s="63"/>
      <c r="H6" s="63"/>
      <c r="I6" s="78"/>
    </row>
    <row r="7" spans="1:9" x14ac:dyDescent="0.3">
      <c r="A7" s="63" t="s">
        <v>149</v>
      </c>
      <c r="B7" s="63"/>
      <c r="C7" s="63"/>
      <c r="D7" s="63"/>
      <c r="E7" s="63"/>
      <c r="F7" s="63"/>
      <c r="G7" s="63"/>
      <c r="H7" s="63"/>
    </row>
    <row r="8" spans="1:9" x14ac:dyDescent="0.3">
      <c r="A8" s="63"/>
      <c r="B8" s="63"/>
      <c r="C8" s="63"/>
      <c r="D8" s="63"/>
      <c r="E8" s="81"/>
      <c r="F8" s="81"/>
      <c r="G8" s="63"/>
      <c r="H8" s="63"/>
    </row>
    <row r="9" spans="1:9" x14ac:dyDescent="0.3">
      <c r="A9" s="63"/>
      <c r="B9" s="63"/>
      <c r="C9" s="63"/>
      <c r="D9" s="63"/>
      <c r="E9" s="63"/>
      <c r="F9" s="63"/>
      <c r="G9" s="63"/>
      <c r="H9" s="63"/>
    </row>
    <row r="12" spans="1:9" x14ac:dyDescent="0.3">
      <c r="A12" t="s">
        <v>150</v>
      </c>
      <c r="B12" t="s">
        <v>151</v>
      </c>
      <c r="C12" t="s">
        <v>152</v>
      </c>
    </row>
    <row r="13" spans="1:9" x14ac:dyDescent="0.3">
      <c r="A13">
        <v>1</v>
      </c>
      <c r="B13">
        <v>4</v>
      </c>
      <c r="C13">
        <f>1/B13</f>
        <v>0.25</v>
      </c>
    </row>
    <row r="14" spans="1:9" x14ac:dyDescent="0.3">
      <c r="A14">
        <v>2</v>
      </c>
      <c r="B14">
        <v>5</v>
      </c>
      <c r="C14">
        <f>1/B14</f>
        <v>0.2</v>
      </c>
    </row>
    <row r="15" spans="1:9" x14ac:dyDescent="0.3">
      <c r="A15">
        <v>3</v>
      </c>
      <c r="B15">
        <v>6</v>
      </c>
      <c r="C15">
        <f>1/B15</f>
        <v>0.16666666666666666</v>
      </c>
    </row>
    <row r="17" spans="1:2" x14ac:dyDescent="0.3">
      <c r="A17" s="84" t="s">
        <v>153</v>
      </c>
      <c r="B17" s="93">
        <f>3/(C13+C14+C15)</f>
        <v>4.8648648648648649</v>
      </c>
    </row>
    <row r="18" spans="1:2" x14ac:dyDescent="0.3">
      <c r="A18" s="84" t="s">
        <v>154</v>
      </c>
      <c r="B18" s="84">
        <f>(B13+B14+B15)/3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2C7F-F221-4887-9269-B27A51B28370}">
  <dimension ref="A2:G12"/>
  <sheetViews>
    <sheetView workbookViewId="0">
      <selection activeCell="I21" sqref="I21"/>
    </sheetView>
  </sheetViews>
  <sheetFormatPr defaultRowHeight="14.4" x14ac:dyDescent="0.3"/>
  <sheetData>
    <row r="2" spans="1:7" x14ac:dyDescent="0.3">
      <c r="A2" s="63" t="s">
        <v>155</v>
      </c>
      <c r="B2" s="63"/>
      <c r="C2" s="63"/>
      <c r="D2" s="63"/>
      <c r="E2" s="63"/>
      <c r="F2" s="63"/>
      <c r="G2" s="63"/>
    </row>
    <row r="4" spans="1:7" x14ac:dyDescent="0.3">
      <c r="B4" s="82" t="s">
        <v>156</v>
      </c>
      <c r="C4" s="82"/>
      <c r="D4" s="82"/>
      <c r="E4" s="82"/>
      <c r="F4" s="82"/>
      <c r="G4" s="82"/>
    </row>
    <row r="5" spans="1:7" x14ac:dyDescent="0.3">
      <c r="A5">
        <v>2014</v>
      </c>
      <c r="B5">
        <v>1.0409999999999999</v>
      </c>
    </row>
    <row r="6" spans="1:7" x14ac:dyDescent="0.3">
      <c r="A6">
        <v>2015</v>
      </c>
      <c r="B6">
        <v>1.077</v>
      </c>
    </row>
    <row r="7" spans="1:7" x14ac:dyDescent="0.3">
      <c r="A7">
        <v>2016</v>
      </c>
      <c r="B7">
        <v>1.075</v>
      </c>
    </row>
    <row r="8" spans="1:7" x14ac:dyDescent="0.3">
      <c r="A8">
        <v>2017</v>
      </c>
      <c r="B8">
        <v>1.0169999999999999</v>
      </c>
    </row>
    <row r="9" spans="1:7" x14ac:dyDescent="0.3">
      <c r="A9">
        <v>2018</v>
      </c>
      <c r="B9" s="83">
        <v>1.01</v>
      </c>
    </row>
    <row r="12" spans="1:7" x14ac:dyDescent="0.3">
      <c r="A12" s="84" t="s">
        <v>157</v>
      </c>
      <c r="B12" s="84">
        <f>(B5*B6*B7*B8*B9)^(1/5)</f>
        <v>1.0436225265378265</v>
      </c>
    </row>
  </sheetData>
  <mergeCells count="1"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Средняя арифм. взвешенная</vt:lpstr>
      <vt:lpstr>Средняя гармонич. взвешенная</vt:lpstr>
      <vt:lpstr>Средняя гармонич. невзвешенная</vt:lpstr>
      <vt:lpstr>Средняя геометр. невзвеш.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2022-11-24T20:57:35Z</dcterms:modified>
</cp:coreProperties>
</file>