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defaultThemeVersion="166925"/>
  <mc:AlternateContent xmlns:mc="http://schemas.openxmlformats.org/markup-compatibility/2006">
    <mc:Choice Requires="x15">
      <x15ac:absPath xmlns:x15ac="http://schemas.microsoft.com/office/spreadsheetml/2010/11/ac" url="C:\Users\Anjali\Desktop\"/>
    </mc:Choice>
  </mc:AlternateContent>
  <xr:revisionPtr revIDLastSave="0" documentId="13_ncr:1_{7D439D04-B162-422D-B6FF-E89ED846C69E}" xr6:coauthVersionLast="47" xr6:coauthVersionMax="47" xr10:uidLastSave="{00000000-0000-0000-0000-000000000000}"/>
  <workbookProtection workbookAlgorithmName="SHA-512" workbookHashValue="YTCwNgFjG/ZbTCZ/32mRhIsbvWNfBbj1Ohr/dMGwT9Pd1g4f7ZgZXi7wMxqsgMoqNJiahRTbQFSxg1Ng0QZyEA==" workbookSaltValue="1TbHob/xsqNRy7HlbOet4w==" workbookSpinCount="100000" lockStructure="1"/>
  <bookViews>
    <workbookView xWindow="-108" yWindow="-108" windowWidth="22320" windowHeight="13176" xr2:uid="{99C38471-4863-4437-9D38-90264AC71ADC}"/>
  </bookViews>
  <sheets>
    <sheet name="Dashboard" sheetId="2" r:id="rId1"/>
    <sheet name="Data" sheetId="3" r:id="rId2"/>
    <sheet name="Working" sheetId="5" r:id="rId3"/>
  </sheets>
  <definedNames>
    <definedName name="Slicer_Manager">#N/A</definedName>
    <definedName name="Slicer_Project">#N/A</definedName>
  </definedNames>
  <calcPr calcId="191029"/>
  <pivotCaches>
    <pivotCache cacheId="42"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1" i="2" l="1"/>
  <c r="B5" i="5" l="1"/>
  <c r="B4" i="5"/>
  <c r="B3" i="5"/>
  <c r="F17" i="3"/>
  <c r="H9" i="3"/>
  <c r="F9" i="3"/>
  <c r="H8" i="3"/>
  <c r="F8" i="3"/>
  <c r="H7" i="3"/>
  <c r="F7" i="3"/>
  <c r="H6" i="3"/>
  <c r="F6" i="3"/>
  <c r="H5" i="3"/>
  <c r="F5" i="3"/>
  <c r="H4" i="3"/>
  <c r="F4" i="3"/>
  <c r="H3" i="3"/>
  <c r="F3" i="3"/>
  <c r="H2" i="3"/>
  <c r="F2" i="3"/>
  <c r="H16" i="3"/>
  <c r="F16" i="3"/>
  <c r="H15" i="3"/>
  <c r="F15" i="3"/>
  <c r="H14" i="3"/>
  <c r="F14" i="3"/>
  <c r="H13" i="3"/>
  <c r="F13" i="3"/>
  <c r="H12" i="3"/>
  <c r="F12" i="3"/>
  <c r="H11" i="3"/>
  <c r="F11" i="3"/>
  <c r="H10" i="3"/>
  <c r="F10" i="3"/>
  <c r="H41" i="3"/>
  <c r="F41" i="3"/>
  <c r="H40" i="3"/>
  <c r="F40" i="3"/>
  <c r="H39" i="3"/>
  <c r="F39" i="3"/>
  <c r="H38" i="3"/>
  <c r="F38" i="3"/>
  <c r="H37" i="3"/>
  <c r="F37" i="3"/>
  <c r="H36" i="3"/>
  <c r="F36" i="3"/>
  <c r="H35" i="3"/>
  <c r="F35" i="3"/>
  <c r="H34" i="3"/>
  <c r="F34" i="3"/>
  <c r="H33" i="3"/>
  <c r="F33" i="3"/>
  <c r="H32" i="3"/>
  <c r="F32" i="3"/>
  <c r="H31" i="3"/>
  <c r="F31" i="3"/>
  <c r="H30" i="3"/>
  <c r="F30" i="3"/>
  <c r="H29" i="3"/>
  <c r="F29" i="3"/>
  <c r="H28" i="3"/>
  <c r="F28" i="3"/>
  <c r="H27" i="3"/>
  <c r="F27" i="3"/>
  <c r="H26" i="3"/>
  <c r="F26" i="3"/>
  <c r="H25" i="3"/>
  <c r="F25" i="3"/>
  <c r="H24" i="3"/>
  <c r="F24" i="3"/>
  <c r="H23" i="3"/>
  <c r="F23" i="3"/>
  <c r="H22" i="3"/>
  <c r="F22" i="3"/>
  <c r="H21" i="3"/>
  <c r="F21" i="3"/>
  <c r="H20" i="3"/>
  <c r="F20" i="3"/>
  <c r="H19" i="3"/>
  <c r="F19" i="3"/>
  <c r="H18" i="3"/>
  <c r="F18" i="3"/>
  <c r="H17" i="3"/>
  <c r="N5" i="5"/>
  <c r="J4" i="5"/>
  <c r="O5" i="5" l="1"/>
  <c r="J5" i="5"/>
  <c r="B6" i="5"/>
  <c r="B7" i="5" s="1"/>
</calcChain>
</file>

<file path=xl/sharedStrings.xml><?xml version="1.0" encoding="utf-8"?>
<sst xmlns="http://schemas.openxmlformats.org/spreadsheetml/2006/main" count="244" uniqueCount="50">
  <si>
    <t>Project</t>
  </si>
  <si>
    <t>Task</t>
  </si>
  <si>
    <t>Manager</t>
  </si>
  <si>
    <t>Start Date</t>
  </si>
  <si>
    <t>Duration</t>
  </si>
  <si>
    <t>End Date</t>
  </si>
  <si>
    <t>Days completed</t>
  </si>
  <si>
    <t>Progress</t>
  </si>
  <si>
    <t>Budget</t>
  </si>
  <si>
    <t>Actual</t>
  </si>
  <si>
    <t>Task 1</t>
  </si>
  <si>
    <t>Hirsch</t>
  </si>
  <si>
    <t>Task 2</t>
  </si>
  <si>
    <t>Samora</t>
  </si>
  <si>
    <t>Task 3</t>
  </si>
  <si>
    <t>McFay</t>
  </si>
  <si>
    <t>Task 4</t>
  </si>
  <si>
    <t>Wood</t>
  </si>
  <si>
    <t>Task 5</t>
  </si>
  <si>
    <t>Ladd</t>
  </si>
  <si>
    <t>Task 6</t>
  </si>
  <si>
    <t>Task 7</t>
  </si>
  <si>
    <t>Task 8</t>
  </si>
  <si>
    <t>Task 9</t>
  </si>
  <si>
    <t>Task 10</t>
  </si>
  <si>
    <t>Project Management DashBoard</t>
  </si>
  <si>
    <t>Grand Total</t>
  </si>
  <si>
    <t>Sum of Days completed</t>
  </si>
  <si>
    <t>Sum of Duration</t>
  </si>
  <si>
    <t xml:space="preserve">Actual </t>
  </si>
  <si>
    <t xml:space="preserve">Budget </t>
  </si>
  <si>
    <t>Not Started</t>
  </si>
  <si>
    <t>In Progress</t>
  </si>
  <si>
    <t>Completed</t>
  </si>
  <si>
    <t>Remaining</t>
  </si>
  <si>
    <t>Total Tasks</t>
  </si>
  <si>
    <t>Task Tracker</t>
  </si>
  <si>
    <t>Values</t>
  </si>
  <si>
    <t>Days Completed</t>
  </si>
  <si>
    <t>Days Remaining</t>
  </si>
  <si>
    <t xml:space="preserve">Budget  </t>
  </si>
  <si>
    <t>Bar chart</t>
  </si>
  <si>
    <t>Doughnut Chart</t>
  </si>
  <si>
    <t>Scroll bar</t>
  </si>
  <si>
    <t xml:space="preserve">  </t>
  </si>
  <si>
    <t>C</t>
  </si>
  <si>
    <t>A</t>
  </si>
  <si>
    <t>B</t>
  </si>
  <si>
    <t>D</t>
  </si>
  <si>
    <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</si>
</sst>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0.0,,\M;\-0.0,,\M"/>
  </numFmts>
  <fonts count="5" x14ac:knownFonts="1">
    <font>
      <sz val="11"/>
      <color theme="1"/>
      <name val="Calibri"/>
      <family val="2"/>
      <scheme val="minor"/>
    </font>
    <font>
      <sz val="11"/>
      <color theme="1"/>
      <name val="Calibri"/>
      <family val="2"/>
      <scheme val="minor"/>
    </font>
    <font>
      <b/>
      <sz val="18"/>
      <color theme="5" tint="-0.499984740745262"/>
      <name val="Calibri"/>
      <family val="2"/>
      <scheme val="minor"/>
    </font>
    <font>
      <b/>
      <u/>
      <sz val="20"/>
      <color theme="5" tint="-0.249977111117893"/>
      <name val="Calibri"/>
      <family val="2"/>
      <scheme val="minor"/>
    </font>
    <font>
      <sz val="16"/>
      <color theme="1"/>
      <name val="Calibri"/>
      <family val="2"/>
      <scheme val="minor"/>
    </font>
  </fonts>
  <fills count="4">
    <fill>
      <patternFill patternType="none"/>
    </fill>
    <fill>
      <patternFill patternType="gray125"/>
    </fill>
    <fill>
      <patternFill patternType="solid">
        <fgColor theme="5" tint="0.59999389629810485"/>
        <bgColor indexed="64"/>
      </patternFill>
    </fill>
    <fill>
      <patternFill patternType="solid">
        <fgColor theme="5" tint="0.39997558519241921"/>
        <bgColor indexed="64"/>
      </patternFill>
    </fill>
  </fills>
  <borders count="2">
    <border>
      <left/>
      <right/>
      <top/>
      <bottom/>
      <diagonal/>
    </border>
    <border>
      <left/>
      <right/>
      <top/>
      <bottom style="thin">
        <color indexed="64"/>
      </bottom>
      <diagonal/>
    </border>
  </borders>
  <cellStyleXfs count="2">
    <xf numFmtId="0" fontId="0" fillId="0" borderId="0"/>
    <xf numFmtId="9" fontId="1" fillId="0" borderId="0" applyFont="0" applyFill="0" applyBorder="0" applyAlignment="0" applyProtection="0"/>
  </cellStyleXfs>
  <cellXfs count="20">
    <xf numFmtId="0" fontId="0" fillId="0" borderId="0" xfId="0"/>
    <xf numFmtId="164" fontId="0" fillId="0" borderId="0" xfId="0" applyNumberFormat="1"/>
    <xf numFmtId="14" fontId="0" fillId="0" borderId="0" xfId="0" applyNumberFormat="1"/>
    <xf numFmtId="3" fontId="0" fillId="0" borderId="0" xfId="0" applyNumberFormat="1"/>
    <xf numFmtId="9" fontId="0" fillId="0" borderId="0" xfId="1" applyFont="1"/>
    <xf numFmtId="0" fontId="0" fillId="0" borderId="0" xfId="0" applyAlignment="1">
      <alignment vertical="center"/>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right"/>
    </xf>
    <xf numFmtId="3" fontId="0" fillId="0" borderId="0" xfId="0" applyNumberFormat="1" applyAlignment="1">
      <alignment horizontal="right"/>
    </xf>
    <xf numFmtId="0" fontId="0" fillId="2" borderId="0" xfId="0" applyFill="1" applyAlignment="1">
      <alignment vertical="center"/>
    </xf>
    <xf numFmtId="0" fontId="0" fillId="0" borderId="0" xfId="0" applyAlignment="1">
      <alignment horizontal="center"/>
    </xf>
    <xf numFmtId="0" fontId="0" fillId="0" borderId="1" xfId="0" applyBorder="1" applyAlignment="1">
      <alignment horizontal="center"/>
    </xf>
    <xf numFmtId="9" fontId="0" fillId="0" borderId="0" xfId="0" applyNumberFormat="1"/>
    <xf numFmtId="0" fontId="0" fillId="3" borderId="0" xfId="0" applyFill="1"/>
    <xf numFmtId="165" fontId="0" fillId="0" borderId="0" xfId="0" applyNumberFormat="1"/>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cellXfs>
  <cellStyles count="2">
    <cellStyle name="Normal" xfId="0" builtinId="0"/>
    <cellStyle name="Percent" xfId="1" builtinId="5"/>
  </cellStyles>
  <dxfs count="30">
    <dxf>
      <alignment horizontal="right"/>
    </dxf>
    <dxf>
      <alignment horizontal="right"/>
    </dxf>
    <dxf>
      <numFmt numFmtId="3" formatCode="#,##0"/>
    </dxf>
    <dxf>
      <numFmt numFmtId="3" formatCode="#,##0"/>
    </dxf>
    <dxf>
      <alignment horizontal="right"/>
    </dxf>
    <dxf>
      <alignment horizontal="right"/>
    </dxf>
    <dxf>
      <numFmt numFmtId="3" formatCode="#,##0"/>
    </dxf>
    <dxf>
      <numFmt numFmtId="3" formatCode="#,##0"/>
    </dxf>
    <dxf>
      <alignment horizontal="right"/>
    </dxf>
    <dxf>
      <alignment horizontal="right"/>
    </dxf>
    <dxf>
      <numFmt numFmtId="3" formatCode="#,##0"/>
    </dxf>
    <dxf>
      <numFmt numFmtId="3" formatCode="#,##0"/>
    </dxf>
    <dxf>
      <alignment horizontal="right"/>
    </dxf>
    <dxf>
      <alignment horizontal="right"/>
    </dxf>
    <dxf>
      <numFmt numFmtId="3" formatCode="#,##0"/>
    </dxf>
    <dxf>
      <numFmt numFmtId="3" formatCode="#,##0"/>
    </dxf>
    <dxf>
      <alignment horizontal="right"/>
    </dxf>
    <dxf>
      <alignment horizontal="right"/>
    </dxf>
    <dxf>
      <numFmt numFmtId="3" formatCode="#,##0"/>
    </dxf>
    <dxf>
      <numFmt numFmtId="3" formatCode="#,##0"/>
    </dxf>
    <dxf>
      <alignment horizontal="right"/>
    </dxf>
    <dxf>
      <alignment horizontal="right"/>
    </dxf>
    <dxf>
      <numFmt numFmtId="3" formatCode="#,##0"/>
    </dxf>
    <dxf>
      <numFmt numFmtId="3" formatCode="#,##0"/>
    </dxf>
    <dxf>
      <numFmt numFmtId="3" formatCode="#,##0"/>
    </dxf>
    <dxf>
      <numFmt numFmtId="3" formatCode="#,##0"/>
    </dxf>
    <dxf>
      <font>
        <b val="0"/>
        <i val="0"/>
        <strike val="0"/>
        <condense val="0"/>
        <extend val="0"/>
        <outline val="0"/>
        <shadow val="0"/>
        <u val="none"/>
        <vertAlign val="baseline"/>
        <sz val="11"/>
        <color theme="1"/>
        <name val="Calibri"/>
        <family val="2"/>
        <scheme val="minor"/>
      </font>
    </dxf>
    <dxf>
      <numFmt numFmtId="3" formatCode="#,##0"/>
    </dxf>
    <dxf>
      <numFmt numFmtId="166" formatCode="d/mm/yyyy"/>
    </dxf>
    <dxf>
      <numFmt numFmtId="166" formatCode="d/mm/yyyy"/>
    </dxf>
  </dxfs>
  <tableStyles count="0" defaultTableStyle="TableStyleMedium2" defaultPivotStyle="PivotStyleLight16"/>
  <colors>
    <mruColors>
      <color rgb="FFAEF31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u="sng">
                <a:solidFill>
                  <a:schemeClr val="accent2">
                    <a:lumMod val="75000"/>
                  </a:schemeClr>
                </a:solidFill>
              </a:rPr>
              <a:t>PROGRESS</a:t>
            </a:r>
            <a:r>
              <a:rPr lang="en-IN" u="sng" baseline="0">
                <a:solidFill>
                  <a:schemeClr val="accent2">
                    <a:lumMod val="75000"/>
                  </a:schemeClr>
                </a:solidFill>
              </a:rPr>
              <a:t> TRACKER</a:t>
            </a:r>
            <a:r>
              <a:rPr lang="en-IN" baseline="0"/>
              <a:t>	</a:t>
            </a:r>
            <a:endParaRPr lang="en-IN"/>
          </a:p>
        </c:rich>
      </c:tx>
      <c:layout>
        <c:manualLayout>
          <c:xMode val="edge"/>
          <c:yMode val="edge"/>
          <c:x val="1.3963080964854481E-3"/>
          <c:y val="2.9390857392825896E-2"/>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Working!$A$3</c:f>
              <c:strCache>
                <c:ptCount val="1"/>
                <c:pt idx="0">
                  <c:v>Not Started</c:v>
                </c:pt>
              </c:strCache>
            </c:strRef>
          </c:tx>
          <c:spPr>
            <a:solidFill>
              <a:schemeClr val="bg1">
                <a:alpha val="69804"/>
              </a:schemeClr>
            </a:solidFill>
            <a:ln w="19050">
              <a:solidFill>
                <a:schemeClr val="accent4">
                  <a:lumMod val="60000"/>
                  <a:lumOff val="40000"/>
                </a:schemeClr>
              </a:solid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Working!$B$3</c:f>
              <c:numCache>
                <c:formatCode>General</c:formatCode>
                <c:ptCount val="1"/>
                <c:pt idx="0">
                  <c:v>4</c:v>
                </c:pt>
              </c:numCache>
            </c:numRef>
          </c:val>
          <c:extLst>
            <c:ext xmlns:c16="http://schemas.microsoft.com/office/drawing/2014/chart" uri="{C3380CC4-5D6E-409C-BE32-E72D297353CC}">
              <c16:uniqueId val="{00000000-6222-4F2B-B933-57BE00B6027A}"/>
            </c:ext>
          </c:extLst>
        </c:ser>
        <c:ser>
          <c:idx val="1"/>
          <c:order val="1"/>
          <c:tx>
            <c:strRef>
              <c:f>Working!$A$4</c:f>
              <c:strCache>
                <c:ptCount val="1"/>
                <c:pt idx="0">
                  <c:v>In Progress</c:v>
                </c:pt>
              </c:strCache>
            </c:strRef>
          </c:tx>
          <c:spPr>
            <a:solidFill>
              <a:schemeClr val="accent4">
                <a:lumMod val="60000"/>
                <a:lumOff val="40000"/>
                <a:alpha val="70000"/>
              </a:schemeClr>
            </a:solidFill>
            <a:ln w="19050">
              <a:solidFill>
                <a:schemeClr val="accent4">
                  <a:lumMod val="75000"/>
                </a:schemeClr>
              </a:solid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Working!$B$4</c:f>
              <c:numCache>
                <c:formatCode>General</c:formatCode>
                <c:ptCount val="1"/>
                <c:pt idx="0">
                  <c:v>33</c:v>
                </c:pt>
              </c:numCache>
            </c:numRef>
          </c:val>
          <c:extLst>
            <c:ext xmlns:c16="http://schemas.microsoft.com/office/drawing/2014/chart" uri="{C3380CC4-5D6E-409C-BE32-E72D297353CC}">
              <c16:uniqueId val="{00000001-6222-4F2B-B933-57BE00B6027A}"/>
            </c:ext>
          </c:extLst>
        </c:ser>
        <c:ser>
          <c:idx val="2"/>
          <c:order val="2"/>
          <c:tx>
            <c:strRef>
              <c:f>Working!$A$5</c:f>
              <c:strCache>
                <c:ptCount val="1"/>
                <c:pt idx="0">
                  <c:v>Completed</c:v>
                </c:pt>
              </c:strCache>
            </c:strRef>
          </c:tx>
          <c:spPr>
            <a:solidFill>
              <a:srgbClr val="92D050">
                <a:alpha val="70000"/>
              </a:srgbClr>
            </a:solidFill>
            <a:ln w="19050">
              <a:solidFill>
                <a:schemeClr val="accent6">
                  <a:lumMod val="75000"/>
                </a:schemeClr>
              </a:solidFill>
            </a:ln>
            <a:effectLst>
              <a:outerShdw blurRad="50800" dist="50800" dir="5400000" sx="1000" sy="1000" algn="ctr" rotWithShape="0">
                <a:srgbClr val="000000">
                  <a:alpha val="43137"/>
                </a:srgbClr>
              </a:outerShdw>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Working!$B$5</c:f>
              <c:numCache>
                <c:formatCode>General</c:formatCode>
                <c:ptCount val="1"/>
                <c:pt idx="0">
                  <c:v>3</c:v>
                </c:pt>
              </c:numCache>
            </c:numRef>
          </c:val>
          <c:extLst>
            <c:ext xmlns:c16="http://schemas.microsoft.com/office/drawing/2014/chart" uri="{C3380CC4-5D6E-409C-BE32-E72D297353CC}">
              <c16:uniqueId val="{00000002-6222-4F2B-B933-57BE00B6027A}"/>
            </c:ext>
          </c:extLst>
        </c:ser>
        <c:dLbls>
          <c:dLblPos val="ctr"/>
          <c:showLegendKey val="0"/>
          <c:showVal val="1"/>
          <c:showCatName val="0"/>
          <c:showSerName val="0"/>
          <c:showPercent val="0"/>
          <c:showBubbleSize val="0"/>
        </c:dLbls>
        <c:gapWidth val="50"/>
        <c:overlap val="100"/>
        <c:axId val="518228376"/>
        <c:axId val="518230344"/>
      </c:barChart>
      <c:catAx>
        <c:axId val="518228376"/>
        <c:scaling>
          <c:orientation val="minMax"/>
        </c:scaling>
        <c:delete val="1"/>
        <c:axPos val="l"/>
        <c:numFmt formatCode="General" sourceLinked="1"/>
        <c:majorTickMark val="none"/>
        <c:minorTickMark val="none"/>
        <c:tickLblPos val="nextTo"/>
        <c:crossAx val="518230344"/>
        <c:crosses val="autoZero"/>
        <c:auto val="1"/>
        <c:lblAlgn val="ctr"/>
        <c:lblOffset val="100"/>
        <c:noMultiLvlLbl val="0"/>
      </c:catAx>
      <c:valAx>
        <c:axId val="518230344"/>
        <c:scaling>
          <c:orientation val="minMax"/>
        </c:scaling>
        <c:delete val="1"/>
        <c:axPos val="b"/>
        <c:numFmt formatCode="General" sourceLinked="1"/>
        <c:majorTickMark val="none"/>
        <c:minorTickMark val="none"/>
        <c:tickLblPos val="nextTo"/>
        <c:crossAx val="518228376"/>
        <c:crosses val="autoZero"/>
        <c:crossBetween val="between"/>
      </c:valAx>
      <c:spPr>
        <a:noFill/>
        <a:ln>
          <a:noFill/>
        </a:ln>
        <a:effectLst/>
      </c:spPr>
    </c:plotArea>
    <c:legend>
      <c:legendPos val="t"/>
      <c:layout>
        <c:manualLayout>
          <c:xMode val="edge"/>
          <c:yMode val="edge"/>
          <c:x val="4.3280302345502057E-2"/>
          <c:y val="0.27168040063895804"/>
          <c:w val="0.80488396597253831"/>
          <c:h val="0.303025891294838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7129114988077468"/>
          <c:y val="0.27867883872594529"/>
          <c:w val="0.47989938757655304"/>
          <c:h val="0.64126293711102722"/>
        </c:manualLayout>
      </c:layout>
      <c:doughnutChart>
        <c:varyColors val="1"/>
        <c:ser>
          <c:idx val="0"/>
          <c:order val="0"/>
          <c:dPt>
            <c:idx val="0"/>
            <c:bubble3D val="0"/>
            <c:spPr>
              <a:solidFill>
                <a:schemeClr val="accent6"/>
              </a:solidFill>
              <a:ln w="19050">
                <a:solidFill>
                  <a:schemeClr val="lt1"/>
                </a:solidFill>
              </a:ln>
              <a:effectLst/>
            </c:spPr>
            <c:extLst>
              <c:ext xmlns:c16="http://schemas.microsoft.com/office/drawing/2014/chart" uri="{C3380CC4-5D6E-409C-BE32-E72D297353CC}">
                <c16:uniqueId val="{00000001-24CD-44FC-8310-3174CF2179A2}"/>
              </c:ext>
            </c:extLst>
          </c:dPt>
          <c:dPt>
            <c:idx val="1"/>
            <c:bubble3D val="0"/>
            <c:spPr>
              <a:solidFill>
                <a:schemeClr val="accent5"/>
              </a:solidFill>
              <a:ln w="19050">
                <a:solidFill>
                  <a:schemeClr val="lt1"/>
                </a:solidFill>
              </a:ln>
              <a:effectLst>
                <a:outerShdw blurRad="50800" dist="50800" dir="5400000" algn="ctr" rotWithShape="0">
                  <a:schemeClr val="bg1"/>
                </a:outerShdw>
              </a:effectLst>
            </c:spPr>
            <c:extLst>
              <c:ext xmlns:c16="http://schemas.microsoft.com/office/drawing/2014/chart" uri="{C3380CC4-5D6E-409C-BE32-E72D297353CC}">
                <c16:uniqueId val="{00000003-24CD-44FC-8310-3174CF2179A2}"/>
              </c:ext>
            </c:extLst>
          </c:dPt>
          <c:cat>
            <c:strRef>
              <c:f>Working!$I$4:$I$5</c:f>
              <c:strCache>
                <c:ptCount val="2"/>
                <c:pt idx="0">
                  <c:v>Days Completed</c:v>
                </c:pt>
                <c:pt idx="1">
                  <c:v>Days Remaining</c:v>
                </c:pt>
              </c:strCache>
            </c:strRef>
          </c:cat>
          <c:val>
            <c:numRef>
              <c:f>Working!$J$4:$J$5</c:f>
              <c:numCache>
                <c:formatCode>0%</c:formatCode>
                <c:ptCount val="2"/>
                <c:pt idx="0">
                  <c:v>0.42105263157894735</c:v>
                </c:pt>
                <c:pt idx="1">
                  <c:v>0.57894736842105265</c:v>
                </c:pt>
              </c:numCache>
            </c:numRef>
          </c:val>
          <c:extLst>
            <c:ext xmlns:c16="http://schemas.microsoft.com/office/drawing/2014/chart" uri="{C3380CC4-5D6E-409C-BE32-E72D297353CC}">
              <c16:uniqueId val="{00000004-24CD-44FC-8310-3174CF2179A2}"/>
            </c:ext>
          </c:extLst>
        </c:ser>
        <c:dLbls>
          <c:showLegendKey val="0"/>
          <c:showVal val="0"/>
          <c:showCatName val="0"/>
          <c:showSerName val="0"/>
          <c:showPercent val="0"/>
          <c:showBubbleSize val="0"/>
          <c:showLeaderLines val="1"/>
        </c:dLbls>
        <c:firstSliceAng val="0"/>
        <c:holeSize val="65"/>
      </c:doughnutChart>
      <c:spPr>
        <a:noFill/>
        <a:ln>
          <a:noFill/>
        </a:ln>
        <a:effectLst/>
      </c:spPr>
    </c:plotArea>
    <c:legend>
      <c:legendPos val="t"/>
      <c:layout>
        <c:manualLayout>
          <c:xMode val="edge"/>
          <c:yMode val="edge"/>
          <c:x val="0"/>
          <c:y val="7.9212285987214325E-3"/>
          <c:w val="0.90425912494750493"/>
          <c:h val="0.209482014144108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050" b="0" i="0" u="none" strike="noStrike" kern="1200" spc="0" baseline="0">
                <a:solidFill>
                  <a:schemeClr val="tx1">
                    <a:lumMod val="65000"/>
                    <a:lumOff val="35000"/>
                  </a:schemeClr>
                </a:solidFill>
                <a:latin typeface="+mn-lt"/>
                <a:ea typeface="+mn-ea"/>
                <a:cs typeface="+mn-cs"/>
              </a:defRPr>
            </a:pPr>
            <a:r>
              <a:rPr lang="en-IN" sz="1400" b="1" u="sng">
                <a:solidFill>
                  <a:schemeClr val="accent2">
                    <a:lumMod val="75000"/>
                  </a:schemeClr>
                </a:solidFill>
              </a:rPr>
              <a:t>BUDGET SPENT</a:t>
            </a:r>
          </a:p>
        </c:rich>
      </c:tx>
      <c:overlay val="1"/>
      <c:spPr>
        <a:noFill/>
        <a:ln>
          <a:noFill/>
        </a:ln>
        <a:effectLst/>
      </c:spPr>
      <c:txPr>
        <a:bodyPr rot="0" spcFirstLastPara="1" vertOverflow="ellipsis" vert="horz" wrap="square" anchor="ctr" anchorCtr="1"/>
        <a:lstStyle/>
        <a:p>
          <a:pPr algn="l">
            <a:defRPr sz="105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196581196581196"/>
          <c:y val="0.40643462981556838"/>
          <c:w val="0.76119658119658118"/>
          <c:h val="0.58830523701315862"/>
        </c:manualLayout>
      </c:layout>
      <c:doughnutChart>
        <c:varyColors val="1"/>
        <c:ser>
          <c:idx val="0"/>
          <c:order val="0"/>
          <c:spPr>
            <a:ln>
              <a:solidFill>
                <a:schemeClr val="tx2">
                  <a:lumMod val="40000"/>
                  <a:lumOff val="60000"/>
                </a:schemeClr>
              </a:solidFill>
            </a:ln>
          </c:spPr>
          <c:dPt>
            <c:idx val="0"/>
            <c:bubble3D val="0"/>
            <c:explosion val="2"/>
            <c:spPr>
              <a:solidFill>
                <a:schemeClr val="accent6">
                  <a:lumMod val="40000"/>
                  <a:lumOff val="60000"/>
                </a:schemeClr>
              </a:solidFill>
              <a:ln w="19050">
                <a:solidFill>
                  <a:schemeClr val="tx2">
                    <a:lumMod val="40000"/>
                    <a:lumOff val="60000"/>
                  </a:schemeClr>
                </a:solidFill>
              </a:ln>
              <a:effectLst/>
            </c:spPr>
            <c:extLst>
              <c:ext xmlns:c16="http://schemas.microsoft.com/office/drawing/2014/chart" uri="{C3380CC4-5D6E-409C-BE32-E72D297353CC}">
                <c16:uniqueId val="{00000001-1026-44DB-AA39-219ABB779E96}"/>
              </c:ext>
            </c:extLst>
          </c:dPt>
          <c:dPt>
            <c:idx val="1"/>
            <c:bubble3D val="0"/>
            <c:spPr>
              <a:solidFill>
                <a:schemeClr val="accent6">
                  <a:lumMod val="75000"/>
                </a:schemeClr>
              </a:solidFill>
              <a:ln w="19050">
                <a:solidFill>
                  <a:schemeClr val="tx2">
                    <a:lumMod val="40000"/>
                    <a:lumOff val="60000"/>
                  </a:schemeClr>
                </a:solidFill>
              </a:ln>
              <a:effectLst/>
            </c:spPr>
            <c:extLst>
              <c:ext xmlns:c16="http://schemas.microsoft.com/office/drawing/2014/chart" uri="{C3380CC4-5D6E-409C-BE32-E72D297353CC}">
                <c16:uniqueId val="{00000003-1026-44DB-AA39-219ABB779E96}"/>
              </c:ext>
            </c:extLst>
          </c:dPt>
          <c:val>
            <c:numRef>
              <c:f>Working!$N$5:$O$5</c:f>
              <c:numCache>
                <c:formatCode>0%</c:formatCode>
                <c:ptCount val="2"/>
                <c:pt idx="0">
                  <c:v>0.42347250571210965</c:v>
                </c:pt>
                <c:pt idx="1">
                  <c:v>0.57652749428789041</c:v>
                </c:pt>
              </c:numCache>
            </c:numRef>
          </c:val>
          <c:extLst>
            <c:ext xmlns:c16="http://schemas.microsoft.com/office/drawing/2014/chart" uri="{C3380CC4-5D6E-409C-BE32-E72D297353CC}">
              <c16:uniqueId val="{00000004-1026-44DB-AA39-219ABB779E96}"/>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Management Dashboard.xlsx]Working!PivotTable1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u="sng">
                <a:solidFill>
                  <a:schemeClr val="accent2">
                    <a:lumMod val="75000"/>
                  </a:schemeClr>
                </a:solidFill>
              </a:rPr>
              <a:t>BUDGET</a:t>
            </a:r>
            <a:r>
              <a:rPr lang="en-IN" b="1" u="sng" baseline="0">
                <a:solidFill>
                  <a:schemeClr val="accent2">
                    <a:lumMod val="75000"/>
                  </a:schemeClr>
                </a:solidFill>
              </a:rPr>
              <a:t> VS ACTUAL</a:t>
            </a:r>
            <a:endParaRPr lang="en-IN" b="1" u="sng">
              <a:solidFill>
                <a:schemeClr val="accent2">
                  <a:lumMod val="75000"/>
                </a:schemeClr>
              </a:solidFill>
            </a:endParaRPr>
          </a:p>
        </c:rich>
      </c:tx>
      <c:layout>
        <c:manualLayout>
          <c:xMode val="edge"/>
          <c:yMode val="edge"/>
          <c:x val="3.1803879244824127E-3"/>
          <c:y val="5.98316639647985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8"/>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9"/>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s>
    <c:plotArea>
      <c:layout>
        <c:manualLayout>
          <c:layoutTarget val="inner"/>
          <c:xMode val="edge"/>
          <c:yMode val="edge"/>
          <c:x val="3.0555555555555555E-2"/>
          <c:y val="0.28282407407407412"/>
          <c:w val="0.77500000000000002"/>
          <c:h val="0.4347685185185185"/>
        </c:manualLayout>
      </c:layout>
      <c:barChart>
        <c:barDir val="bar"/>
        <c:grouping val="clustered"/>
        <c:varyColors val="0"/>
        <c:ser>
          <c:idx val="0"/>
          <c:order val="0"/>
          <c:tx>
            <c:strRef>
              <c:f>Working!$N$3</c:f>
              <c:strCache>
                <c:ptCount val="1"/>
                <c:pt idx="0">
                  <c:v>Actual </c:v>
                </c:pt>
              </c:strCache>
            </c:strRef>
          </c:tx>
          <c:spPr>
            <a:solidFill>
              <a:schemeClr val="accent6">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Working!$N$4</c:f>
              <c:strCache>
                <c:ptCount val="1"/>
                <c:pt idx="0">
                  <c:v>Total</c:v>
                </c:pt>
              </c:strCache>
            </c:strRef>
          </c:cat>
          <c:val>
            <c:numRef>
              <c:f>Working!$N$4</c:f>
              <c:numCache>
                <c:formatCode>0.0,,\M;\-0.0,,\M</c:formatCode>
                <c:ptCount val="1"/>
                <c:pt idx="0">
                  <c:v>8340291</c:v>
                </c:pt>
              </c:numCache>
            </c:numRef>
          </c:val>
          <c:extLst>
            <c:ext xmlns:c16="http://schemas.microsoft.com/office/drawing/2014/chart" uri="{C3380CC4-5D6E-409C-BE32-E72D297353CC}">
              <c16:uniqueId val="{00000000-B920-4E63-B81D-3CA86E5CA0F2}"/>
            </c:ext>
          </c:extLst>
        </c:ser>
        <c:ser>
          <c:idx val="1"/>
          <c:order val="1"/>
          <c:tx>
            <c:strRef>
              <c:f>Working!$O$3</c:f>
              <c:strCache>
                <c:ptCount val="1"/>
                <c:pt idx="0">
                  <c:v>Budget  </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Working!$N$4</c:f>
              <c:strCache>
                <c:ptCount val="1"/>
                <c:pt idx="0">
                  <c:v>Total</c:v>
                </c:pt>
              </c:strCache>
            </c:strRef>
          </c:cat>
          <c:val>
            <c:numRef>
              <c:f>Working!$O$4</c:f>
              <c:numCache>
                <c:formatCode>0.0,,\M;\-0.0,,\M</c:formatCode>
                <c:ptCount val="1"/>
                <c:pt idx="0">
                  <c:v>19695000</c:v>
                </c:pt>
              </c:numCache>
            </c:numRef>
          </c:val>
          <c:extLst>
            <c:ext xmlns:c16="http://schemas.microsoft.com/office/drawing/2014/chart" uri="{C3380CC4-5D6E-409C-BE32-E72D297353CC}">
              <c16:uniqueId val="{00000001-B920-4E63-B81D-3CA86E5CA0F2}"/>
            </c:ext>
          </c:extLst>
        </c:ser>
        <c:dLbls>
          <c:showLegendKey val="0"/>
          <c:showVal val="0"/>
          <c:showCatName val="0"/>
          <c:showSerName val="0"/>
          <c:showPercent val="0"/>
          <c:showBubbleSize val="0"/>
        </c:dLbls>
        <c:gapWidth val="0"/>
        <c:overlap val="-37"/>
        <c:axId val="507758888"/>
        <c:axId val="507760856"/>
      </c:barChart>
      <c:catAx>
        <c:axId val="507758888"/>
        <c:scaling>
          <c:orientation val="minMax"/>
        </c:scaling>
        <c:delete val="1"/>
        <c:axPos val="l"/>
        <c:numFmt formatCode="General" sourceLinked="1"/>
        <c:majorTickMark val="none"/>
        <c:minorTickMark val="none"/>
        <c:tickLblPos val="nextTo"/>
        <c:crossAx val="507760856"/>
        <c:crosses val="autoZero"/>
        <c:auto val="1"/>
        <c:lblAlgn val="ctr"/>
        <c:lblOffset val="100"/>
        <c:noMultiLvlLbl val="0"/>
      </c:catAx>
      <c:valAx>
        <c:axId val="507760856"/>
        <c:scaling>
          <c:orientation val="minMax"/>
        </c:scaling>
        <c:delete val="1"/>
        <c:axPos val="b"/>
        <c:numFmt formatCode="0.0,,\M;\-0.0,,\M" sourceLinked="1"/>
        <c:majorTickMark val="none"/>
        <c:minorTickMark val="none"/>
        <c:tickLblPos val="nextTo"/>
        <c:crossAx val="507758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670561</xdr:colOff>
      <xdr:row>0</xdr:row>
      <xdr:rowOff>0</xdr:rowOff>
    </xdr:from>
    <xdr:to>
      <xdr:col>16</xdr:col>
      <xdr:colOff>20320</xdr:colOff>
      <xdr:row>5</xdr:row>
      <xdr:rowOff>71119</xdr:rowOff>
    </xdr:to>
    <xdr:graphicFrame macro="">
      <xdr:nvGraphicFramePr>
        <xdr:cNvPr id="2" name="Chart 1">
          <a:extLst>
            <a:ext uri="{FF2B5EF4-FFF2-40B4-BE49-F238E27FC236}">
              <a16:creationId xmlns:a16="http://schemas.microsoft.com/office/drawing/2014/main" id="{2726A4DB-C11F-4BFA-9BBC-5470F09C07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10160</xdr:colOff>
      <xdr:row>0</xdr:row>
      <xdr:rowOff>47330</xdr:rowOff>
    </xdr:from>
    <xdr:to>
      <xdr:col>9</xdr:col>
      <xdr:colOff>701041</xdr:colOff>
      <xdr:row>4</xdr:row>
      <xdr:rowOff>213360</xdr:rowOff>
    </xdr:to>
    <xdr:graphicFrame macro="">
      <xdr:nvGraphicFramePr>
        <xdr:cNvPr id="5" name="Chart 4">
          <a:extLst>
            <a:ext uri="{FF2B5EF4-FFF2-40B4-BE49-F238E27FC236}">
              <a16:creationId xmlns:a16="http://schemas.microsoft.com/office/drawing/2014/main" id="{CAE34526-70FD-4E72-BF9F-B2117D56CB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406400</xdr:colOff>
      <xdr:row>0</xdr:row>
      <xdr:rowOff>60960</xdr:rowOff>
    </xdr:from>
    <xdr:to>
      <xdr:col>17</xdr:col>
      <xdr:colOff>142240</xdr:colOff>
      <xdr:row>4</xdr:row>
      <xdr:rowOff>233680</xdr:rowOff>
    </xdr:to>
    <xdr:graphicFrame macro="">
      <xdr:nvGraphicFramePr>
        <xdr:cNvPr id="4" name="Chart 3">
          <a:extLst>
            <a:ext uri="{FF2B5EF4-FFF2-40B4-BE49-F238E27FC236}">
              <a16:creationId xmlns:a16="http://schemas.microsoft.com/office/drawing/2014/main" id="{EB267DE5-9AEC-4896-9C3D-44B6F03911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142240</xdr:colOff>
      <xdr:row>0</xdr:row>
      <xdr:rowOff>0</xdr:rowOff>
    </xdr:from>
    <xdr:to>
      <xdr:col>21</xdr:col>
      <xdr:colOff>335280</xdr:colOff>
      <xdr:row>6</xdr:row>
      <xdr:rowOff>40640</xdr:rowOff>
    </xdr:to>
    <xdr:graphicFrame macro="">
      <xdr:nvGraphicFramePr>
        <xdr:cNvPr id="7" name="Chart 6">
          <a:extLst>
            <a:ext uri="{FF2B5EF4-FFF2-40B4-BE49-F238E27FC236}">
              <a16:creationId xmlns:a16="http://schemas.microsoft.com/office/drawing/2014/main" id="{5478306D-14EE-4C4E-AE1E-4B0AE93952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66040</xdr:colOff>
      <xdr:row>2</xdr:row>
      <xdr:rowOff>60960</xdr:rowOff>
    </xdr:from>
    <xdr:to>
      <xdr:col>4</xdr:col>
      <xdr:colOff>469900</xdr:colOff>
      <xdr:row>4</xdr:row>
      <xdr:rowOff>304800</xdr:rowOff>
    </xdr:to>
    <mc:AlternateContent xmlns:mc="http://schemas.openxmlformats.org/markup-compatibility/2006">
      <mc:Choice xmlns:a14="http://schemas.microsoft.com/office/drawing/2010/main" Requires="a14">
        <xdr:graphicFrame macro="">
          <xdr:nvGraphicFramePr>
            <xdr:cNvPr id="3" name="Project">
              <a:extLst>
                <a:ext uri="{FF2B5EF4-FFF2-40B4-BE49-F238E27FC236}">
                  <a16:creationId xmlns:a16="http://schemas.microsoft.com/office/drawing/2014/main" id="{75FE5BFE-F67F-264D-4527-F66606E714F2}"/>
                </a:ext>
              </a:extLst>
            </xdr:cNvPr>
            <xdr:cNvGraphicFramePr/>
          </xdr:nvGraphicFramePr>
          <xdr:xfrm>
            <a:off x="0" y="0"/>
            <a:ext cx="0" cy="0"/>
          </xdr:xfrm>
          <a:graphic>
            <a:graphicData uri="http://schemas.microsoft.com/office/drawing/2010/slicer">
              <sle:slicer xmlns:sle="http://schemas.microsoft.com/office/drawing/2010/slicer" name="Project"/>
            </a:graphicData>
          </a:graphic>
        </xdr:graphicFrame>
      </mc:Choice>
      <mc:Fallback>
        <xdr:sp macro="" textlink="">
          <xdr:nvSpPr>
            <xdr:cNvPr id="0" name=""/>
            <xdr:cNvSpPr>
              <a:spLocks noTextEdit="1"/>
            </xdr:cNvSpPr>
          </xdr:nvSpPr>
          <xdr:spPr>
            <a:xfrm>
              <a:off x="66040" y="776307"/>
              <a:ext cx="3840636" cy="8658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538480</xdr:colOff>
      <xdr:row>2</xdr:row>
      <xdr:rowOff>88900</xdr:rowOff>
    </xdr:from>
    <xdr:to>
      <xdr:col>8</xdr:col>
      <xdr:colOff>88900</xdr:colOff>
      <xdr:row>4</xdr:row>
      <xdr:rowOff>317500</xdr:rowOff>
    </xdr:to>
    <mc:AlternateContent xmlns:mc="http://schemas.openxmlformats.org/markup-compatibility/2006">
      <mc:Choice xmlns:a14="http://schemas.microsoft.com/office/drawing/2010/main" Requires="a14">
        <xdr:graphicFrame macro="">
          <xdr:nvGraphicFramePr>
            <xdr:cNvPr id="8" name="Manager">
              <a:extLst>
                <a:ext uri="{FF2B5EF4-FFF2-40B4-BE49-F238E27FC236}">
                  <a16:creationId xmlns:a16="http://schemas.microsoft.com/office/drawing/2014/main" id="{827100C3-B1CF-1805-2E6F-AF4F25D0C03D}"/>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dr:sp macro="" textlink="">
          <xdr:nvSpPr>
            <xdr:cNvPr id="0" name=""/>
            <xdr:cNvSpPr>
              <a:spLocks noTextEdit="1"/>
            </xdr:cNvSpPr>
          </xdr:nvSpPr>
          <xdr:spPr>
            <a:xfrm>
              <a:off x="3975256" y="804247"/>
              <a:ext cx="3344868" cy="8506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0.40758</cdr:x>
      <cdr:y>0.53275</cdr:y>
    </cdr:from>
    <cdr:to>
      <cdr:x>0.63981</cdr:x>
      <cdr:y>0.68559</cdr:y>
    </cdr:to>
    <cdr:sp macro="" textlink="">
      <cdr:nvSpPr>
        <cdr:cNvPr id="2" name="TextBox 1">
          <a:extLst xmlns:a="http://schemas.openxmlformats.org/drawingml/2006/main">
            <a:ext uri="{FF2B5EF4-FFF2-40B4-BE49-F238E27FC236}">
              <a16:creationId xmlns:a16="http://schemas.microsoft.com/office/drawing/2014/main" id="{7C3A1F09-5491-1A6D-60AC-3C07A8DA0276}"/>
            </a:ext>
          </a:extLst>
        </cdr:cNvPr>
        <cdr:cNvSpPr txBox="1"/>
      </cdr:nvSpPr>
      <cdr:spPr>
        <a:xfrm xmlns:a="http://schemas.openxmlformats.org/drawingml/2006/main">
          <a:off x="655320" y="929640"/>
          <a:ext cx="373380" cy="2667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0.37441</cdr:x>
      <cdr:y>0.51965</cdr:y>
    </cdr:from>
    <cdr:to>
      <cdr:x>0.6872</cdr:x>
      <cdr:y>0.73362</cdr:y>
    </cdr:to>
    <cdr:sp macro="" textlink="Working!$J$4">
      <cdr:nvSpPr>
        <cdr:cNvPr id="3" name="TextBox 2">
          <a:extLst xmlns:a="http://schemas.openxmlformats.org/drawingml/2006/main">
            <a:ext uri="{FF2B5EF4-FFF2-40B4-BE49-F238E27FC236}">
              <a16:creationId xmlns:a16="http://schemas.microsoft.com/office/drawing/2014/main" id="{0BC697EB-ED50-C9D0-0F3D-9DBB8532D13F}"/>
            </a:ext>
          </a:extLst>
        </cdr:cNvPr>
        <cdr:cNvSpPr txBox="1"/>
      </cdr:nvSpPr>
      <cdr:spPr>
        <a:xfrm xmlns:a="http://schemas.openxmlformats.org/drawingml/2006/main">
          <a:off x="601980" y="906780"/>
          <a:ext cx="502920" cy="3733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C44CA24C-A6EF-4798-937B-E25871123DC8}" type="TxLink">
            <a:rPr lang="en-US" sz="1100" b="0" i="0" u="none" strike="noStrike">
              <a:solidFill>
                <a:srgbClr val="000000"/>
              </a:solidFill>
              <a:latin typeface="Calibri"/>
              <a:cs typeface="Calibri"/>
            </a:rPr>
            <a:pPr/>
            <a:t>42%</a:t>
          </a:fld>
          <a:endParaRPr lang="en-IN" sz="1100"/>
        </a:p>
      </cdr:txBody>
    </cdr:sp>
  </cdr:relSizeAnchor>
</c:userShapes>
</file>

<file path=xl/drawings/drawing3.xml><?xml version="1.0" encoding="utf-8"?>
<c:userShapes xmlns:c="http://schemas.openxmlformats.org/drawingml/2006/chart">
  <cdr:relSizeAnchor xmlns:cdr="http://schemas.openxmlformats.org/drawingml/2006/chartDrawing">
    <cdr:from>
      <cdr:x>0.35239</cdr:x>
      <cdr:y>0.60403</cdr:y>
    </cdr:from>
    <cdr:to>
      <cdr:x>0.85605</cdr:x>
      <cdr:y>0.89262</cdr:y>
    </cdr:to>
    <cdr:sp macro="" textlink="Working!$N$5">
      <cdr:nvSpPr>
        <cdr:cNvPr id="2" name="TextBox 1">
          <a:extLst xmlns:a="http://schemas.openxmlformats.org/drawingml/2006/main">
            <a:ext uri="{FF2B5EF4-FFF2-40B4-BE49-F238E27FC236}">
              <a16:creationId xmlns:a16="http://schemas.microsoft.com/office/drawing/2014/main" id="{5AA7A8D3-DEDB-D486-AAE1-C52DAF576963}"/>
            </a:ext>
          </a:extLst>
        </cdr:cNvPr>
        <cdr:cNvSpPr txBox="1"/>
      </cdr:nvSpPr>
      <cdr:spPr>
        <a:xfrm xmlns:a="http://schemas.openxmlformats.org/drawingml/2006/main">
          <a:off x="501242" y="914400"/>
          <a:ext cx="716403" cy="43687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4FF2F9FD-5EC1-445F-A463-F562F4AA96AE}" type="TxLink">
            <a:rPr lang="en-US" sz="1400" b="0" i="0" u="none" strike="noStrike">
              <a:solidFill>
                <a:schemeClr val="bg2">
                  <a:lumMod val="50000"/>
                </a:schemeClr>
              </a:solidFill>
              <a:latin typeface="Calibri"/>
              <a:cs typeface="Calibri"/>
            </a:rPr>
            <a:pPr/>
            <a:t>42%</a:t>
          </a:fld>
          <a:endParaRPr lang="en-IN" sz="1400">
            <a:solidFill>
              <a:schemeClr val="bg2">
                <a:lumMod val="50000"/>
              </a:schemeClr>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jali" refreshedDate="44735.109602546298" createdVersion="8" refreshedVersion="8" minRefreshableVersion="3" recordCount="40" xr:uid="{538CF34F-C648-4AA0-B407-E4F8E466C40E}">
  <cacheSource type="worksheet">
    <worksheetSource name="Table1"/>
  </cacheSource>
  <cacheFields count="10">
    <cacheField name="Project" numFmtId="0">
      <sharedItems count="11">
        <s v="A"/>
        <s v="B"/>
        <s v="C"/>
        <s v="D"/>
        <s v="E"/>
        <s v="Gemini" u="1"/>
        <s v="Alpha" u="1"/>
        <s v="Orion" u="1"/>
        <s v="Project C" u="1"/>
        <s v="Delta" u="1"/>
        <s v="Vega" u="1"/>
      </sharedItems>
    </cacheField>
    <cacheField name="Task" numFmtId="0">
      <sharedItems count="10">
        <s v="Task 1"/>
        <s v="Task 2"/>
        <s v="Task 3"/>
        <s v="Task 4"/>
        <s v="Task 5"/>
        <s v="Task 6"/>
        <s v="Task 7"/>
        <s v="Task 8"/>
        <s v="Task 9"/>
        <s v="Task 10"/>
      </sharedItems>
    </cacheField>
    <cacheField name="Manager" numFmtId="0">
      <sharedItems count="5">
        <s v="McFay"/>
        <s v="Wood"/>
        <s v="Ladd"/>
        <s v="Hirsch"/>
        <s v="Samora"/>
      </sharedItems>
    </cacheField>
    <cacheField name="Start Date" numFmtId="14">
      <sharedItems containsSemiMixedTypes="0" containsNonDate="0" containsDate="1" containsString="0" minDate="2020-02-17T00:00:00" maxDate="2020-03-03T00:00:00" count="11">
        <d v="2020-02-28T00:00:00"/>
        <d v="2020-03-02T00:00:00"/>
        <d v="2020-02-20T00:00:00"/>
        <d v="2020-02-19T00:00:00"/>
        <d v="2020-02-21T00:00:00"/>
        <d v="2020-02-24T00:00:00"/>
        <d v="2020-02-17T00:00:00"/>
        <d v="2020-02-25T00:00:00"/>
        <d v="2020-02-18T00:00:00"/>
        <d v="2020-02-27T00:00:00"/>
        <d v="2020-02-26T00:00:00"/>
      </sharedItems>
    </cacheField>
    <cacheField name="Duration" numFmtId="0">
      <sharedItems containsSemiMixedTypes="0" containsString="0" containsNumber="1" containsInteger="1" minValue="3" maxValue="10" count="8">
        <n v="8"/>
        <n v="9"/>
        <n v="5"/>
        <n v="3"/>
        <n v="7"/>
        <n v="10"/>
        <n v="4"/>
        <n v="6"/>
      </sharedItems>
    </cacheField>
    <cacheField name="End Date" numFmtId="14">
      <sharedItems containsSemiMixedTypes="0" containsNonDate="0" containsDate="1" containsString="0" minDate="2020-02-19T00:00:00" maxDate="2020-03-14T00:00:00" count="15">
        <d v="2020-03-10T00:00:00"/>
        <d v="2020-03-12T00:00:00"/>
        <d v="2020-02-26T00:00:00"/>
        <d v="2020-02-21T00:00:00"/>
        <d v="2020-03-02T00:00:00"/>
        <d v="2020-03-06T00:00:00"/>
        <d v="2020-03-13T00:00:00"/>
        <d v="2020-02-20T00:00:00"/>
        <d v="2020-02-28T00:00:00"/>
        <d v="2020-03-03T00:00:00"/>
        <d v="2020-02-24T00:00:00"/>
        <d v="2020-03-04T00:00:00"/>
        <d v="2020-02-27T00:00:00"/>
        <d v="2020-03-05T00:00:00"/>
        <d v="2020-02-19T00:00:00"/>
      </sharedItems>
    </cacheField>
    <cacheField name="Days completed" numFmtId="3">
      <sharedItems containsSemiMixedTypes="0" containsString="0" containsNumber="1" containsInteger="1" minValue="0" maxValue="8" count="8">
        <n v="3"/>
        <n v="4"/>
        <n v="2"/>
        <n v="0"/>
        <n v="8"/>
        <n v="5"/>
        <n v="1"/>
        <n v="7"/>
      </sharedItems>
    </cacheField>
    <cacheField name="Progress" numFmtId="9">
      <sharedItems containsSemiMixedTypes="0" containsString="0" containsNumber="1" minValue="0" maxValue="1" count="19">
        <n v="0.375"/>
        <n v="0.44444444444444442"/>
        <n v="0.6"/>
        <n v="1"/>
        <n v="0.42857142857142855"/>
        <n v="0.2"/>
        <n v="0.3"/>
        <n v="0"/>
        <n v="0.88888888888888884"/>
        <n v="0.625"/>
        <n v="0.5"/>
        <n v="0.4"/>
        <n v="0.33333333333333331"/>
        <n v="0.25"/>
        <n v="0.1111111111111111"/>
        <n v="0.83333333333333337"/>
        <n v="0.8"/>
        <n v="0.2857142857142857"/>
        <n v="0.66666666666666663"/>
      </sharedItems>
    </cacheField>
    <cacheField name="Budget" numFmtId="3">
      <sharedItems containsSemiMixedTypes="0" containsString="0" containsNumber="1" containsInteger="1" minValue="50000" maxValue="990000"/>
    </cacheField>
    <cacheField name="Actual" numFmtId="3">
      <sharedItems containsSemiMixedTypes="0" containsString="0" containsNumber="1" containsInteger="1" minValue="0" maxValue="807069"/>
    </cacheField>
  </cacheFields>
  <extLst>
    <ext xmlns:x14="http://schemas.microsoft.com/office/spreadsheetml/2009/9/main" uri="{725AE2AE-9491-48be-B2B4-4EB974FC3084}">
      <x14:pivotCacheDefinition pivotCacheId="4517899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x v="0"/>
    <x v="0"/>
    <x v="0"/>
    <x v="0"/>
    <x v="0"/>
    <x v="0"/>
    <x v="0"/>
    <x v="0"/>
    <n v="96000"/>
    <n v="32256"/>
  </r>
  <r>
    <x v="0"/>
    <x v="1"/>
    <x v="1"/>
    <x v="1"/>
    <x v="1"/>
    <x v="1"/>
    <x v="1"/>
    <x v="1"/>
    <n v="513000"/>
    <n v="226233"/>
  </r>
  <r>
    <x v="0"/>
    <x v="2"/>
    <x v="2"/>
    <x v="2"/>
    <x v="2"/>
    <x v="2"/>
    <x v="0"/>
    <x v="2"/>
    <n v="616000"/>
    <n v="401579"/>
  </r>
  <r>
    <x v="0"/>
    <x v="3"/>
    <x v="3"/>
    <x v="3"/>
    <x v="3"/>
    <x v="3"/>
    <x v="0"/>
    <x v="3"/>
    <n v="817000"/>
    <n v="807069"/>
  </r>
  <r>
    <x v="0"/>
    <x v="4"/>
    <x v="4"/>
    <x v="4"/>
    <x v="4"/>
    <x v="4"/>
    <x v="0"/>
    <x v="4"/>
    <n v="372000"/>
    <n v="173166"/>
  </r>
  <r>
    <x v="0"/>
    <x v="5"/>
    <x v="0"/>
    <x v="5"/>
    <x v="5"/>
    <x v="5"/>
    <x v="2"/>
    <x v="5"/>
    <n v="50000"/>
    <n v="8400"/>
  </r>
  <r>
    <x v="0"/>
    <x v="6"/>
    <x v="1"/>
    <x v="5"/>
    <x v="5"/>
    <x v="5"/>
    <x v="0"/>
    <x v="6"/>
    <n v="807000"/>
    <n v="262679"/>
  </r>
  <r>
    <x v="0"/>
    <x v="7"/>
    <x v="2"/>
    <x v="5"/>
    <x v="3"/>
    <x v="2"/>
    <x v="3"/>
    <x v="7"/>
    <n v="691000"/>
    <n v="0"/>
  </r>
  <r>
    <x v="1"/>
    <x v="0"/>
    <x v="3"/>
    <x v="1"/>
    <x v="1"/>
    <x v="1"/>
    <x v="4"/>
    <x v="8"/>
    <n v="787000"/>
    <n v="727188"/>
  </r>
  <r>
    <x v="1"/>
    <x v="1"/>
    <x v="4"/>
    <x v="1"/>
    <x v="5"/>
    <x v="6"/>
    <x v="2"/>
    <x v="5"/>
    <n v="228000"/>
    <n v="47880"/>
  </r>
  <r>
    <x v="1"/>
    <x v="2"/>
    <x v="0"/>
    <x v="6"/>
    <x v="6"/>
    <x v="7"/>
    <x v="3"/>
    <x v="7"/>
    <n v="147000"/>
    <n v="0"/>
  </r>
  <r>
    <x v="1"/>
    <x v="3"/>
    <x v="1"/>
    <x v="3"/>
    <x v="0"/>
    <x v="8"/>
    <x v="5"/>
    <x v="9"/>
    <n v="338000"/>
    <n v="205123"/>
  </r>
  <r>
    <x v="1"/>
    <x v="4"/>
    <x v="2"/>
    <x v="5"/>
    <x v="5"/>
    <x v="5"/>
    <x v="0"/>
    <x v="6"/>
    <n v="857000"/>
    <n v="305949"/>
  </r>
  <r>
    <x v="1"/>
    <x v="5"/>
    <x v="3"/>
    <x v="7"/>
    <x v="7"/>
    <x v="9"/>
    <x v="0"/>
    <x v="10"/>
    <n v="602000"/>
    <n v="322371"/>
  </r>
  <r>
    <x v="1"/>
    <x v="6"/>
    <x v="4"/>
    <x v="7"/>
    <x v="6"/>
    <x v="8"/>
    <x v="2"/>
    <x v="10"/>
    <n v="990000"/>
    <n v="451440"/>
  </r>
  <r>
    <x v="2"/>
    <x v="0"/>
    <x v="3"/>
    <x v="6"/>
    <x v="2"/>
    <x v="3"/>
    <x v="2"/>
    <x v="11"/>
    <n v="218000"/>
    <n v="97337"/>
  </r>
  <r>
    <x v="2"/>
    <x v="1"/>
    <x v="4"/>
    <x v="6"/>
    <x v="7"/>
    <x v="10"/>
    <x v="0"/>
    <x v="10"/>
    <n v="393000"/>
    <n v="177440"/>
  </r>
  <r>
    <x v="2"/>
    <x v="2"/>
    <x v="0"/>
    <x v="8"/>
    <x v="5"/>
    <x v="4"/>
    <x v="1"/>
    <x v="11"/>
    <n v="86000"/>
    <n v="31046"/>
  </r>
  <r>
    <x v="2"/>
    <x v="3"/>
    <x v="1"/>
    <x v="4"/>
    <x v="1"/>
    <x v="11"/>
    <x v="0"/>
    <x v="12"/>
    <n v="732000"/>
    <n v="261324"/>
  </r>
  <r>
    <x v="2"/>
    <x v="4"/>
    <x v="2"/>
    <x v="6"/>
    <x v="6"/>
    <x v="7"/>
    <x v="6"/>
    <x v="13"/>
    <n v="492000"/>
    <n v="116850"/>
  </r>
  <r>
    <x v="2"/>
    <x v="5"/>
    <x v="3"/>
    <x v="2"/>
    <x v="7"/>
    <x v="12"/>
    <x v="3"/>
    <x v="7"/>
    <n v="188000"/>
    <n v="0"/>
  </r>
  <r>
    <x v="2"/>
    <x v="6"/>
    <x v="4"/>
    <x v="2"/>
    <x v="4"/>
    <x v="8"/>
    <x v="0"/>
    <x v="4"/>
    <n v="180000"/>
    <n v="79380"/>
  </r>
  <r>
    <x v="2"/>
    <x v="7"/>
    <x v="0"/>
    <x v="5"/>
    <x v="2"/>
    <x v="8"/>
    <x v="2"/>
    <x v="11"/>
    <n v="582000"/>
    <n v="195231"/>
  </r>
  <r>
    <x v="2"/>
    <x v="8"/>
    <x v="1"/>
    <x v="5"/>
    <x v="1"/>
    <x v="13"/>
    <x v="6"/>
    <x v="14"/>
    <n v="562000"/>
    <n v="74746"/>
  </r>
  <r>
    <x v="2"/>
    <x v="9"/>
    <x v="2"/>
    <x v="5"/>
    <x v="7"/>
    <x v="4"/>
    <x v="0"/>
    <x v="10"/>
    <n v="416000"/>
    <n v="175015"/>
  </r>
  <r>
    <x v="3"/>
    <x v="0"/>
    <x v="3"/>
    <x v="8"/>
    <x v="4"/>
    <x v="2"/>
    <x v="7"/>
    <x v="3"/>
    <n v="293000"/>
    <n v="273001"/>
  </r>
  <r>
    <x v="3"/>
    <x v="1"/>
    <x v="4"/>
    <x v="6"/>
    <x v="1"/>
    <x v="12"/>
    <x v="1"/>
    <x v="1"/>
    <n v="224000"/>
    <n v="57910"/>
  </r>
  <r>
    <x v="3"/>
    <x v="2"/>
    <x v="0"/>
    <x v="8"/>
    <x v="0"/>
    <x v="12"/>
    <x v="3"/>
    <x v="7"/>
    <n v="978000"/>
    <n v="0"/>
  </r>
  <r>
    <x v="3"/>
    <x v="3"/>
    <x v="1"/>
    <x v="2"/>
    <x v="4"/>
    <x v="8"/>
    <x v="0"/>
    <x v="4"/>
    <n v="932000"/>
    <n v="379157"/>
  </r>
  <r>
    <x v="3"/>
    <x v="4"/>
    <x v="2"/>
    <x v="4"/>
    <x v="6"/>
    <x v="2"/>
    <x v="6"/>
    <x v="13"/>
    <n v="854000"/>
    <n v="322812"/>
  </r>
  <r>
    <x v="3"/>
    <x v="5"/>
    <x v="3"/>
    <x v="4"/>
    <x v="7"/>
    <x v="8"/>
    <x v="0"/>
    <x v="10"/>
    <n v="81000"/>
    <n v="38461"/>
  </r>
  <r>
    <x v="3"/>
    <x v="6"/>
    <x v="4"/>
    <x v="5"/>
    <x v="7"/>
    <x v="4"/>
    <x v="5"/>
    <x v="15"/>
    <n v="169000"/>
    <n v="136468"/>
  </r>
  <r>
    <x v="3"/>
    <x v="7"/>
    <x v="0"/>
    <x v="7"/>
    <x v="6"/>
    <x v="8"/>
    <x v="6"/>
    <x v="13"/>
    <n v="61000"/>
    <n v="12078"/>
  </r>
  <r>
    <x v="3"/>
    <x v="8"/>
    <x v="1"/>
    <x v="9"/>
    <x v="4"/>
    <x v="5"/>
    <x v="0"/>
    <x v="4"/>
    <n v="645000"/>
    <n v="273048"/>
  </r>
  <r>
    <x v="3"/>
    <x v="9"/>
    <x v="2"/>
    <x v="6"/>
    <x v="3"/>
    <x v="14"/>
    <x v="0"/>
    <x v="3"/>
    <n v="68000"/>
    <n v="64987"/>
  </r>
  <r>
    <x v="4"/>
    <x v="0"/>
    <x v="3"/>
    <x v="6"/>
    <x v="5"/>
    <x v="8"/>
    <x v="5"/>
    <x v="10"/>
    <n v="839000"/>
    <n v="406974"/>
  </r>
  <r>
    <x v="4"/>
    <x v="1"/>
    <x v="4"/>
    <x v="4"/>
    <x v="2"/>
    <x v="12"/>
    <x v="1"/>
    <x v="16"/>
    <n v="729000"/>
    <n v="487139"/>
  </r>
  <r>
    <x v="4"/>
    <x v="2"/>
    <x v="0"/>
    <x v="5"/>
    <x v="4"/>
    <x v="9"/>
    <x v="0"/>
    <x v="4"/>
    <n v="826000"/>
    <n v="298186"/>
  </r>
  <r>
    <x v="4"/>
    <x v="3"/>
    <x v="1"/>
    <x v="10"/>
    <x v="4"/>
    <x v="13"/>
    <x v="2"/>
    <x v="17"/>
    <n v="895000"/>
    <n v="280583"/>
  </r>
  <r>
    <x v="4"/>
    <x v="4"/>
    <x v="2"/>
    <x v="0"/>
    <x v="3"/>
    <x v="9"/>
    <x v="2"/>
    <x v="18"/>
    <n v="341000"/>
    <n v="12978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37F923-6A66-4812-9EDE-69BBAD9F446B}" name="PivotTable2" cacheId="42" applyNumberFormats="0" applyBorderFormats="0" applyFontFormats="0" applyPatternFormats="0" applyAlignmentFormats="0" applyWidthHeightFormats="1" dataCaption="Values" updatedVersion="8" minRefreshableVersion="3" showDrill="0" itemPrintTitles="1" createdVersion="8" indent="0" compact="0" compactData="0" multipleFieldFilters="0">
  <location ref="A6:J47" firstHeaderRow="0" firstDataRow="1" firstDataCol="8"/>
  <pivotFields count="10">
    <pivotField axis="axisRow" compact="0" outline="0" showAll="0" sortType="ascending" defaultSubtotal="0">
      <items count="11">
        <item x="0"/>
        <item m="1" x="6"/>
        <item x="1"/>
        <item x="2"/>
        <item x="3"/>
        <item m="1" x="9"/>
        <item x="4"/>
        <item m="1" x="5"/>
        <item m="1" x="7"/>
        <item m="1" x="8"/>
        <item m="1" x="10"/>
      </items>
    </pivotField>
    <pivotField axis="axisRow" compact="0" outline="0" showAll="0" defaultSubtotal="0">
      <items count="10">
        <item x="0"/>
        <item x="9"/>
        <item x="1"/>
        <item x="2"/>
        <item x="3"/>
        <item x="4"/>
        <item x="5"/>
        <item x="6"/>
        <item x="7"/>
        <item x="8"/>
      </items>
    </pivotField>
    <pivotField axis="axisRow" compact="0" outline="0" showAll="0" defaultSubtotal="0">
      <items count="5">
        <item x="3"/>
        <item x="2"/>
        <item x="0"/>
        <item x="4"/>
        <item x="1"/>
      </items>
    </pivotField>
    <pivotField axis="axisRow" compact="0" numFmtId="14" outline="0" showAll="0" defaultSubtotal="0">
      <items count="11">
        <item x="6"/>
        <item x="8"/>
        <item x="3"/>
        <item x="2"/>
        <item x="4"/>
        <item x="5"/>
        <item x="7"/>
        <item x="10"/>
        <item x="9"/>
        <item x="0"/>
        <item x="1"/>
      </items>
    </pivotField>
    <pivotField axis="axisRow" compact="0" outline="0" showAll="0" defaultSubtotal="0">
      <items count="8">
        <item x="3"/>
        <item x="6"/>
        <item x="2"/>
        <item x="7"/>
        <item x="4"/>
        <item x="0"/>
        <item x="1"/>
        <item x="5"/>
      </items>
    </pivotField>
    <pivotField axis="axisRow" compact="0" numFmtId="14" outline="0" showAll="0" defaultSubtotal="0">
      <items count="15">
        <item x="14"/>
        <item x="7"/>
        <item x="3"/>
        <item x="10"/>
        <item x="2"/>
        <item x="12"/>
        <item x="8"/>
        <item x="4"/>
        <item x="9"/>
        <item x="11"/>
        <item x="13"/>
        <item x="5"/>
        <item x="0"/>
        <item x="1"/>
        <item x="6"/>
      </items>
    </pivotField>
    <pivotField axis="axisRow" compact="0" numFmtId="3" outline="0" showAll="0" defaultSubtotal="0">
      <items count="8">
        <item x="3"/>
        <item x="6"/>
        <item x="2"/>
        <item x="0"/>
        <item x="1"/>
        <item x="5"/>
        <item x="7"/>
        <item x="4"/>
      </items>
    </pivotField>
    <pivotField axis="axisRow" compact="0" numFmtId="9" outline="0" showAll="0" defaultSubtotal="0">
      <items count="19">
        <item x="7"/>
        <item x="14"/>
        <item x="5"/>
        <item x="13"/>
        <item x="17"/>
        <item x="6"/>
        <item x="12"/>
        <item sd="0" x="0"/>
        <item x="11"/>
        <item x="4"/>
        <item x="1"/>
        <item x="10"/>
        <item x="2"/>
        <item x="9"/>
        <item x="18"/>
        <item x="16"/>
        <item x="15"/>
        <item x="8"/>
        <item x="3"/>
      </items>
    </pivotField>
    <pivotField dataField="1" compact="0" numFmtId="3" outline="0" showAll="0" defaultSubtotal="0"/>
    <pivotField dataField="1" compact="0" numFmtId="3" outline="0" showAll="0" defaultSubtotal="0"/>
  </pivotFields>
  <rowFields count="8">
    <field x="0"/>
    <field x="1"/>
    <field x="2"/>
    <field x="3"/>
    <field x="5"/>
    <field x="6"/>
    <field x="7"/>
    <field x="4"/>
  </rowFields>
  <rowItems count="41">
    <i>
      <x/>
      <x/>
      <x v="2"/>
      <x v="9"/>
      <x v="12"/>
      <x v="3"/>
      <x v="7"/>
    </i>
    <i r="1">
      <x v="2"/>
      <x v="4"/>
      <x v="10"/>
      <x v="13"/>
      <x v="4"/>
      <x v="10"/>
      <x v="6"/>
    </i>
    <i r="1">
      <x v="3"/>
      <x v="1"/>
      <x v="3"/>
      <x v="4"/>
      <x v="3"/>
      <x v="12"/>
      <x v="2"/>
    </i>
    <i r="1">
      <x v="4"/>
      <x/>
      <x v="2"/>
      <x v="2"/>
      <x v="3"/>
      <x v="18"/>
      <x/>
    </i>
    <i r="1">
      <x v="5"/>
      <x v="3"/>
      <x v="4"/>
      <x v="7"/>
      <x v="3"/>
      <x v="9"/>
      <x v="4"/>
    </i>
    <i r="1">
      <x v="6"/>
      <x v="2"/>
      <x v="5"/>
      <x v="11"/>
      <x v="2"/>
      <x v="2"/>
      <x v="7"/>
    </i>
    <i r="1">
      <x v="7"/>
      <x v="4"/>
      <x v="5"/>
      <x v="11"/>
      <x v="3"/>
      <x v="5"/>
      <x v="7"/>
    </i>
    <i r="1">
      <x v="8"/>
      <x v="1"/>
      <x v="5"/>
      <x v="4"/>
      <x/>
      <x/>
      <x/>
    </i>
    <i>
      <x v="2"/>
      <x/>
      <x/>
      <x v="10"/>
      <x v="13"/>
      <x v="7"/>
      <x v="17"/>
      <x v="6"/>
    </i>
    <i r="1">
      <x v="2"/>
      <x v="3"/>
      <x v="10"/>
      <x v="14"/>
      <x v="2"/>
      <x v="2"/>
      <x v="7"/>
    </i>
    <i r="1">
      <x v="3"/>
      <x v="2"/>
      <x/>
      <x v="1"/>
      <x/>
      <x/>
      <x v="1"/>
    </i>
    <i r="1">
      <x v="4"/>
      <x v="4"/>
      <x v="2"/>
      <x v="6"/>
      <x v="5"/>
      <x v="13"/>
      <x v="5"/>
    </i>
    <i r="1">
      <x v="5"/>
      <x v="1"/>
      <x v="5"/>
      <x v="11"/>
      <x v="3"/>
      <x v="5"/>
      <x v="7"/>
    </i>
    <i r="1">
      <x v="6"/>
      <x/>
      <x v="6"/>
      <x v="8"/>
      <x v="3"/>
      <x v="11"/>
      <x v="3"/>
    </i>
    <i r="1">
      <x v="7"/>
      <x v="3"/>
      <x v="6"/>
      <x v="6"/>
      <x v="2"/>
      <x v="11"/>
      <x v="1"/>
    </i>
    <i>
      <x v="3"/>
      <x/>
      <x/>
      <x/>
      <x v="2"/>
      <x v="2"/>
      <x v="8"/>
      <x v="2"/>
    </i>
    <i r="1">
      <x v="1"/>
      <x v="1"/>
      <x v="5"/>
      <x v="7"/>
      <x v="3"/>
      <x v="11"/>
      <x v="3"/>
    </i>
    <i r="1">
      <x v="2"/>
      <x v="3"/>
      <x/>
      <x v="3"/>
      <x v="3"/>
      <x v="11"/>
      <x v="3"/>
    </i>
    <i r="1">
      <x v="3"/>
      <x v="2"/>
      <x v="1"/>
      <x v="7"/>
      <x v="4"/>
      <x v="8"/>
      <x v="7"/>
    </i>
    <i r="1">
      <x v="4"/>
      <x v="4"/>
      <x v="4"/>
      <x v="9"/>
      <x v="3"/>
      <x v="6"/>
      <x v="6"/>
    </i>
    <i r="1">
      <x v="5"/>
      <x v="1"/>
      <x/>
      <x v="1"/>
      <x v="1"/>
      <x v="3"/>
      <x v="1"/>
    </i>
    <i r="1">
      <x v="6"/>
      <x/>
      <x v="3"/>
      <x v="5"/>
      <x/>
      <x/>
      <x v="3"/>
    </i>
    <i r="1">
      <x v="7"/>
      <x v="3"/>
      <x v="3"/>
      <x v="6"/>
      <x v="3"/>
      <x v="9"/>
      <x v="4"/>
    </i>
    <i r="1">
      <x v="8"/>
      <x v="2"/>
      <x v="5"/>
      <x v="6"/>
      <x v="2"/>
      <x v="8"/>
      <x v="2"/>
    </i>
    <i r="1">
      <x v="9"/>
      <x v="4"/>
      <x v="5"/>
      <x v="10"/>
      <x v="1"/>
      <x v="1"/>
      <x v="6"/>
    </i>
    <i>
      <x v="4"/>
      <x/>
      <x/>
      <x v="1"/>
      <x v="4"/>
      <x v="6"/>
      <x v="18"/>
      <x v="4"/>
    </i>
    <i r="1">
      <x v="1"/>
      <x v="1"/>
      <x/>
      <x/>
      <x v="3"/>
      <x v="18"/>
      <x/>
    </i>
    <i r="1">
      <x v="2"/>
      <x v="3"/>
      <x/>
      <x v="5"/>
      <x v="4"/>
      <x v="10"/>
      <x v="6"/>
    </i>
    <i r="1">
      <x v="3"/>
      <x v="2"/>
      <x v="1"/>
      <x v="5"/>
      <x/>
      <x/>
      <x v="5"/>
    </i>
    <i r="1">
      <x v="4"/>
      <x v="4"/>
      <x v="3"/>
      <x v="6"/>
      <x v="3"/>
      <x v="9"/>
      <x v="4"/>
    </i>
    <i r="1">
      <x v="5"/>
      <x v="1"/>
      <x v="4"/>
      <x v="4"/>
      <x v="1"/>
      <x v="3"/>
      <x v="1"/>
    </i>
    <i r="1">
      <x v="6"/>
      <x/>
      <x v="4"/>
      <x v="6"/>
      <x v="3"/>
      <x v="11"/>
      <x v="3"/>
    </i>
    <i r="1">
      <x v="7"/>
      <x v="3"/>
      <x v="5"/>
      <x v="7"/>
      <x v="5"/>
      <x v="16"/>
      <x v="3"/>
    </i>
    <i r="1">
      <x v="8"/>
      <x v="2"/>
      <x v="6"/>
      <x v="6"/>
      <x v="1"/>
      <x v="3"/>
      <x v="1"/>
    </i>
    <i r="1">
      <x v="9"/>
      <x v="4"/>
      <x v="8"/>
      <x v="11"/>
      <x v="3"/>
      <x v="9"/>
      <x v="4"/>
    </i>
    <i>
      <x v="6"/>
      <x/>
      <x/>
      <x/>
      <x v="6"/>
      <x v="5"/>
      <x v="11"/>
      <x v="7"/>
    </i>
    <i r="1">
      <x v="2"/>
      <x v="3"/>
      <x v="4"/>
      <x v="5"/>
      <x v="4"/>
      <x v="15"/>
      <x v="2"/>
    </i>
    <i r="1">
      <x v="3"/>
      <x v="2"/>
      <x v="5"/>
      <x v="8"/>
      <x v="3"/>
      <x v="9"/>
      <x v="4"/>
    </i>
    <i r="1">
      <x v="4"/>
      <x v="4"/>
      <x v="7"/>
      <x v="10"/>
      <x v="2"/>
      <x v="4"/>
      <x v="4"/>
    </i>
    <i r="1">
      <x v="5"/>
      <x v="1"/>
      <x v="9"/>
      <x v="8"/>
      <x v="2"/>
      <x v="14"/>
      <x/>
    </i>
    <i t="grand">
      <x/>
    </i>
  </rowItems>
  <colFields count="1">
    <field x="-2"/>
  </colFields>
  <colItems count="2">
    <i>
      <x/>
    </i>
    <i i="1">
      <x v="1"/>
    </i>
  </colItems>
  <dataFields count="2">
    <dataField name="Actual " fld="9" baseField="4" baseItem="5" numFmtId="3"/>
    <dataField name="Budget " fld="8" baseField="4" baseItem="5" numFmtId="3"/>
  </dataFields>
  <formats count="4">
    <format dxfId="20">
      <pivotArea dataOnly="0" outline="0" fieldPosition="0">
        <references count="1">
          <reference field="4294967294" count="1">
            <x v="0"/>
          </reference>
        </references>
      </pivotArea>
    </format>
    <format dxfId="21">
      <pivotArea dataOnly="0" outline="0" fieldPosition="0">
        <references count="1">
          <reference field="4294967294" count="1">
            <x v="1"/>
          </reference>
        </references>
      </pivotArea>
    </format>
    <format dxfId="22">
      <pivotArea outline="0" fieldPosition="0">
        <references count="1">
          <reference field="4294967294" count="1">
            <x v="0"/>
          </reference>
        </references>
      </pivotArea>
    </format>
    <format dxfId="23">
      <pivotArea outline="0" fieldPosition="0">
        <references count="1">
          <reference field="4294967294" count="1">
            <x v="1"/>
          </reference>
        </references>
      </pivotArea>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888F2E-8577-4A5B-BFE3-018A1DC45864}" name="PivotTable1"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N3:O4" firstHeaderRow="0" firstDataRow="1" firstDataCol="0"/>
  <pivotFields count="10">
    <pivotField showAll="0">
      <items count="12">
        <item x="0"/>
        <item m="1" x="6"/>
        <item x="1"/>
        <item x="2"/>
        <item x="3"/>
        <item m="1" x="9"/>
        <item x="4"/>
        <item m="1" x="5"/>
        <item m="1" x="7"/>
        <item m="1" x="8"/>
        <item m="1" x="10"/>
        <item t="default"/>
      </items>
    </pivotField>
    <pivotField showAll="0"/>
    <pivotField showAll="0">
      <items count="6">
        <item x="3"/>
        <item x="2"/>
        <item x="0"/>
        <item x="4"/>
        <item x="1"/>
        <item t="default"/>
      </items>
    </pivotField>
    <pivotField numFmtId="14" showAll="0"/>
    <pivotField showAll="0"/>
    <pivotField numFmtId="14" showAll="0"/>
    <pivotField numFmtId="3" showAll="0"/>
    <pivotField numFmtId="9" showAll="0"/>
    <pivotField dataField="1" numFmtId="3" showAll="0"/>
    <pivotField dataField="1" numFmtId="3" showAll="0"/>
  </pivotFields>
  <rowItems count="1">
    <i/>
  </rowItems>
  <colFields count="1">
    <field x="-2"/>
  </colFields>
  <colItems count="2">
    <i>
      <x/>
    </i>
    <i i="1">
      <x v="1"/>
    </i>
  </colItems>
  <dataFields count="2">
    <dataField name="Actual " fld="9" baseField="0" baseItem="1" numFmtId="165"/>
    <dataField name="Budget  " fld="8" baseField="0" baseItem="1" numFmtId="165"/>
  </dataFields>
  <chartFormats count="2">
    <chartFormat chart="7" format="8"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6B3CB3-F4B3-43B8-AB2C-268339D95BDA}" name="PivotTable6" cacheId="42"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H5" firstHeaderRow="1" firstDataRow="1" firstDataCol="1"/>
  <pivotFields count="10">
    <pivotField showAll="0">
      <items count="12">
        <item x="0"/>
        <item m="1" x="6"/>
        <item x="1"/>
        <item x="2"/>
        <item x="3"/>
        <item m="1" x="9"/>
        <item x="4"/>
        <item m="1" x="5"/>
        <item m="1" x="7"/>
        <item m="1" x="8"/>
        <item m="1" x="10"/>
        <item t="default"/>
      </items>
    </pivotField>
    <pivotField showAll="0"/>
    <pivotField showAll="0">
      <items count="6">
        <item x="3"/>
        <item x="2"/>
        <item x="0"/>
        <item x="4"/>
        <item x="1"/>
        <item t="default"/>
      </items>
    </pivotField>
    <pivotField numFmtId="14" showAll="0"/>
    <pivotField dataField="1" showAll="0"/>
    <pivotField numFmtId="14" showAll="0"/>
    <pivotField dataField="1" numFmtId="3" showAll="0"/>
    <pivotField numFmtId="9" showAll="0"/>
    <pivotField numFmtId="3" showAll="0"/>
    <pivotField numFmtId="3" showAll="0"/>
  </pivotFields>
  <rowFields count="1">
    <field x="-2"/>
  </rowFields>
  <rowItems count="2">
    <i>
      <x/>
    </i>
    <i i="1">
      <x v="1"/>
    </i>
  </rowItems>
  <colItems count="1">
    <i/>
  </colItems>
  <dataFields count="2">
    <dataField name="Sum of Days completed" fld="6" baseField="0" baseItem="0"/>
    <dataField name="Sum of Duration"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 xr10:uid="{CED27F81-EC91-470F-8C50-F26734C22836}" sourceName="Project">
  <pivotTables>
    <pivotTable tabId="2" name="PivotTable2"/>
    <pivotTable tabId="5" name="PivotTable1"/>
    <pivotTable tabId="5" name="PivotTable6"/>
  </pivotTables>
  <data>
    <tabular pivotCacheId="451789962" showMissing="0">
      <items count="11">
        <i x="0" s="1"/>
        <i x="1" s="1"/>
        <i x="2" s="1"/>
        <i x="3" s="1"/>
        <i x="4" s="1"/>
        <i x="6" s="1" nd="1"/>
        <i x="9" s="1" nd="1"/>
        <i x="5" s="1" nd="1"/>
        <i x="7" s="1" nd="1"/>
        <i x="8" s="1" nd="1"/>
        <i x="1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31630A0D-6D4C-4497-BA70-B5F6AF2FE432}" sourceName="Manager">
  <pivotTables>
    <pivotTable tabId="2" name="PivotTable2"/>
    <pivotTable tabId="5" name="PivotTable1"/>
    <pivotTable tabId="5" name="PivotTable6"/>
  </pivotTables>
  <data>
    <tabular pivotCacheId="451789962">
      <items count="5">
        <i x="3" s="1"/>
        <i x="2" s="1"/>
        <i x="0" s="1"/>
        <i x="4"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ject" xr10:uid="{60D38484-C213-49DB-A0AE-23097E81AAD5}" cache="Slicer_Project" caption="Project" columnCount="5" rowHeight="234950"/>
  <slicer name="Manager" xr10:uid="{916C8174-36E4-4E49-BEBA-5CB43404BFED}" cache="Slicer_Manager" caption="Manager" columnCount="5"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2178137-196D-4D9B-97DD-D6CBA304706F}" name="Table1" displayName="Table1" ref="A1:J41" totalsRowShown="0">
  <autoFilter ref="A1:J41" xr:uid="{42178137-196D-4D9B-97DD-D6CBA304706F}"/>
  <sortState xmlns:xlrd2="http://schemas.microsoft.com/office/spreadsheetml/2017/richdata2" ref="A2:J41">
    <sortCondition ref="A1:A41"/>
  </sortState>
  <tableColumns count="10">
    <tableColumn id="1" xr3:uid="{A1D83C9F-4C2B-45FA-9424-A74C5084D81F}" name="Project"/>
    <tableColumn id="2" xr3:uid="{FE31F019-B8F9-4D31-B517-D660A11D4C72}" name="Task"/>
    <tableColumn id="3" xr3:uid="{2A4AC993-73E9-49A1-B7A0-5CEA35E0476B}" name="Manager"/>
    <tableColumn id="4" xr3:uid="{45A642E3-74F9-4A33-9B27-C3ADE3CD1024}" name="Start Date" dataDxfId="29"/>
    <tableColumn id="5" xr3:uid="{505CF36A-7458-4245-83B4-FB724C16361F}" name="Duration"/>
    <tableColumn id="9" xr3:uid="{155E6525-8F39-49D0-96EA-5910FFA23EBA}" name="End Date" dataDxfId="28">
      <calculatedColumnFormula>WORKDAY.INTL(Table1[[#This Row],[Start Date]]-1,Table1[[#This Row],[Duration]],1)</calculatedColumnFormula>
    </tableColumn>
    <tableColumn id="10" xr3:uid="{7EE5B0F6-E8CA-45AF-86C1-4875AB3A8C3F}" name="Days completed" dataDxfId="27"/>
    <tableColumn id="6" xr3:uid="{F7CBFBD6-18E8-4FD6-B951-278A3FF7BC1D}" name="Progress" dataDxfId="26" dataCellStyle="Percent">
      <calculatedColumnFormula>Table1[[#This Row],[Days completed]]/Table1[[#This Row],[Duration]]</calculatedColumnFormula>
    </tableColumn>
    <tableColumn id="7" xr3:uid="{09750548-8A59-43A1-9346-A7FF709F8D08}" name="Budget" dataDxfId="25"/>
    <tableColumn id="8" xr3:uid="{B7AF35CD-AF3D-4B99-81F0-110DC8B7BED4}" name="Actual" dataDxfId="24"/>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9B1B8-D874-4B15-97B8-2033B95914BA}">
  <dimension ref="A1:N47"/>
  <sheetViews>
    <sheetView showGridLines="0" tabSelected="1" zoomScale="49" zoomScaleNormal="49" workbookViewId="0">
      <selection activeCell="E17" sqref="E7:E46"/>
      <pivotSelection pane="bottomRight" showHeader="1" dimension="4" activeRow="16" activeCol="4" click="1" r:id="rId1">
        <pivotArea dataOnly="0" labelOnly="1" outline="0" fieldPosition="0">
          <references count="1">
            <reference field="5" count="0"/>
          </references>
        </pivotArea>
      </pivotSelection>
    </sheetView>
  </sheetViews>
  <sheetFormatPr defaultRowHeight="14.4" x14ac:dyDescent="0.3"/>
  <cols>
    <col min="1" max="1" width="11.109375" customWidth="1"/>
    <col min="3" max="3" width="11.6640625" customWidth="1"/>
    <col min="4" max="4" width="18.6640625" customWidth="1"/>
    <col min="5" max="5" width="17" customWidth="1"/>
    <col min="6" max="6" width="14.109375" customWidth="1"/>
    <col min="7" max="7" width="14.77734375" customWidth="1"/>
    <col min="8" max="8" width="9.5546875" customWidth="1"/>
    <col min="9" max="9" width="11.21875" customWidth="1"/>
    <col min="10" max="10" width="15.109375" customWidth="1"/>
  </cols>
  <sheetData>
    <row r="1" spans="1:14" s="11" customFormat="1" ht="28.2" customHeight="1" x14ac:dyDescent="0.3">
      <c r="A1" s="18" t="s">
        <v>25</v>
      </c>
      <c r="E1" s="17"/>
      <c r="F1" s="19" t="str">
        <f>TEXT(MIN(D7:D52),"d-mmm-yy")&amp;" to "&amp;TEXT(MAX(E7:E52),"d-mmm-yy")</f>
        <v>17-Feb-20 to 13-Mar-20</v>
      </c>
    </row>
    <row r="2" spans="1:14" ht="27.6" customHeight="1" x14ac:dyDescent="0.3"/>
    <row r="3" spans="1:14" ht="21" customHeight="1" x14ac:dyDescent="0.3"/>
    <row r="4" spans="1:14" ht="28.2" customHeight="1" x14ac:dyDescent="0.3">
      <c r="G4" s="5"/>
    </row>
    <row r="5" spans="1:14" ht="28.2" customHeight="1" x14ac:dyDescent="0.3">
      <c r="G5" s="5"/>
    </row>
    <row r="6" spans="1:14" ht="19.2" customHeight="1" x14ac:dyDescent="0.3">
      <c r="A6" s="6" t="s">
        <v>0</v>
      </c>
      <c r="B6" s="6" t="s">
        <v>1</v>
      </c>
      <c r="C6" s="6" t="s">
        <v>2</v>
      </c>
      <c r="D6" s="6" t="s">
        <v>3</v>
      </c>
      <c r="E6" s="6" t="s">
        <v>5</v>
      </c>
      <c r="F6" s="6" t="s">
        <v>6</v>
      </c>
      <c r="G6" s="6" t="s">
        <v>7</v>
      </c>
      <c r="H6" s="6" t="s">
        <v>4</v>
      </c>
      <c r="I6" s="9" t="s">
        <v>29</v>
      </c>
      <c r="J6" s="9" t="s">
        <v>30</v>
      </c>
    </row>
    <row r="7" spans="1:14" x14ac:dyDescent="0.3">
      <c r="A7" t="s">
        <v>46</v>
      </c>
      <c r="B7" t="s">
        <v>10</v>
      </c>
      <c r="C7" t="s">
        <v>15</v>
      </c>
      <c r="D7" s="2">
        <v>43889</v>
      </c>
      <c r="E7" s="2">
        <v>43900</v>
      </c>
      <c r="F7" s="3">
        <v>3</v>
      </c>
      <c r="G7" s="14">
        <v>0.375</v>
      </c>
      <c r="I7" s="10">
        <v>32256</v>
      </c>
      <c r="J7" s="10">
        <v>96000</v>
      </c>
    </row>
    <row r="8" spans="1:14" x14ac:dyDescent="0.3">
      <c r="B8" t="s">
        <v>12</v>
      </c>
      <c r="C8" t="s">
        <v>17</v>
      </c>
      <c r="D8" s="2">
        <v>43892</v>
      </c>
      <c r="E8" s="2">
        <v>43902</v>
      </c>
      <c r="F8" s="3">
        <v>4</v>
      </c>
      <c r="G8" s="14">
        <v>0.44444444444444442</v>
      </c>
      <c r="H8">
        <v>9</v>
      </c>
      <c r="I8" s="10">
        <v>226233</v>
      </c>
      <c r="J8" s="10">
        <v>513000</v>
      </c>
    </row>
    <row r="9" spans="1:14" x14ac:dyDescent="0.3">
      <c r="B9" t="s">
        <v>14</v>
      </c>
      <c r="C9" t="s">
        <v>19</v>
      </c>
      <c r="D9" s="2">
        <v>43881</v>
      </c>
      <c r="E9" s="2">
        <v>43887</v>
      </c>
      <c r="F9" s="3">
        <v>3</v>
      </c>
      <c r="G9" s="14">
        <v>0.6</v>
      </c>
      <c r="H9">
        <v>5</v>
      </c>
      <c r="I9" s="10">
        <v>401579</v>
      </c>
      <c r="J9" s="10">
        <v>616000</v>
      </c>
    </row>
    <row r="10" spans="1:14" x14ac:dyDescent="0.3">
      <c r="B10" t="s">
        <v>16</v>
      </c>
      <c r="C10" t="s">
        <v>11</v>
      </c>
      <c r="D10" s="2">
        <v>43880</v>
      </c>
      <c r="E10" s="2">
        <v>43882</v>
      </c>
      <c r="F10" s="3">
        <v>3</v>
      </c>
      <c r="G10" s="14">
        <v>1</v>
      </c>
      <c r="H10">
        <v>3</v>
      </c>
      <c r="I10" s="10">
        <v>807069</v>
      </c>
      <c r="J10" s="10">
        <v>817000</v>
      </c>
    </row>
    <row r="11" spans="1:14" x14ac:dyDescent="0.3">
      <c r="B11" t="s">
        <v>18</v>
      </c>
      <c r="C11" t="s">
        <v>13</v>
      </c>
      <c r="D11" s="2">
        <v>43882</v>
      </c>
      <c r="E11" s="2">
        <v>43892</v>
      </c>
      <c r="F11" s="3">
        <v>3</v>
      </c>
      <c r="G11" s="14">
        <v>0.42857142857142855</v>
      </c>
      <c r="H11">
        <v>7</v>
      </c>
      <c r="I11" s="10">
        <v>173166</v>
      </c>
      <c r="J11" s="10">
        <v>372000</v>
      </c>
    </row>
    <row r="12" spans="1:14" x14ac:dyDescent="0.3">
      <c r="B12" t="s">
        <v>20</v>
      </c>
      <c r="C12" t="s">
        <v>15</v>
      </c>
      <c r="D12" s="2">
        <v>43885</v>
      </c>
      <c r="E12" s="2">
        <v>43896</v>
      </c>
      <c r="F12" s="3">
        <v>2</v>
      </c>
      <c r="G12" s="14">
        <v>0.2</v>
      </c>
      <c r="H12">
        <v>10</v>
      </c>
      <c r="I12" s="10">
        <v>8400</v>
      </c>
      <c r="J12" s="10">
        <v>50000</v>
      </c>
    </row>
    <row r="13" spans="1:14" x14ac:dyDescent="0.3">
      <c r="B13" t="s">
        <v>21</v>
      </c>
      <c r="C13" t="s">
        <v>17</v>
      </c>
      <c r="D13" s="2">
        <v>43885</v>
      </c>
      <c r="E13" s="2">
        <v>43896</v>
      </c>
      <c r="F13" s="3">
        <v>3</v>
      </c>
      <c r="G13" s="14">
        <v>0.3</v>
      </c>
      <c r="H13">
        <v>10</v>
      </c>
      <c r="I13" s="10">
        <v>262679</v>
      </c>
      <c r="J13" s="10">
        <v>807000</v>
      </c>
    </row>
    <row r="14" spans="1:14" x14ac:dyDescent="0.3">
      <c r="B14" t="s">
        <v>22</v>
      </c>
      <c r="C14" t="s">
        <v>19</v>
      </c>
      <c r="D14" s="2">
        <v>43885</v>
      </c>
      <c r="E14" s="2">
        <v>43887</v>
      </c>
      <c r="F14" s="3">
        <v>0</v>
      </c>
      <c r="G14" s="14">
        <v>0</v>
      </c>
      <c r="H14">
        <v>3</v>
      </c>
      <c r="I14" s="10">
        <v>0</v>
      </c>
      <c r="J14" s="10">
        <v>691000</v>
      </c>
    </row>
    <row r="15" spans="1:14" x14ac:dyDescent="0.3">
      <c r="A15" t="s">
        <v>47</v>
      </c>
      <c r="B15" t="s">
        <v>10</v>
      </c>
      <c r="C15" t="s">
        <v>11</v>
      </c>
      <c r="D15" s="2">
        <v>43892</v>
      </c>
      <c r="E15" s="2">
        <v>43902</v>
      </c>
      <c r="F15" s="3">
        <v>8</v>
      </c>
      <c r="G15" s="14">
        <v>0.88888888888888884</v>
      </c>
      <c r="H15">
        <v>9</v>
      </c>
      <c r="I15" s="10">
        <v>727188</v>
      </c>
      <c r="J15" s="10">
        <v>787000</v>
      </c>
    </row>
    <row r="16" spans="1:14" x14ac:dyDescent="0.3">
      <c r="B16" t="s">
        <v>12</v>
      </c>
      <c r="C16" t="s">
        <v>13</v>
      </c>
      <c r="D16" s="2">
        <v>43892</v>
      </c>
      <c r="E16" s="2">
        <v>43903</v>
      </c>
      <c r="F16" s="3">
        <v>2</v>
      </c>
      <c r="G16" s="14">
        <v>0.2</v>
      </c>
      <c r="H16">
        <v>10</v>
      </c>
      <c r="I16" s="10">
        <v>47880</v>
      </c>
      <c r="J16" s="10">
        <v>228000</v>
      </c>
      <c r="N16" t="s">
        <v>44</v>
      </c>
    </row>
    <row r="17" spans="1:10" x14ac:dyDescent="0.3">
      <c r="B17" t="s">
        <v>14</v>
      </c>
      <c r="C17" t="s">
        <v>15</v>
      </c>
      <c r="D17" s="2">
        <v>43878</v>
      </c>
      <c r="E17" s="2">
        <v>43881</v>
      </c>
      <c r="F17" s="3">
        <v>0</v>
      </c>
      <c r="G17" s="14">
        <v>0</v>
      </c>
      <c r="H17">
        <v>4</v>
      </c>
      <c r="I17" s="10">
        <v>0</v>
      </c>
      <c r="J17" s="10">
        <v>147000</v>
      </c>
    </row>
    <row r="18" spans="1:10" x14ac:dyDescent="0.3">
      <c r="B18" t="s">
        <v>16</v>
      </c>
      <c r="C18" t="s">
        <v>17</v>
      </c>
      <c r="D18" s="2">
        <v>43880</v>
      </c>
      <c r="E18" s="2">
        <v>43889</v>
      </c>
      <c r="F18" s="3">
        <v>5</v>
      </c>
      <c r="G18" s="14">
        <v>0.625</v>
      </c>
      <c r="H18">
        <v>8</v>
      </c>
      <c r="I18" s="10">
        <v>205123</v>
      </c>
      <c r="J18" s="10">
        <v>338000</v>
      </c>
    </row>
    <row r="19" spans="1:10" x14ac:dyDescent="0.3">
      <c r="B19" t="s">
        <v>18</v>
      </c>
      <c r="C19" t="s">
        <v>19</v>
      </c>
      <c r="D19" s="2">
        <v>43885</v>
      </c>
      <c r="E19" s="2">
        <v>43896</v>
      </c>
      <c r="F19" s="3">
        <v>3</v>
      </c>
      <c r="G19" s="14">
        <v>0.3</v>
      </c>
      <c r="H19">
        <v>10</v>
      </c>
      <c r="I19" s="10">
        <v>305949</v>
      </c>
      <c r="J19" s="10">
        <v>857000</v>
      </c>
    </row>
    <row r="20" spans="1:10" x14ac:dyDescent="0.3">
      <c r="B20" t="s">
        <v>20</v>
      </c>
      <c r="C20" t="s">
        <v>11</v>
      </c>
      <c r="D20" s="2">
        <v>43886</v>
      </c>
      <c r="E20" s="2">
        <v>43893</v>
      </c>
      <c r="F20" s="3">
        <v>3</v>
      </c>
      <c r="G20" s="14">
        <v>0.5</v>
      </c>
      <c r="H20">
        <v>6</v>
      </c>
      <c r="I20" s="10">
        <v>322371</v>
      </c>
      <c r="J20" s="10">
        <v>602000</v>
      </c>
    </row>
    <row r="21" spans="1:10" x14ac:dyDescent="0.3">
      <c r="B21" t="s">
        <v>21</v>
      </c>
      <c r="C21" t="s">
        <v>13</v>
      </c>
      <c r="D21" s="2">
        <v>43886</v>
      </c>
      <c r="E21" s="2">
        <v>43889</v>
      </c>
      <c r="F21" s="3">
        <v>2</v>
      </c>
      <c r="G21" s="14">
        <v>0.5</v>
      </c>
      <c r="H21">
        <v>4</v>
      </c>
      <c r="I21" s="10">
        <v>451440</v>
      </c>
      <c r="J21" s="10">
        <v>990000</v>
      </c>
    </row>
    <row r="22" spans="1:10" x14ac:dyDescent="0.3">
      <c r="A22" t="s">
        <v>45</v>
      </c>
      <c r="B22" t="s">
        <v>10</v>
      </c>
      <c r="C22" t="s">
        <v>11</v>
      </c>
      <c r="D22" s="2">
        <v>43878</v>
      </c>
      <c r="E22" s="2">
        <v>43882</v>
      </c>
      <c r="F22" s="3">
        <v>2</v>
      </c>
      <c r="G22" s="14">
        <v>0.4</v>
      </c>
      <c r="H22">
        <v>5</v>
      </c>
      <c r="I22" s="10">
        <v>97337</v>
      </c>
      <c r="J22" s="10">
        <v>218000</v>
      </c>
    </row>
    <row r="23" spans="1:10" x14ac:dyDescent="0.3">
      <c r="B23" t="s">
        <v>24</v>
      </c>
      <c r="C23" t="s">
        <v>19</v>
      </c>
      <c r="D23" s="2">
        <v>43885</v>
      </c>
      <c r="E23" s="2">
        <v>43892</v>
      </c>
      <c r="F23" s="3">
        <v>3</v>
      </c>
      <c r="G23" s="14">
        <v>0.5</v>
      </c>
      <c r="H23">
        <v>6</v>
      </c>
      <c r="I23" s="10">
        <v>175015</v>
      </c>
      <c r="J23" s="10">
        <v>416000</v>
      </c>
    </row>
    <row r="24" spans="1:10" x14ac:dyDescent="0.3">
      <c r="B24" t="s">
        <v>12</v>
      </c>
      <c r="C24" t="s">
        <v>13</v>
      </c>
      <c r="D24" s="2">
        <v>43878</v>
      </c>
      <c r="E24" s="2">
        <v>43885</v>
      </c>
      <c r="F24" s="3">
        <v>3</v>
      </c>
      <c r="G24" s="14">
        <v>0.5</v>
      </c>
      <c r="H24">
        <v>6</v>
      </c>
      <c r="I24" s="10">
        <v>177440</v>
      </c>
      <c r="J24" s="10">
        <v>393000</v>
      </c>
    </row>
    <row r="25" spans="1:10" x14ac:dyDescent="0.3">
      <c r="B25" t="s">
        <v>14</v>
      </c>
      <c r="C25" t="s">
        <v>15</v>
      </c>
      <c r="D25" s="2">
        <v>43879</v>
      </c>
      <c r="E25" s="2">
        <v>43892</v>
      </c>
      <c r="F25" s="3">
        <v>4</v>
      </c>
      <c r="G25" s="14">
        <v>0.4</v>
      </c>
      <c r="H25">
        <v>10</v>
      </c>
      <c r="I25" s="10">
        <v>31046</v>
      </c>
      <c r="J25" s="10">
        <v>86000</v>
      </c>
    </row>
    <row r="26" spans="1:10" x14ac:dyDescent="0.3">
      <c r="B26" t="s">
        <v>16</v>
      </c>
      <c r="C26" t="s">
        <v>17</v>
      </c>
      <c r="D26" s="2">
        <v>43882</v>
      </c>
      <c r="E26" s="2">
        <v>43894</v>
      </c>
      <c r="F26" s="3">
        <v>3</v>
      </c>
      <c r="G26" s="14">
        <v>0.33333333333333331</v>
      </c>
      <c r="H26">
        <v>9</v>
      </c>
      <c r="I26" s="10">
        <v>261324</v>
      </c>
      <c r="J26" s="10">
        <v>732000</v>
      </c>
    </row>
    <row r="27" spans="1:10" x14ac:dyDescent="0.3">
      <c r="B27" t="s">
        <v>18</v>
      </c>
      <c r="C27" t="s">
        <v>19</v>
      </c>
      <c r="D27" s="2">
        <v>43878</v>
      </c>
      <c r="E27" s="2">
        <v>43881</v>
      </c>
      <c r="F27" s="3">
        <v>1</v>
      </c>
      <c r="G27" s="14">
        <v>0.25</v>
      </c>
      <c r="H27">
        <v>4</v>
      </c>
      <c r="I27" s="10">
        <v>116850</v>
      </c>
      <c r="J27" s="10">
        <v>492000</v>
      </c>
    </row>
    <row r="28" spans="1:10" x14ac:dyDescent="0.3">
      <c r="B28" t="s">
        <v>20</v>
      </c>
      <c r="C28" t="s">
        <v>11</v>
      </c>
      <c r="D28" s="2">
        <v>43881</v>
      </c>
      <c r="E28" s="2">
        <v>43888</v>
      </c>
      <c r="F28" s="3">
        <v>0</v>
      </c>
      <c r="G28" s="14">
        <v>0</v>
      </c>
      <c r="H28">
        <v>6</v>
      </c>
      <c r="I28" s="10">
        <v>0</v>
      </c>
      <c r="J28" s="10">
        <v>188000</v>
      </c>
    </row>
    <row r="29" spans="1:10" x14ac:dyDescent="0.3">
      <c r="B29" t="s">
        <v>21</v>
      </c>
      <c r="C29" t="s">
        <v>13</v>
      </c>
      <c r="D29" s="2">
        <v>43881</v>
      </c>
      <c r="E29" s="2">
        <v>43889</v>
      </c>
      <c r="F29" s="3">
        <v>3</v>
      </c>
      <c r="G29" s="14">
        <v>0.42857142857142855</v>
      </c>
      <c r="H29">
        <v>7</v>
      </c>
      <c r="I29" s="10">
        <v>79380</v>
      </c>
      <c r="J29" s="10">
        <v>180000</v>
      </c>
    </row>
    <row r="30" spans="1:10" x14ac:dyDescent="0.3">
      <c r="B30" t="s">
        <v>22</v>
      </c>
      <c r="C30" t="s">
        <v>15</v>
      </c>
      <c r="D30" s="2">
        <v>43885</v>
      </c>
      <c r="E30" s="2">
        <v>43889</v>
      </c>
      <c r="F30" s="3">
        <v>2</v>
      </c>
      <c r="G30" s="14">
        <v>0.4</v>
      </c>
      <c r="H30">
        <v>5</v>
      </c>
      <c r="I30" s="10">
        <v>195231</v>
      </c>
      <c r="J30" s="10">
        <v>582000</v>
      </c>
    </row>
    <row r="31" spans="1:10" x14ac:dyDescent="0.3">
      <c r="B31" t="s">
        <v>23</v>
      </c>
      <c r="C31" t="s">
        <v>17</v>
      </c>
      <c r="D31" s="2">
        <v>43885</v>
      </c>
      <c r="E31" s="2">
        <v>43895</v>
      </c>
      <c r="F31" s="3">
        <v>1</v>
      </c>
      <c r="G31" s="14">
        <v>0.1111111111111111</v>
      </c>
      <c r="H31">
        <v>9</v>
      </c>
      <c r="I31" s="10">
        <v>74746</v>
      </c>
      <c r="J31" s="10">
        <v>562000</v>
      </c>
    </row>
    <row r="32" spans="1:10" x14ac:dyDescent="0.3">
      <c r="A32" t="s">
        <v>48</v>
      </c>
      <c r="B32" t="s">
        <v>10</v>
      </c>
      <c r="C32" t="s">
        <v>11</v>
      </c>
      <c r="D32" s="2">
        <v>43879</v>
      </c>
      <c r="E32" s="2">
        <v>43887</v>
      </c>
      <c r="F32" s="3">
        <v>7</v>
      </c>
      <c r="G32" s="14">
        <v>1</v>
      </c>
      <c r="H32">
        <v>7</v>
      </c>
      <c r="I32" s="10">
        <v>273001</v>
      </c>
      <c r="J32" s="10">
        <v>293000</v>
      </c>
    </row>
    <row r="33" spans="1:10" x14ac:dyDescent="0.3">
      <c r="B33" t="s">
        <v>24</v>
      </c>
      <c r="C33" t="s">
        <v>19</v>
      </c>
      <c r="D33" s="2">
        <v>43878</v>
      </c>
      <c r="E33" s="2">
        <v>43880</v>
      </c>
      <c r="F33" s="3">
        <v>3</v>
      </c>
      <c r="G33" s="14">
        <v>1</v>
      </c>
      <c r="H33">
        <v>3</v>
      </c>
      <c r="I33" s="10">
        <v>64987</v>
      </c>
      <c r="J33" s="10">
        <v>68000</v>
      </c>
    </row>
    <row r="34" spans="1:10" x14ac:dyDescent="0.3">
      <c r="B34" t="s">
        <v>12</v>
      </c>
      <c r="C34" t="s">
        <v>13</v>
      </c>
      <c r="D34" s="2">
        <v>43878</v>
      </c>
      <c r="E34" s="2">
        <v>43888</v>
      </c>
      <c r="F34" s="3">
        <v>4</v>
      </c>
      <c r="G34" s="14">
        <v>0.44444444444444442</v>
      </c>
      <c r="H34">
        <v>9</v>
      </c>
      <c r="I34" s="10">
        <v>57910</v>
      </c>
      <c r="J34" s="10">
        <v>224000</v>
      </c>
    </row>
    <row r="35" spans="1:10" x14ac:dyDescent="0.3">
      <c r="B35" t="s">
        <v>14</v>
      </c>
      <c r="C35" t="s">
        <v>15</v>
      </c>
      <c r="D35" s="2">
        <v>43879</v>
      </c>
      <c r="E35" s="2">
        <v>43888</v>
      </c>
      <c r="F35" s="3">
        <v>0</v>
      </c>
      <c r="G35" s="14">
        <v>0</v>
      </c>
      <c r="H35">
        <v>8</v>
      </c>
      <c r="I35" s="10">
        <v>0</v>
      </c>
      <c r="J35" s="10">
        <v>978000</v>
      </c>
    </row>
    <row r="36" spans="1:10" x14ac:dyDescent="0.3">
      <c r="B36" t="s">
        <v>16</v>
      </c>
      <c r="C36" t="s">
        <v>17</v>
      </c>
      <c r="D36" s="2">
        <v>43881</v>
      </c>
      <c r="E36" s="2">
        <v>43889</v>
      </c>
      <c r="F36" s="3">
        <v>3</v>
      </c>
      <c r="G36" s="14">
        <v>0.42857142857142855</v>
      </c>
      <c r="H36">
        <v>7</v>
      </c>
      <c r="I36" s="10">
        <v>379157</v>
      </c>
      <c r="J36" s="10">
        <v>932000</v>
      </c>
    </row>
    <row r="37" spans="1:10" x14ac:dyDescent="0.3">
      <c r="B37" t="s">
        <v>18</v>
      </c>
      <c r="C37" t="s">
        <v>19</v>
      </c>
      <c r="D37" s="2">
        <v>43882</v>
      </c>
      <c r="E37" s="2">
        <v>43887</v>
      </c>
      <c r="F37" s="3">
        <v>1</v>
      </c>
      <c r="G37" s="14">
        <v>0.25</v>
      </c>
      <c r="H37">
        <v>4</v>
      </c>
      <c r="I37" s="10">
        <v>322812</v>
      </c>
      <c r="J37" s="10">
        <v>854000</v>
      </c>
    </row>
    <row r="38" spans="1:10" x14ac:dyDescent="0.3">
      <c r="B38" t="s">
        <v>20</v>
      </c>
      <c r="C38" t="s">
        <v>11</v>
      </c>
      <c r="D38" s="2">
        <v>43882</v>
      </c>
      <c r="E38" s="2">
        <v>43889</v>
      </c>
      <c r="F38" s="3">
        <v>3</v>
      </c>
      <c r="G38" s="14">
        <v>0.5</v>
      </c>
      <c r="H38">
        <v>6</v>
      </c>
      <c r="I38" s="10">
        <v>38461</v>
      </c>
      <c r="J38" s="10">
        <v>81000</v>
      </c>
    </row>
    <row r="39" spans="1:10" x14ac:dyDescent="0.3">
      <c r="B39" t="s">
        <v>21</v>
      </c>
      <c r="C39" t="s">
        <v>13</v>
      </c>
      <c r="D39" s="2">
        <v>43885</v>
      </c>
      <c r="E39" s="2">
        <v>43892</v>
      </c>
      <c r="F39" s="3">
        <v>5</v>
      </c>
      <c r="G39" s="14">
        <v>0.83333333333333337</v>
      </c>
      <c r="H39">
        <v>6</v>
      </c>
      <c r="I39" s="10">
        <v>136468</v>
      </c>
      <c r="J39" s="10">
        <v>169000</v>
      </c>
    </row>
    <row r="40" spans="1:10" x14ac:dyDescent="0.3">
      <c r="B40" t="s">
        <v>22</v>
      </c>
      <c r="C40" t="s">
        <v>15</v>
      </c>
      <c r="D40" s="2">
        <v>43886</v>
      </c>
      <c r="E40" s="2">
        <v>43889</v>
      </c>
      <c r="F40" s="3">
        <v>1</v>
      </c>
      <c r="G40" s="14">
        <v>0.25</v>
      </c>
      <c r="H40">
        <v>4</v>
      </c>
      <c r="I40" s="10">
        <v>12078</v>
      </c>
      <c r="J40" s="10">
        <v>61000</v>
      </c>
    </row>
    <row r="41" spans="1:10" x14ac:dyDescent="0.3">
      <c r="B41" t="s">
        <v>23</v>
      </c>
      <c r="C41" t="s">
        <v>17</v>
      </c>
      <c r="D41" s="2">
        <v>43888</v>
      </c>
      <c r="E41" s="2">
        <v>43896</v>
      </c>
      <c r="F41" s="3">
        <v>3</v>
      </c>
      <c r="G41" s="14">
        <v>0.42857142857142855</v>
      </c>
      <c r="H41">
        <v>7</v>
      </c>
      <c r="I41" s="10">
        <v>273048</v>
      </c>
      <c r="J41" s="10">
        <v>645000</v>
      </c>
    </row>
    <row r="42" spans="1:10" x14ac:dyDescent="0.3">
      <c r="A42" t="s">
        <v>49</v>
      </c>
      <c r="B42" t="s">
        <v>10</v>
      </c>
      <c r="C42" t="s">
        <v>11</v>
      </c>
      <c r="D42" s="2">
        <v>43878</v>
      </c>
      <c r="E42" s="2">
        <v>43889</v>
      </c>
      <c r="F42" s="3">
        <v>5</v>
      </c>
      <c r="G42" s="14">
        <v>0.5</v>
      </c>
      <c r="H42">
        <v>10</v>
      </c>
      <c r="I42" s="10">
        <v>406974</v>
      </c>
      <c r="J42" s="10">
        <v>839000</v>
      </c>
    </row>
    <row r="43" spans="1:10" x14ac:dyDescent="0.3">
      <c r="B43" t="s">
        <v>12</v>
      </c>
      <c r="C43" t="s">
        <v>13</v>
      </c>
      <c r="D43" s="2">
        <v>43882</v>
      </c>
      <c r="E43" s="2">
        <v>43888</v>
      </c>
      <c r="F43" s="3">
        <v>4</v>
      </c>
      <c r="G43" s="14">
        <v>0.8</v>
      </c>
      <c r="H43">
        <v>5</v>
      </c>
      <c r="I43" s="10">
        <v>487139</v>
      </c>
      <c r="J43" s="10">
        <v>729000</v>
      </c>
    </row>
    <row r="44" spans="1:10" x14ac:dyDescent="0.3">
      <c r="B44" t="s">
        <v>14</v>
      </c>
      <c r="C44" t="s">
        <v>15</v>
      </c>
      <c r="D44" s="2">
        <v>43885</v>
      </c>
      <c r="E44" s="2">
        <v>43893</v>
      </c>
      <c r="F44" s="3">
        <v>3</v>
      </c>
      <c r="G44" s="14">
        <v>0.42857142857142855</v>
      </c>
      <c r="H44">
        <v>7</v>
      </c>
      <c r="I44" s="10">
        <v>298186</v>
      </c>
      <c r="J44" s="10">
        <v>826000</v>
      </c>
    </row>
    <row r="45" spans="1:10" x14ac:dyDescent="0.3">
      <c r="B45" t="s">
        <v>16</v>
      </c>
      <c r="C45" t="s">
        <v>17</v>
      </c>
      <c r="D45" s="2">
        <v>43887</v>
      </c>
      <c r="E45" s="2">
        <v>43895</v>
      </c>
      <c r="F45" s="3">
        <v>2</v>
      </c>
      <c r="G45" s="14">
        <v>0.2857142857142857</v>
      </c>
      <c r="H45">
        <v>7</v>
      </c>
      <c r="I45" s="10">
        <v>280583</v>
      </c>
      <c r="J45" s="10">
        <v>895000</v>
      </c>
    </row>
    <row r="46" spans="1:10" x14ac:dyDescent="0.3">
      <c r="B46" t="s">
        <v>18</v>
      </c>
      <c r="C46" t="s">
        <v>19</v>
      </c>
      <c r="D46" s="2">
        <v>43889</v>
      </c>
      <c r="E46" s="2">
        <v>43893</v>
      </c>
      <c r="F46" s="3">
        <v>2</v>
      </c>
      <c r="G46" s="14">
        <v>0.66666666666666663</v>
      </c>
      <c r="H46">
        <v>3</v>
      </c>
      <c r="I46" s="10">
        <v>129785</v>
      </c>
      <c r="J46" s="10">
        <v>341000</v>
      </c>
    </row>
    <row r="47" spans="1:10" x14ac:dyDescent="0.3">
      <c r="A47" t="s">
        <v>26</v>
      </c>
      <c r="I47" s="10">
        <v>8340291</v>
      </c>
      <c r="J47" s="10">
        <v>19695000</v>
      </c>
    </row>
  </sheetData>
  <conditionalFormatting sqref="G7:G46">
    <cfRule type="dataBar" priority="1">
      <dataBar>
        <cfvo type="min"/>
        <cfvo type="max"/>
        <color theme="9" tint="0.59999389629810485"/>
      </dataBar>
      <extLst>
        <ext xmlns:x14="http://schemas.microsoft.com/office/spreadsheetml/2009/9/main" uri="{B025F937-C7B1-47D3-B67F-A62EFF666E3E}">
          <x14:id>{D9A37293-4D70-4D0E-85E1-D0ED49C44A2D}</x14:id>
        </ext>
      </extLst>
    </cfRule>
  </conditionalFormatting>
  <pageMargins left="0.7" right="0.7" top="0.75" bottom="0.75" header="0.3" footer="0.3"/>
  <pageSetup paperSize="9" orientation="portrait" r:id="rId2"/>
  <drawing r:id="rId3"/>
  <extLst>
    <ext xmlns:x14="http://schemas.microsoft.com/office/spreadsheetml/2009/9/main" uri="{78C0D931-6437-407d-A8EE-F0AAD7539E65}">
      <x14:conditionalFormattings>
        <x14:conditionalFormatting xmlns:xm="http://schemas.microsoft.com/office/excel/2006/main">
          <x14:cfRule type="dataBar" id="{D9A37293-4D70-4D0E-85E1-D0ED49C44A2D}">
            <x14:dataBar minLength="0" maxLength="100" gradient="0">
              <x14:cfvo type="autoMin"/>
              <x14:cfvo type="autoMax"/>
              <x14:negativeFillColor rgb="FFFF0000"/>
              <x14:axisColor rgb="FF000000"/>
            </x14:dataBar>
          </x14:cfRule>
          <xm:sqref>G7:G46</xm:sqref>
        </x14:conditionalFormatting>
      </x14:conditionalFormattings>
    </ex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8AF83-4B04-42BA-A0FE-F930A8234D74}">
  <dimension ref="A1:L41"/>
  <sheetViews>
    <sheetView workbookViewId="0">
      <selection activeCell="C2" sqref="C2"/>
    </sheetView>
  </sheetViews>
  <sheetFormatPr defaultRowHeight="14.4" x14ac:dyDescent="0.3"/>
  <cols>
    <col min="1" max="1" width="10" customWidth="1"/>
    <col min="2" max="2" width="11.5546875" customWidth="1"/>
    <col min="3" max="3" width="13.109375" customWidth="1"/>
    <col min="4" max="4" width="12" style="1" bestFit="1" customWidth="1"/>
    <col min="5" max="5" width="11.6640625" customWidth="1"/>
    <col min="6" max="6" width="11.109375" style="2" bestFit="1" customWidth="1"/>
    <col min="7" max="7" width="17.5546875" style="3" bestFit="1" customWidth="1"/>
    <col min="8" max="8" width="11.109375" customWidth="1"/>
    <col min="9" max="10" width="10.33203125" customWidth="1"/>
    <col min="12" max="12" width="23.5546875" bestFit="1" customWidth="1"/>
  </cols>
  <sheetData>
    <row r="1" spans="1:12" x14ac:dyDescent="0.3">
      <c r="A1" t="s">
        <v>0</v>
      </c>
      <c r="B1" t="s">
        <v>1</v>
      </c>
      <c r="C1" t="s">
        <v>2</v>
      </c>
      <c r="D1" s="1" t="s">
        <v>3</v>
      </c>
      <c r="E1" t="s">
        <v>4</v>
      </c>
      <c r="F1" s="2" t="s">
        <v>5</v>
      </c>
      <c r="G1" s="3" t="s">
        <v>6</v>
      </c>
      <c r="H1" t="s">
        <v>7</v>
      </c>
      <c r="I1" t="s">
        <v>8</v>
      </c>
      <c r="J1" t="s">
        <v>9</v>
      </c>
    </row>
    <row r="2" spans="1:12" x14ac:dyDescent="0.3">
      <c r="A2" t="s">
        <v>46</v>
      </c>
      <c r="B2" t="s">
        <v>10</v>
      </c>
      <c r="C2" t="s">
        <v>15</v>
      </c>
      <c r="D2" s="2">
        <v>43889</v>
      </c>
      <c r="E2">
        <v>8</v>
      </c>
      <c r="F2" s="2">
        <f>WORKDAY.INTL(Table1[[#This Row],[Start Date]]-1,Table1[[#This Row],[Duration]],1)</f>
        <v>43900</v>
      </c>
      <c r="G2" s="3">
        <v>3</v>
      </c>
      <c r="H2" s="4">
        <f>Table1[[#This Row],[Days completed]]/Table1[[#This Row],[Duration]]</f>
        <v>0.375</v>
      </c>
      <c r="I2" s="3">
        <v>96000</v>
      </c>
      <c r="J2" s="3">
        <v>32256</v>
      </c>
      <c r="L2" s="4"/>
    </row>
    <row r="3" spans="1:12" x14ac:dyDescent="0.3">
      <c r="A3" t="s">
        <v>46</v>
      </c>
      <c r="B3" t="s">
        <v>12</v>
      </c>
      <c r="C3" t="s">
        <v>17</v>
      </c>
      <c r="D3" s="2">
        <v>43892</v>
      </c>
      <c r="E3">
        <v>9</v>
      </c>
      <c r="F3" s="2">
        <f>WORKDAY.INTL(Table1[[#This Row],[Start Date]]-1,Table1[[#This Row],[Duration]],1)</f>
        <v>43902</v>
      </c>
      <c r="G3" s="3">
        <v>4</v>
      </c>
      <c r="H3" s="4">
        <f>Table1[[#This Row],[Days completed]]/Table1[[#This Row],[Duration]]</f>
        <v>0.44444444444444442</v>
      </c>
      <c r="I3" s="3">
        <v>513000</v>
      </c>
      <c r="J3" s="3">
        <v>226233</v>
      </c>
      <c r="L3" s="4"/>
    </row>
    <row r="4" spans="1:12" x14ac:dyDescent="0.3">
      <c r="A4" t="s">
        <v>46</v>
      </c>
      <c r="B4" t="s">
        <v>14</v>
      </c>
      <c r="C4" t="s">
        <v>19</v>
      </c>
      <c r="D4" s="2">
        <v>43881</v>
      </c>
      <c r="E4">
        <v>5</v>
      </c>
      <c r="F4" s="2">
        <f>WORKDAY.INTL(Table1[[#This Row],[Start Date]]-1,Table1[[#This Row],[Duration]],1)</f>
        <v>43887</v>
      </c>
      <c r="G4" s="3">
        <v>3</v>
      </c>
      <c r="H4" s="4">
        <f>Table1[[#This Row],[Days completed]]/Table1[[#This Row],[Duration]]</f>
        <v>0.6</v>
      </c>
      <c r="I4" s="3">
        <v>616000</v>
      </c>
      <c r="J4" s="3">
        <v>401579</v>
      </c>
      <c r="L4" s="4"/>
    </row>
    <row r="5" spans="1:12" x14ac:dyDescent="0.3">
      <c r="A5" t="s">
        <v>46</v>
      </c>
      <c r="B5" t="s">
        <v>16</v>
      </c>
      <c r="C5" t="s">
        <v>11</v>
      </c>
      <c r="D5" s="2">
        <v>43880</v>
      </c>
      <c r="E5">
        <v>3</v>
      </c>
      <c r="F5" s="2">
        <f>WORKDAY.INTL(Table1[[#This Row],[Start Date]]-1,Table1[[#This Row],[Duration]],1)</f>
        <v>43882</v>
      </c>
      <c r="G5" s="3">
        <v>3</v>
      </c>
      <c r="H5" s="4">
        <f>Table1[[#This Row],[Days completed]]/Table1[[#This Row],[Duration]]</f>
        <v>1</v>
      </c>
      <c r="I5" s="3">
        <v>817000</v>
      </c>
      <c r="J5" s="3">
        <v>807069</v>
      </c>
      <c r="L5" s="4"/>
    </row>
    <row r="6" spans="1:12" x14ac:dyDescent="0.3">
      <c r="A6" t="s">
        <v>46</v>
      </c>
      <c r="B6" t="s">
        <v>18</v>
      </c>
      <c r="C6" t="s">
        <v>13</v>
      </c>
      <c r="D6" s="2">
        <v>43882</v>
      </c>
      <c r="E6">
        <v>7</v>
      </c>
      <c r="F6" s="2">
        <f>WORKDAY.INTL(Table1[[#This Row],[Start Date]]-1,Table1[[#This Row],[Duration]],1)</f>
        <v>43892</v>
      </c>
      <c r="G6" s="3">
        <v>3</v>
      </c>
      <c r="H6" s="4">
        <f>Table1[[#This Row],[Days completed]]/Table1[[#This Row],[Duration]]</f>
        <v>0.42857142857142855</v>
      </c>
      <c r="I6" s="3">
        <v>372000</v>
      </c>
      <c r="J6" s="3">
        <v>173166</v>
      </c>
      <c r="L6" s="4"/>
    </row>
    <row r="7" spans="1:12" x14ac:dyDescent="0.3">
      <c r="A7" t="s">
        <v>46</v>
      </c>
      <c r="B7" t="s">
        <v>20</v>
      </c>
      <c r="C7" t="s">
        <v>15</v>
      </c>
      <c r="D7" s="2">
        <v>43885</v>
      </c>
      <c r="E7">
        <v>10</v>
      </c>
      <c r="F7" s="2">
        <f>WORKDAY.INTL(Table1[[#This Row],[Start Date]]-1,Table1[[#This Row],[Duration]],1)</f>
        <v>43896</v>
      </c>
      <c r="G7" s="3">
        <v>2</v>
      </c>
      <c r="H7" s="4">
        <f>Table1[[#This Row],[Days completed]]/Table1[[#This Row],[Duration]]</f>
        <v>0.2</v>
      </c>
      <c r="I7" s="3">
        <v>50000</v>
      </c>
      <c r="J7" s="3">
        <v>8400</v>
      </c>
      <c r="L7" s="4"/>
    </row>
    <row r="8" spans="1:12" x14ac:dyDescent="0.3">
      <c r="A8" t="s">
        <v>46</v>
      </c>
      <c r="B8" t="s">
        <v>21</v>
      </c>
      <c r="C8" t="s">
        <v>17</v>
      </c>
      <c r="D8" s="2">
        <v>43885</v>
      </c>
      <c r="E8">
        <v>10</v>
      </c>
      <c r="F8" s="2">
        <f>WORKDAY.INTL(Table1[[#This Row],[Start Date]]-1,Table1[[#This Row],[Duration]],1)</f>
        <v>43896</v>
      </c>
      <c r="G8" s="3">
        <v>3</v>
      </c>
      <c r="H8" s="4">
        <f>Table1[[#This Row],[Days completed]]/Table1[[#This Row],[Duration]]</f>
        <v>0.3</v>
      </c>
      <c r="I8" s="3">
        <v>807000</v>
      </c>
      <c r="J8" s="3">
        <v>262679</v>
      </c>
      <c r="L8" s="4"/>
    </row>
    <row r="9" spans="1:12" x14ac:dyDescent="0.3">
      <c r="A9" t="s">
        <v>46</v>
      </c>
      <c r="B9" t="s">
        <v>22</v>
      </c>
      <c r="C9" t="s">
        <v>19</v>
      </c>
      <c r="D9" s="2">
        <v>43885</v>
      </c>
      <c r="E9">
        <v>3</v>
      </c>
      <c r="F9" s="2">
        <f>WORKDAY.INTL(Table1[[#This Row],[Start Date]]-1,Table1[[#This Row],[Duration]],1)</f>
        <v>43887</v>
      </c>
      <c r="G9" s="3">
        <v>0</v>
      </c>
      <c r="H9" s="4">
        <f>Table1[[#This Row],[Days completed]]/Table1[[#This Row],[Duration]]</f>
        <v>0</v>
      </c>
      <c r="I9" s="3">
        <v>691000</v>
      </c>
      <c r="J9" s="3">
        <v>0</v>
      </c>
      <c r="L9" s="4"/>
    </row>
    <row r="10" spans="1:12" x14ac:dyDescent="0.3">
      <c r="A10" t="s">
        <v>47</v>
      </c>
      <c r="B10" t="s">
        <v>10</v>
      </c>
      <c r="C10" t="s">
        <v>11</v>
      </c>
      <c r="D10" s="2">
        <v>43892</v>
      </c>
      <c r="E10">
        <v>9</v>
      </c>
      <c r="F10" s="2">
        <f>WORKDAY.INTL(Table1[[#This Row],[Start Date]]-1,Table1[[#This Row],[Duration]],1)</f>
        <v>43902</v>
      </c>
      <c r="G10" s="3">
        <v>8</v>
      </c>
      <c r="H10" s="4">
        <f>Table1[[#This Row],[Days completed]]/Table1[[#This Row],[Duration]]</f>
        <v>0.88888888888888884</v>
      </c>
      <c r="I10" s="3">
        <v>787000</v>
      </c>
      <c r="J10" s="3">
        <v>727188</v>
      </c>
      <c r="L10" s="4"/>
    </row>
    <row r="11" spans="1:12" x14ac:dyDescent="0.3">
      <c r="A11" t="s">
        <v>47</v>
      </c>
      <c r="B11" t="s">
        <v>12</v>
      </c>
      <c r="C11" t="s">
        <v>13</v>
      </c>
      <c r="D11" s="2">
        <v>43892</v>
      </c>
      <c r="E11">
        <v>10</v>
      </c>
      <c r="F11" s="2">
        <f>WORKDAY.INTL(Table1[[#This Row],[Start Date]]-1,Table1[[#This Row],[Duration]],1)</f>
        <v>43903</v>
      </c>
      <c r="G11" s="3">
        <v>2</v>
      </c>
      <c r="H11" s="4">
        <f>Table1[[#This Row],[Days completed]]/Table1[[#This Row],[Duration]]</f>
        <v>0.2</v>
      </c>
      <c r="I11" s="3">
        <v>228000</v>
      </c>
      <c r="J11" s="3">
        <v>47880</v>
      </c>
      <c r="L11" s="4"/>
    </row>
    <row r="12" spans="1:12" x14ac:dyDescent="0.3">
      <c r="A12" t="s">
        <v>47</v>
      </c>
      <c r="B12" t="s">
        <v>14</v>
      </c>
      <c r="C12" t="s">
        <v>15</v>
      </c>
      <c r="D12" s="2">
        <v>43878</v>
      </c>
      <c r="E12">
        <v>4</v>
      </c>
      <c r="F12" s="2">
        <f>WORKDAY.INTL(Table1[[#This Row],[Start Date]]-1,Table1[[#This Row],[Duration]],1)</f>
        <v>43881</v>
      </c>
      <c r="G12" s="3">
        <v>0</v>
      </c>
      <c r="H12" s="4">
        <f>Table1[[#This Row],[Days completed]]/Table1[[#This Row],[Duration]]</f>
        <v>0</v>
      </c>
      <c r="I12" s="3">
        <v>147000</v>
      </c>
      <c r="J12" s="3">
        <v>0</v>
      </c>
      <c r="L12" s="4"/>
    </row>
    <row r="13" spans="1:12" x14ac:dyDescent="0.3">
      <c r="A13" t="s">
        <v>47</v>
      </c>
      <c r="B13" t="s">
        <v>16</v>
      </c>
      <c r="C13" t="s">
        <v>17</v>
      </c>
      <c r="D13" s="2">
        <v>43880</v>
      </c>
      <c r="E13">
        <v>8</v>
      </c>
      <c r="F13" s="2">
        <f>WORKDAY.INTL(Table1[[#This Row],[Start Date]]-1,Table1[[#This Row],[Duration]],1)</f>
        <v>43889</v>
      </c>
      <c r="G13" s="3">
        <v>5</v>
      </c>
      <c r="H13" s="4">
        <f>Table1[[#This Row],[Days completed]]/Table1[[#This Row],[Duration]]</f>
        <v>0.625</v>
      </c>
      <c r="I13" s="3">
        <v>338000</v>
      </c>
      <c r="J13" s="3">
        <v>205123</v>
      </c>
      <c r="L13" s="4"/>
    </row>
    <row r="14" spans="1:12" x14ac:dyDescent="0.3">
      <c r="A14" t="s">
        <v>47</v>
      </c>
      <c r="B14" t="s">
        <v>18</v>
      </c>
      <c r="C14" t="s">
        <v>19</v>
      </c>
      <c r="D14" s="2">
        <v>43885</v>
      </c>
      <c r="E14">
        <v>10</v>
      </c>
      <c r="F14" s="2">
        <f>WORKDAY.INTL(Table1[[#This Row],[Start Date]]-1,Table1[[#This Row],[Duration]],1)</f>
        <v>43896</v>
      </c>
      <c r="G14" s="3">
        <v>3</v>
      </c>
      <c r="H14" s="4">
        <f>Table1[[#This Row],[Days completed]]/Table1[[#This Row],[Duration]]</f>
        <v>0.3</v>
      </c>
      <c r="I14" s="3">
        <v>857000</v>
      </c>
      <c r="J14" s="3">
        <v>305949</v>
      </c>
      <c r="L14" s="4"/>
    </row>
    <row r="15" spans="1:12" x14ac:dyDescent="0.3">
      <c r="A15" t="s">
        <v>47</v>
      </c>
      <c r="B15" t="s">
        <v>20</v>
      </c>
      <c r="C15" t="s">
        <v>11</v>
      </c>
      <c r="D15" s="2">
        <v>43886</v>
      </c>
      <c r="E15">
        <v>6</v>
      </c>
      <c r="F15" s="2">
        <f>WORKDAY.INTL(Table1[[#This Row],[Start Date]]-1,Table1[[#This Row],[Duration]],1)</f>
        <v>43893</v>
      </c>
      <c r="G15" s="3">
        <v>3</v>
      </c>
      <c r="H15" s="4">
        <f>Table1[[#This Row],[Days completed]]/Table1[[#This Row],[Duration]]</f>
        <v>0.5</v>
      </c>
      <c r="I15" s="3">
        <v>602000</v>
      </c>
      <c r="J15" s="3">
        <v>322371</v>
      </c>
      <c r="L15" s="4"/>
    </row>
    <row r="16" spans="1:12" x14ac:dyDescent="0.3">
      <c r="A16" t="s">
        <v>47</v>
      </c>
      <c r="B16" t="s">
        <v>21</v>
      </c>
      <c r="C16" t="s">
        <v>13</v>
      </c>
      <c r="D16" s="2">
        <v>43886</v>
      </c>
      <c r="E16">
        <v>4</v>
      </c>
      <c r="F16" s="2">
        <f>WORKDAY.INTL(Table1[[#This Row],[Start Date]]-1,Table1[[#This Row],[Duration]],1)</f>
        <v>43889</v>
      </c>
      <c r="G16" s="3">
        <v>2</v>
      </c>
      <c r="H16" s="4">
        <f>Table1[[#This Row],[Days completed]]/Table1[[#This Row],[Duration]]</f>
        <v>0.5</v>
      </c>
      <c r="I16" s="3">
        <v>990000</v>
      </c>
      <c r="J16" s="3">
        <v>451440</v>
      </c>
      <c r="L16" s="4"/>
    </row>
    <row r="17" spans="1:12" x14ac:dyDescent="0.3">
      <c r="A17" t="s">
        <v>45</v>
      </c>
      <c r="B17" t="s">
        <v>10</v>
      </c>
      <c r="C17" t="s">
        <v>11</v>
      </c>
      <c r="D17" s="2">
        <v>43878</v>
      </c>
      <c r="E17">
        <v>5</v>
      </c>
      <c r="F17" s="2">
        <f>WORKDAY.INTL(Table1[[#This Row],[Start Date]]-1,Table1[[#This Row],[Duration]],1)</f>
        <v>43882</v>
      </c>
      <c r="G17" s="3">
        <v>2</v>
      </c>
      <c r="H17" s="4">
        <f>Table1[[#This Row],[Days completed]]/Table1[[#This Row],[Duration]]</f>
        <v>0.4</v>
      </c>
      <c r="I17" s="3">
        <v>218000</v>
      </c>
      <c r="J17" s="3">
        <v>97337</v>
      </c>
      <c r="L17" s="4"/>
    </row>
    <row r="18" spans="1:12" x14ac:dyDescent="0.3">
      <c r="A18" t="s">
        <v>45</v>
      </c>
      <c r="B18" t="s">
        <v>12</v>
      </c>
      <c r="C18" t="s">
        <v>13</v>
      </c>
      <c r="D18" s="2">
        <v>43878</v>
      </c>
      <c r="E18">
        <v>6</v>
      </c>
      <c r="F18" s="2">
        <f>WORKDAY.INTL(Table1[[#This Row],[Start Date]]-1,Table1[[#This Row],[Duration]],1)</f>
        <v>43885</v>
      </c>
      <c r="G18" s="3">
        <v>3</v>
      </c>
      <c r="H18" s="4">
        <f>Table1[[#This Row],[Days completed]]/Table1[[#This Row],[Duration]]</f>
        <v>0.5</v>
      </c>
      <c r="I18" s="3">
        <v>393000</v>
      </c>
      <c r="J18" s="3">
        <v>177440</v>
      </c>
      <c r="L18" s="4"/>
    </row>
    <row r="19" spans="1:12" x14ac:dyDescent="0.3">
      <c r="A19" t="s">
        <v>45</v>
      </c>
      <c r="B19" t="s">
        <v>14</v>
      </c>
      <c r="C19" t="s">
        <v>15</v>
      </c>
      <c r="D19" s="2">
        <v>43879</v>
      </c>
      <c r="E19">
        <v>10</v>
      </c>
      <c r="F19" s="2">
        <f>WORKDAY.INTL(Table1[[#This Row],[Start Date]]-1,Table1[[#This Row],[Duration]],1)</f>
        <v>43892</v>
      </c>
      <c r="G19" s="3">
        <v>4</v>
      </c>
      <c r="H19" s="4">
        <f>Table1[[#This Row],[Days completed]]/Table1[[#This Row],[Duration]]</f>
        <v>0.4</v>
      </c>
      <c r="I19" s="3">
        <v>86000</v>
      </c>
      <c r="J19" s="3">
        <v>31046</v>
      </c>
      <c r="L19" s="4"/>
    </row>
    <row r="20" spans="1:12" x14ac:dyDescent="0.3">
      <c r="A20" t="s">
        <v>45</v>
      </c>
      <c r="B20" t="s">
        <v>16</v>
      </c>
      <c r="C20" t="s">
        <v>17</v>
      </c>
      <c r="D20" s="2">
        <v>43882</v>
      </c>
      <c r="E20">
        <v>9</v>
      </c>
      <c r="F20" s="2">
        <f>WORKDAY.INTL(Table1[[#This Row],[Start Date]]-1,Table1[[#This Row],[Duration]],1)</f>
        <v>43894</v>
      </c>
      <c r="G20" s="3">
        <v>3</v>
      </c>
      <c r="H20" s="4">
        <f>Table1[[#This Row],[Days completed]]/Table1[[#This Row],[Duration]]</f>
        <v>0.33333333333333331</v>
      </c>
      <c r="I20" s="3">
        <v>732000</v>
      </c>
      <c r="J20" s="3">
        <v>261324</v>
      </c>
      <c r="L20" s="4"/>
    </row>
    <row r="21" spans="1:12" x14ac:dyDescent="0.3">
      <c r="A21" t="s">
        <v>45</v>
      </c>
      <c r="B21" t="s">
        <v>18</v>
      </c>
      <c r="C21" t="s">
        <v>19</v>
      </c>
      <c r="D21" s="2">
        <v>43878</v>
      </c>
      <c r="E21">
        <v>4</v>
      </c>
      <c r="F21" s="2">
        <f>WORKDAY.INTL(Table1[[#This Row],[Start Date]]-1,Table1[[#This Row],[Duration]],1)</f>
        <v>43881</v>
      </c>
      <c r="G21" s="3">
        <v>1</v>
      </c>
      <c r="H21" s="4">
        <f>Table1[[#This Row],[Days completed]]/Table1[[#This Row],[Duration]]</f>
        <v>0.25</v>
      </c>
      <c r="I21" s="3">
        <v>492000</v>
      </c>
      <c r="J21" s="3">
        <v>116850</v>
      </c>
      <c r="L21" s="4"/>
    </row>
    <row r="22" spans="1:12" x14ac:dyDescent="0.3">
      <c r="A22" t="s">
        <v>45</v>
      </c>
      <c r="B22" t="s">
        <v>20</v>
      </c>
      <c r="C22" t="s">
        <v>11</v>
      </c>
      <c r="D22" s="2">
        <v>43881</v>
      </c>
      <c r="E22">
        <v>6</v>
      </c>
      <c r="F22" s="2">
        <f>WORKDAY.INTL(Table1[[#This Row],[Start Date]]-1,Table1[[#This Row],[Duration]],1)</f>
        <v>43888</v>
      </c>
      <c r="G22" s="3">
        <v>0</v>
      </c>
      <c r="H22" s="4">
        <f>Table1[[#This Row],[Days completed]]/Table1[[#This Row],[Duration]]</f>
        <v>0</v>
      </c>
      <c r="I22" s="3">
        <v>188000</v>
      </c>
      <c r="J22" s="3">
        <v>0</v>
      </c>
      <c r="L22" s="4"/>
    </row>
    <row r="23" spans="1:12" x14ac:dyDescent="0.3">
      <c r="A23" t="s">
        <v>45</v>
      </c>
      <c r="B23" t="s">
        <v>21</v>
      </c>
      <c r="C23" t="s">
        <v>13</v>
      </c>
      <c r="D23" s="2">
        <v>43881</v>
      </c>
      <c r="E23">
        <v>7</v>
      </c>
      <c r="F23" s="2">
        <f>WORKDAY.INTL(Table1[[#This Row],[Start Date]]-1,Table1[[#This Row],[Duration]],1)</f>
        <v>43889</v>
      </c>
      <c r="G23" s="3">
        <v>3</v>
      </c>
      <c r="H23" s="4">
        <f>Table1[[#This Row],[Days completed]]/Table1[[#This Row],[Duration]]</f>
        <v>0.42857142857142855</v>
      </c>
      <c r="I23" s="3">
        <v>180000</v>
      </c>
      <c r="J23" s="3">
        <v>79380</v>
      </c>
      <c r="L23" s="4"/>
    </row>
    <row r="24" spans="1:12" x14ac:dyDescent="0.3">
      <c r="A24" t="s">
        <v>45</v>
      </c>
      <c r="B24" t="s">
        <v>22</v>
      </c>
      <c r="C24" t="s">
        <v>15</v>
      </c>
      <c r="D24" s="2">
        <v>43885</v>
      </c>
      <c r="E24">
        <v>5</v>
      </c>
      <c r="F24" s="2">
        <f>WORKDAY.INTL(Table1[[#This Row],[Start Date]]-1,Table1[[#This Row],[Duration]],1)</f>
        <v>43889</v>
      </c>
      <c r="G24" s="3">
        <v>2</v>
      </c>
      <c r="H24" s="4">
        <f>Table1[[#This Row],[Days completed]]/Table1[[#This Row],[Duration]]</f>
        <v>0.4</v>
      </c>
      <c r="I24" s="3">
        <v>582000</v>
      </c>
      <c r="J24" s="3">
        <v>195231</v>
      </c>
      <c r="L24" s="4"/>
    </row>
    <row r="25" spans="1:12" x14ac:dyDescent="0.3">
      <c r="A25" t="s">
        <v>45</v>
      </c>
      <c r="B25" t="s">
        <v>23</v>
      </c>
      <c r="C25" t="s">
        <v>17</v>
      </c>
      <c r="D25" s="2">
        <v>43885</v>
      </c>
      <c r="E25">
        <v>9</v>
      </c>
      <c r="F25" s="2">
        <f>WORKDAY.INTL(Table1[[#This Row],[Start Date]]-1,Table1[[#This Row],[Duration]],1)</f>
        <v>43895</v>
      </c>
      <c r="G25" s="3">
        <v>1</v>
      </c>
      <c r="H25" s="4">
        <f>Table1[[#This Row],[Days completed]]/Table1[[#This Row],[Duration]]</f>
        <v>0.1111111111111111</v>
      </c>
      <c r="I25" s="3">
        <v>562000</v>
      </c>
      <c r="J25" s="3">
        <v>74746</v>
      </c>
      <c r="L25" s="4"/>
    </row>
    <row r="26" spans="1:12" x14ac:dyDescent="0.3">
      <c r="A26" t="s">
        <v>45</v>
      </c>
      <c r="B26" t="s">
        <v>24</v>
      </c>
      <c r="C26" t="s">
        <v>19</v>
      </c>
      <c r="D26" s="2">
        <v>43885</v>
      </c>
      <c r="E26">
        <v>6</v>
      </c>
      <c r="F26" s="2">
        <f>WORKDAY.INTL(Table1[[#This Row],[Start Date]]-1,Table1[[#This Row],[Duration]],1)</f>
        <v>43892</v>
      </c>
      <c r="G26" s="3">
        <v>3</v>
      </c>
      <c r="H26" s="4">
        <f>Table1[[#This Row],[Days completed]]/Table1[[#This Row],[Duration]]</f>
        <v>0.5</v>
      </c>
      <c r="I26" s="3">
        <v>416000</v>
      </c>
      <c r="J26" s="3">
        <v>175015</v>
      </c>
      <c r="L26" s="4"/>
    </row>
    <row r="27" spans="1:12" x14ac:dyDescent="0.3">
      <c r="A27" t="s">
        <v>48</v>
      </c>
      <c r="B27" t="s">
        <v>10</v>
      </c>
      <c r="C27" t="s">
        <v>11</v>
      </c>
      <c r="D27" s="2">
        <v>43879</v>
      </c>
      <c r="E27">
        <v>7</v>
      </c>
      <c r="F27" s="2">
        <f>WORKDAY.INTL(Table1[[#This Row],[Start Date]]-1,Table1[[#This Row],[Duration]],1)</f>
        <v>43887</v>
      </c>
      <c r="G27" s="3">
        <v>7</v>
      </c>
      <c r="H27" s="4">
        <f>Table1[[#This Row],[Days completed]]/Table1[[#This Row],[Duration]]</f>
        <v>1</v>
      </c>
      <c r="I27" s="3">
        <v>293000</v>
      </c>
      <c r="J27" s="3">
        <v>273001</v>
      </c>
      <c r="L27" s="4"/>
    </row>
    <row r="28" spans="1:12" x14ac:dyDescent="0.3">
      <c r="A28" t="s">
        <v>48</v>
      </c>
      <c r="B28" t="s">
        <v>12</v>
      </c>
      <c r="C28" t="s">
        <v>13</v>
      </c>
      <c r="D28" s="2">
        <v>43878</v>
      </c>
      <c r="E28">
        <v>9</v>
      </c>
      <c r="F28" s="2">
        <f>WORKDAY.INTL(Table1[[#This Row],[Start Date]]-1,Table1[[#This Row],[Duration]],1)</f>
        <v>43888</v>
      </c>
      <c r="G28" s="3">
        <v>4</v>
      </c>
      <c r="H28" s="4">
        <f>Table1[[#This Row],[Days completed]]/Table1[[#This Row],[Duration]]</f>
        <v>0.44444444444444442</v>
      </c>
      <c r="I28" s="3">
        <v>224000</v>
      </c>
      <c r="J28" s="3">
        <v>57910</v>
      </c>
      <c r="L28" s="4"/>
    </row>
    <row r="29" spans="1:12" x14ac:dyDescent="0.3">
      <c r="A29" t="s">
        <v>48</v>
      </c>
      <c r="B29" t="s">
        <v>14</v>
      </c>
      <c r="C29" t="s">
        <v>15</v>
      </c>
      <c r="D29" s="2">
        <v>43879</v>
      </c>
      <c r="E29">
        <v>8</v>
      </c>
      <c r="F29" s="2">
        <f>WORKDAY.INTL(Table1[[#This Row],[Start Date]]-1,Table1[[#This Row],[Duration]],1)</f>
        <v>43888</v>
      </c>
      <c r="G29" s="3">
        <v>0</v>
      </c>
      <c r="H29" s="4">
        <f>Table1[[#This Row],[Days completed]]/Table1[[#This Row],[Duration]]</f>
        <v>0</v>
      </c>
      <c r="I29" s="3">
        <v>978000</v>
      </c>
      <c r="J29" s="3">
        <v>0</v>
      </c>
      <c r="L29" s="4"/>
    </row>
    <row r="30" spans="1:12" x14ac:dyDescent="0.3">
      <c r="A30" t="s">
        <v>48</v>
      </c>
      <c r="B30" t="s">
        <v>16</v>
      </c>
      <c r="C30" t="s">
        <v>17</v>
      </c>
      <c r="D30" s="2">
        <v>43881</v>
      </c>
      <c r="E30">
        <v>7</v>
      </c>
      <c r="F30" s="2">
        <f>WORKDAY.INTL(Table1[[#This Row],[Start Date]]-1,Table1[[#This Row],[Duration]],1)</f>
        <v>43889</v>
      </c>
      <c r="G30" s="3">
        <v>3</v>
      </c>
      <c r="H30" s="4">
        <f>Table1[[#This Row],[Days completed]]/Table1[[#This Row],[Duration]]</f>
        <v>0.42857142857142855</v>
      </c>
      <c r="I30" s="3">
        <v>932000</v>
      </c>
      <c r="J30" s="3">
        <v>379157</v>
      </c>
      <c r="L30" s="4"/>
    </row>
    <row r="31" spans="1:12" x14ac:dyDescent="0.3">
      <c r="A31" t="s">
        <v>48</v>
      </c>
      <c r="B31" t="s">
        <v>18</v>
      </c>
      <c r="C31" t="s">
        <v>19</v>
      </c>
      <c r="D31" s="2">
        <v>43882</v>
      </c>
      <c r="E31">
        <v>4</v>
      </c>
      <c r="F31" s="2">
        <f>WORKDAY.INTL(Table1[[#This Row],[Start Date]]-1,Table1[[#This Row],[Duration]],1)</f>
        <v>43887</v>
      </c>
      <c r="G31" s="3">
        <v>1</v>
      </c>
      <c r="H31" s="4">
        <f>Table1[[#This Row],[Days completed]]/Table1[[#This Row],[Duration]]</f>
        <v>0.25</v>
      </c>
      <c r="I31" s="3">
        <v>854000</v>
      </c>
      <c r="J31" s="3">
        <v>322812</v>
      </c>
      <c r="L31" s="4"/>
    </row>
    <row r="32" spans="1:12" x14ac:dyDescent="0.3">
      <c r="A32" t="s">
        <v>48</v>
      </c>
      <c r="B32" t="s">
        <v>20</v>
      </c>
      <c r="C32" t="s">
        <v>11</v>
      </c>
      <c r="D32" s="2">
        <v>43882</v>
      </c>
      <c r="E32">
        <v>6</v>
      </c>
      <c r="F32" s="2">
        <f>WORKDAY.INTL(Table1[[#This Row],[Start Date]]-1,Table1[[#This Row],[Duration]],1)</f>
        <v>43889</v>
      </c>
      <c r="G32" s="3">
        <v>3</v>
      </c>
      <c r="H32" s="4">
        <f>Table1[[#This Row],[Days completed]]/Table1[[#This Row],[Duration]]</f>
        <v>0.5</v>
      </c>
      <c r="I32" s="3">
        <v>81000</v>
      </c>
      <c r="J32" s="3">
        <v>38461</v>
      </c>
      <c r="L32" s="4"/>
    </row>
    <row r="33" spans="1:12" x14ac:dyDescent="0.3">
      <c r="A33" t="s">
        <v>48</v>
      </c>
      <c r="B33" t="s">
        <v>21</v>
      </c>
      <c r="C33" t="s">
        <v>13</v>
      </c>
      <c r="D33" s="2">
        <v>43885</v>
      </c>
      <c r="E33">
        <v>6</v>
      </c>
      <c r="F33" s="2">
        <f>WORKDAY.INTL(Table1[[#This Row],[Start Date]]-1,Table1[[#This Row],[Duration]],1)</f>
        <v>43892</v>
      </c>
      <c r="G33" s="3">
        <v>5</v>
      </c>
      <c r="H33" s="4">
        <f>Table1[[#This Row],[Days completed]]/Table1[[#This Row],[Duration]]</f>
        <v>0.83333333333333337</v>
      </c>
      <c r="I33" s="3">
        <v>169000</v>
      </c>
      <c r="J33" s="3">
        <v>136468</v>
      </c>
      <c r="L33" s="4"/>
    </row>
    <row r="34" spans="1:12" x14ac:dyDescent="0.3">
      <c r="A34" t="s">
        <v>48</v>
      </c>
      <c r="B34" t="s">
        <v>22</v>
      </c>
      <c r="C34" t="s">
        <v>15</v>
      </c>
      <c r="D34" s="2">
        <v>43886</v>
      </c>
      <c r="E34">
        <v>4</v>
      </c>
      <c r="F34" s="2">
        <f>WORKDAY.INTL(Table1[[#This Row],[Start Date]]-1,Table1[[#This Row],[Duration]],1)</f>
        <v>43889</v>
      </c>
      <c r="G34" s="3">
        <v>1</v>
      </c>
      <c r="H34" s="4">
        <f>Table1[[#This Row],[Days completed]]/Table1[[#This Row],[Duration]]</f>
        <v>0.25</v>
      </c>
      <c r="I34" s="3">
        <v>61000</v>
      </c>
      <c r="J34" s="3">
        <v>12078</v>
      </c>
      <c r="L34" s="4"/>
    </row>
    <row r="35" spans="1:12" x14ac:dyDescent="0.3">
      <c r="A35" t="s">
        <v>48</v>
      </c>
      <c r="B35" t="s">
        <v>23</v>
      </c>
      <c r="C35" t="s">
        <v>17</v>
      </c>
      <c r="D35" s="2">
        <v>43888</v>
      </c>
      <c r="E35">
        <v>7</v>
      </c>
      <c r="F35" s="2">
        <f>WORKDAY.INTL(Table1[[#This Row],[Start Date]]-1,Table1[[#This Row],[Duration]],1)</f>
        <v>43896</v>
      </c>
      <c r="G35" s="3">
        <v>3</v>
      </c>
      <c r="H35" s="4">
        <f>Table1[[#This Row],[Days completed]]/Table1[[#This Row],[Duration]]</f>
        <v>0.42857142857142855</v>
      </c>
      <c r="I35" s="3">
        <v>645000</v>
      </c>
      <c r="J35" s="3">
        <v>273048</v>
      </c>
      <c r="L35" s="4"/>
    </row>
    <row r="36" spans="1:12" x14ac:dyDescent="0.3">
      <c r="A36" t="s">
        <v>48</v>
      </c>
      <c r="B36" t="s">
        <v>24</v>
      </c>
      <c r="C36" t="s">
        <v>19</v>
      </c>
      <c r="D36" s="2">
        <v>43878</v>
      </c>
      <c r="E36">
        <v>3</v>
      </c>
      <c r="F36" s="2">
        <f>WORKDAY.INTL(Table1[[#This Row],[Start Date]]-1,Table1[[#This Row],[Duration]],1)</f>
        <v>43880</v>
      </c>
      <c r="G36" s="3">
        <v>3</v>
      </c>
      <c r="H36" s="4">
        <f>Table1[[#This Row],[Days completed]]/Table1[[#This Row],[Duration]]</f>
        <v>1</v>
      </c>
      <c r="I36" s="3">
        <v>68000</v>
      </c>
      <c r="J36" s="3">
        <v>64987</v>
      </c>
      <c r="L36" s="4"/>
    </row>
    <row r="37" spans="1:12" x14ac:dyDescent="0.3">
      <c r="A37" t="s">
        <v>49</v>
      </c>
      <c r="B37" t="s">
        <v>10</v>
      </c>
      <c r="C37" t="s">
        <v>11</v>
      </c>
      <c r="D37" s="2">
        <v>43878</v>
      </c>
      <c r="E37">
        <v>10</v>
      </c>
      <c r="F37" s="2">
        <f>WORKDAY.INTL(Table1[[#This Row],[Start Date]]-1,Table1[[#This Row],[Duration]],1)</f>
        <v>43889</v>
      </c>
      <c r="G37" s="3">
        <v>5</v>
      </c>
      <c r="H37" s="4">
        <f>Table1[[#This Row],[Days completed]]/Table1[[#This Row],[Duration]]</f>
        <v>0.5</v>
      </c>
      <c r="I37" s="3">
        <v>839000</v>
      </c>
      <c r="J37" s="3">
        <v>406974</v>
      </c>
      <c r="L37" s="4"/>
    </row>
    <row r="38" spans="1:12" x14ac:dyDescent="0.3">
      <c r="A38" t="s">
        <v>49</v>
      </c>
      <c r="B38" t="s">
        <v>12</v>
      </c>
      <c r="C38" t="s">
        <v>13</v>
      </c>
      <c r="D38" s="2">
        <v>43882</v>
      </c>
      <c r="E38">
        <v>5</v>
      </c>
      <c r="F38" s="2">
        <f>WORKDAY.INTL(Table1[[#This Row],[Start Date]]-1,Table1[[#This Row],[Duration]],1)</f>
        <v>43888</v>
      </c>
      <c r="G38" s="3">
        <v>4</v>
      </c>
      <c r="H38" s="4">
        <f>Table1[[#This Row],[Days completed]]/Table1[[#This Row],[Duration]]</f>
        <v>0.8</v>
      </c>
      <c r="I38" s="3">
        <v>729000</v>
      </c>
      <c r="J38" s="3">
        <v>487139</v>
      </c>
      <c r="L38" s="4"/>
    </row>
    <row r="39" spans="1:12" x14ac:dyDescent="0.3">
      <c r="A39" t="s">
        <v>49</v>
      </c>
      <c r="B39" t="s">
        <v>14</v>
      </c>
      <c r="C39" t="s">
        <v>15</v>
      </c>
      <c r="D39" s="2">
        <v>43885</v>
      </c>
      <c r="E39">
        <v>7</v>
      </c>
      <c r="F39" s="2">
        <f>WORKDAY.INTL(Table1[[#This Row],[Start Date]]-1,Table1[[#This Row],[Duration]],1)</f>
        <v>43893</v>
      </c>
      <c r="G39" s="3">
        <v>3</v>
      </c>
      <c r="H39" s="4">
        <f>Table1[[#This Row],[Days completed]]/Table1[[#This Row],[Duration]]</f>
        <v>0.42857142857142855</v>
      </c>
      <c r="I39" s="3">
        <v>826000</v>
      </c>
      <c r="J39" s="3">
        <v>298186</v>
      </c>
      <c r="L39" s="4"/>
    </row>
    <row r="40" spans="1:12" x14ac:dyDescent="0.3">
      <c r="A40" t="s">
        <v>49</v>
      </c>
      <c r="B40" t="s">
        <v>16</v>
      </c>
      <c r="C40" t="s">
        <v>17</v>
      </c>
      <c r="D40" s="2">
        <v>43887</v>
      </c>
      <c r="E40">
        <v>7</v>
      </c>
      <c r="F40" s="2">
        <f>WORKDAY.INTL(Table1[[#This Row],[Start Date]]-1,Table1[[#This Row],[Duration]],1)</f>
        <v>43895</v>
      </c>
      <c r="G40" s="3">
        <v>2</v>
      </c>
      <c r="H40" s="4">
        <f>Table1[[#This Row],[Days completed]]/Table1[[#This Row],[Duration]]</f>
        <v>0.2857142857142857</v>
      </c>
      <c r="I40" s="3">
        <v>895000</v>
      </c>
      <c r="J40" s="3">
        <v>280583</v>
      </c>
      <c r="L40" s="4"/>
    </row>
    <row r="41" spans="1:12" x14ac:dyDescent="0.3">
      <c r="A41" t="s">
        <v>49</v>
      </c>
      <c r="B41" t="s">
        <v>18</v>
      </c>
      <c r="C41" t="s">
        <v>19</v>
      </c>
      <c r="D41" s="2">
        <v>43889</v>
      </c>
      <c r="E41">
        <v>3</v>
      </c>
      <c r="F41" s="2">
        <f>WORKDAY.INTL(Table1[[#This Row],[Start Date]]-1,Table1[[#This Row],[Duration]],1)</f>
        <v>43893</v>
      </c>
      <c r="G41" s="3">
        <v>2</v>
      </c>
      <c r="H41" s="4">
        <f>Table1[[#This Row],[Days completed]]/Table1[[#This Row],[Duration]]</f>
        <v>0.66666666666666663</v>
      </c>
      <c r="I41" s="3">
        <v>341000</v>
      </c>
      <c r="J41" s="3">
        <v>129785</v>
      </c>
      <c r="L41" s="4"/>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BFC0B-71EF-42C3-BED8-013B1441074C}">
  <dimension ref="A1:Q7"/>
  <sheetViews>
    <sheetView workbookViewId="0">
      <selection activeCell="I14" sqref="I14"/>
    </sheetView>
  </sheetViews>
  <sheetFormatPr defaultRowHeight="14.4" x14ac:dyDescent="0.3"/>
  <cols>
    <col min="1" max="1" width="11.6640625" customWidth="1"/>
    <col min="7" max="7" width="20.33203125" bestFit="1" customWidth="1"/>
    <col min="8" max="8" width="4" bestFit="1" customWidth="1"/>
    <col min="9" max="9" width="14.88671875" bestFit="1" customWidth="1"/>
    <col min="13" max="13" width="14" customWidth="1"/>
    <col min="14" max="14" width="6.77734375" bestFit="1" customWidth="1"/>
    <col min="15" max="15" width="7.88671875" bestFit="1" customWidth="1"/>
  </cols>
  <sheetData>
    <row r="1" spans="1:17" x14ac:dyDescent="0.3">
      <c r="A1" s="15" t="s">
        <v>36</v>
      </c>
    </row>
    <row r="3" spans="1:17" x14ac:dyDescent="0.3">
      <c r="A3" s="7" t="s">
        <v>31</v>
      </c>
      <c r="B3" s="12">
        <f>COUNTIF(Dashboard!G7:G51,"="&amp;0)</f>
        <v>4</v>
      </c>
      <c r="G3" s="6" t="s">
        <v>37</v>
      </c>
      <c r="N3" t="s">
        <v>29</v>
      </c>
      <c r="O3" t="s">
        <v>40</v>
      </c>
      <c r="Q3" t="s">
        <v>43</v>
      </c>
    </row>
    <row r="4" spans="1:17" x14ac:dyDescent="0.3">
      <c r="A4" s="7" t="s">
        <v>32</v>
      </c>
      <c r="B4" s="12">
        <f>COUNTIFS(Dashboard!G7:G51,"&lt;&gt;"&amp;0, Dashboard!G7:G51,"&lt;"&amp;1)</f>
        <v>33</v>
      </c>
      <c r="G4" s="7" t="s">
        <v>27</v>
      </c>
      <c r="H4" s="8">
        <v>112</v>
      </c>
      <c r="I4" t="s">
        <v>38</v>
      </c>
      <c r="J4" s="4">
        <f>GETPIVOTDATA("Sum of Days completed",$G$3)/(GETPIVOTDATA("Sum of Duration",$G$3))</f>
        <v>0.42105263157894735</v>
      </c>
      <c r="K4" s="4"/>
      <c r="L4" s="4"/>
      <c r="M4" t="s">
        <v>41</v>
      </c>
      <c r="N4" s="16">
        <v>8340291</v>
      </c>
      <c r="O4" s="16">
        <v>19695000</v>
      </c>
      <c r="Q4">
        <v>16</v>
      </c>
    </row>
    <row r="5" spans="1:17" x14ac:dyDescent="0.3">
      <c r="A5" t="s">
        <v>33</v>
      </c>
      <c r="B5" s="12">
        <f>COUNTIF(Dashboard!G7:G51,"="&amp;1)</f>
        <v>3</v>
      </c>
      <c r="G5" s="7" t="s">
        <v>28</v>
      </c>
      <c r="H5" s="8">
        <v>266</v>
      </c>
      <c r="I5" t="s">
        <v>39</v>
      </c>
      <c r="J5" s="4">
        <f>1-J4</f>
        <v>0.57894736842105265</v>
      </c>
      <c r="K5" s="4"/>
      <c r="L5" s="4"/>
      <c r="M5" t="s">
        <v>42</v>
      </c>
      <c r="N5" s="4">
        <f>GETPIVOTDATA("Actual ",$N$3)/GETPIVOTDATA("Budget  ",$N$3)</f>
        <v>0.42347250571210965</v>
      </c>
      <c r="O5" s="4">
        <f>1-N5</f>
        <v>0.57652749428789041</v>
      </c>
    </row>
    <row r="6" spans="1:17" x14ac:dyDescent="0.3">
      <c r="A6" t="s">
        <v>34</v>
      </c>
      <c r="B6" s="13">
        <f>B4+B3</f>
        <v>37</v>
      </c>
    </row>
    <row r="7" spans="1:17" x14ac:dyDescent="0.3">
      <c r="A7" t="s">
        <v>35</v>
      </c>
      <c r="B7" s="12">
        <f>SUM(B5:B6)</f>
        <v>40</v>
      </c>
    </row>
  </sheetData>
  <pageMargins left="0.7" right="0.7" top="0.75" bottom="0.75" header="0.3" footer="0.3"/>
  <pageSetup paperSize="9"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Data</vt:lpstr>
      <vt:lpstr>Working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Anjali</dc:creator>
  <cp:lastModifiedBy>Anjali</cp:lastModifiedBy>
  <dcterms:created xsi:type="dcterms:W3CDTF">2022-06-21T18:06:52Z</dcterms:created>
  <dcterms:modified xsi:type="dcterms:W3CDTF">2022-06-22T21:12:20Z</dcterms:modified>
</cp:coreProperties>
</file>