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var\Documents\TFG\Nueva carpeta\Poker_Simu\Codigo R\"/>
    </mc:Choice>
  </mc:AlternateContent>
  <xr:revisionPtr revIDLastSave="0" documentId="13_ncr:1_{BCE154AA-FF68-4E2A-BBE3-CE8068C2A082}" xr6:coauthVersionLast="45" xr6:coauthVersionMax="45" xr10:uidLastSave="{00000000-0000-0000-0000-000000000000}"/>
  <bookViews>
    <workbookView xWindow="-7200" yWindow="2685" windowWidth="14610" windowHeight="7395" xr2:uid="{F8787C3A-8860-493A-92E1-18439711EAB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P2" i="1"/>
  <c r="N3" i="1" l="1"/>
  <c r="L3" i="1" s="1"/>
  <c r="N4" i="1"/>
  <c r="N5" i="1"/>
  <c r="N6" i="1"/>
  <c r="N7" i="1"/>
  <c r="N8" i="1"/>
  <c r="N9" i="1"/>
  <c r="N10" i="1"/>
  <c r="N2" i="1"/>
  <c r="L2" i="1" s="1"/>
  <c r="L12" i="1" s="1"/>
  <c r="M3" i="1"/>
  <c r="M4" i="1" s="1"/>
  <c r="M34" i="1"/>
  <c r="L34" i="1" s="1"/>
  <c r="L46" i="1" s="1"/>
  <c r="M35" i="1"/>
  <c r="M36" i="1" s="1"/>
  <c r="M33" i="1"/>
  <c r="L33" i="1"/>
  <c r="L45" i="1" s="1"/>
  <c r="N34" i="1"/>
  <c r="N35" i="1"/>
  <c r="N36" i="1" s="1"/>
  <c r="N37" i="1" s="1"/>
  <c r="N38" i="1" s="1"/>
  <c r="N39" i="1" s="1"/>
  <c r="N40" i="1" s="1"/>
  <c r="N41" i="1" s="1"/>
  <c r="N33" i="1"/>
  <c r="I33" i="1"/>
  <c r="J33" i="1" s="1"/>
  <c r="J45" i="1" s="1"/>
  <c r="I34" i="1"/>
  <c r="I46" i="1" s="1"/>
  <c r="I35" i="1"/>
  <c r="I36" i="1"/>
  <c r="I37" i="1"/>
  <c r="J37" i="1" s="1"/>
  <c r="J49" i="1" s="1"/>
  <c r="I38" i="1"/>
  <c r="J38" i="1" s="1"/>
  <c r="J50" i="1" s="1"/>
  <c r="I39" i="1"/>
  <c r="I40" i="1"/>
  <c r="I41" i="1"/>
  <c r="J41" i="1" s="1"/>
  <c r="J53" i="1" s="1"/>
  <c r="I32" i="1"/>
  <c r="J35" i="1"/>
  <c r="J47" i="1" s="1"/>
  <c r="J36" i="1"/>
  <c r="J48" i="1" s="1"/>
  <c r="J39" i="1"/>
  <c r="J51" i="1" s="1"/>
  <c r="J40" i="1"/>
  <c r="J32" i="1"/>
  <c r="J44" i="1" s="1"/>
  <c r="K33" i="1"/>
  <c r="K45" i="1" s="1"/>
  <c r="K54" i="1" s="1"/>
  <c r="O27" i="1" s="1"/>
  <c r="K34" i="1"/>
  <c r="K46" i="1" s="1"/>
  <c r="K35" i="1"/>
  <c r="K36" i="1"/>
  <c r="K48" i="1" s="1"/>
  <c r="K37" i="1"/>
  <c r="K49" i="1" s="1"/>
  <c r="K38" i="1"/>
  <c r="K50" i="1" s="1"/>
  <c r="K39" i="1"/>
  <c r="K40" i="1"/>
  <c r="K41" i="1"/>
  <c r="K32" i="1"/>
  <c r="B45" i="1"/>
  <c r="H33" i="1"/>
  <c r="G33" i="1" s="1"/>
  <c r="G45" i="1" s="1"/>
  <c r="H34" i="1"/>
  <c r="G34" i="1" s="1"/>
  <c r="G46" i="1" s="1"/>
  <c r="H35" i="1"/>
  <c r="H36" i="1"/>
  <c r="H37" i="1"/>
  <c r="H49" i="1" s="1"/>
  <c r="H38" i="1"/>
  <c r="H50" i="1" s="1"/>
  <c r="H39" i="1"/>
  <c r="H40" i="1"/>
  <c r="H41" i="1"/>
  <c r="H32" i="1"/>
  <c r="H44" i="1" s="1"/>
  <c r="H3" i="1"/>
  <c r="H4" i="1"/>
  <c r="H5" i="1"/>
  <c r="H6" i="1"/>
  <c r="G6" i="1" s="1"/>
  <c r="G16" i="1" s="1"/>
  <c r="H7" i="1"/>
  <c r="H8" i="1"/>
  <c r="H9" i="1"/>
  <c r="H10" i="1"/>
  <c r="H20" i="1" s="1"/>
  <c r="G4" i="1"/>
  <c r="G14" i="1" s="1"/>
  <c r="G8" i="1"/>
  <c r="G18" i="1" s="1"/>
  <c r="H13" i="1"/>
  <c r="H2" i="1"/>
  <c r="K3" i="1"/>
  <c r="J3" i="1" s="1"/>
  <c r="J13" i="1" s="1"/>
  <c r="K4" i="1"/>
  <c r="K5" i="1"/>
  <c r="K6" i="1"/>
  <c r="K7" i="1"/>
  <c r="J7" i="1" s="1"/>
  <c r="J17" i="1" s="1"/>
  <c r="K8" i="1"/>
  <c r="K9" i="1"/>
  <c r="K19" i="1" s="1"/>
  <c r="K10" i="1"/>
  <c r="K2" i="1"/>
  <c r="J4" i="1"/>
  <c r="J5" i="1"/>
  <c r="J15" i="1" s="1"/>
  <c r="J6" i="1"/>
  <c r="J16" i="1" s="1"/>
  <c r="J8" i="1"/>
  <c r="J9" i="1"/>
  <c r="J10" i="1"/>
  <c r="J20" i="1" s="1"/>
  <c r="J2" i="1"/>
  <c r="J12" i="1" s="1"/>
  <c r="I3" i="1"/>
  <c r="I4" i="1"/>
  <c r="I5" i="1"/>
  <c r="I6" i="1"/>
  <c r="I7" i="1"/>
  <c r="I8" i="1"/>
  <c r="I9" i="1"/>
  <c r="I10" i="1"/>
  <c r="I2" i="1"/>
  <c r="F3" i="1"/>
  <c r="F4" i="1"/>
  <c r="F5" i="1"/>
  <c r="F15" i="1" s="1"/>
  <c r="F6" i="1"/>
  <c r="F16" i="1" s="1"/>
  <c r="F7" i="1"/>
  <c r="F8" i="1"/>
  <c r="F9" i="1"/>
  <c r="F10" i="1"/>
  <c r="F2" i="1"/>
  <c r="F12" i="1" s="1"/>
  <c r="B13" i="1"/>
  <c r="F33" i="1"/>
  <c r="F45" i="1" s="1"/>
  <c r="F34" i="1"/>
  <c r="F35" i="1"/>
  <c r="F36" i="1"/>
  <c r="F37" i="1"/>
  <c r="F38" i="1"/>
  <c r="F39" i="1"/>
  <c r="F40" i="1"/>
  <c r="G40" i="1" s="1"/>
  <c r="G52" i="1" s="1"/>
  <c r="F41" i="1"/>
  <c r="F32" i="1"/>
  <c r="F44" i="1" s="1"/>
  <c r="F47" i="1"/>
  <c r="F50" i="1"/>
  <c r="F48" i="1"/>
  <c r="G39" i="1"/>
  <c r="G51" i="1" s="1"/>
  <c r="M45" i="1"/>
  <c r="M46" i="1"/>
  <c r="H47" i="1"/>
  <c r="I47" i="1"/>
  <c r="K47" i="1"/>
  <c r="H48" i="1"/>
  <c r="I48" i="1"/>
  <c r="I50" i="1"/>
  <c r="H51" i="1"/>
  <c r="I51" i="1"/>
  <c r="K51" i="1"/>
  <c r="H52" i="1"/>
  <c r="I52" i="1"/>
  <c r="J52" i="1"/>
  <c r="K52" i="1"/>
  <c r="H53" i="1"/>
  <c r="K53" i="1"/>
  <c r="I44" i="1"/>
  <c r="K44" i="1"/>
  <c r="M44" i="1"/>
  <c r="G32" i="1"/>
  <c r="G44" i="1" s="1"/>
  <c r="D33" i="1"/>
  <c r="D34" i="1"/>
  <c r="D35" i="1" s="1"/>
  <c r="D36" i="1" s="1"/>
  <c r="D37" i="1" s="1"/>
  <c r="D38" i="1" s="1"/>
  <c r="D39" i="1" s="1"/>
  <c r="D40" i="1" s="1"/>
  <c r="D41" i="1" s="1"/>
  <c r="D32" i="1"/>
  <c r="C33" i="1"/>
  <c r="C34" i="1"/>
  <c r="C35" i="1"/>
  <c r="C36" i="1"/>
  <c r="C37" i="1"/>
  <c r="C38" i="1"/>
  <c r="C39" i="1"/>
  <c r="C40" i="1"/>
  <c r="C41" i="1"/>
  <c r="C32" i="1"/>
  <c r="B42" i="1"/>
  <c r="D3" i="1"/>
  <c r="D4" i="1"/>
  <c r="D5" i="1"/>
  <c r="D6" i="1"/>
  <c r="D7" i="1" s="1"/>
  <c r="D8" i="1" s="1"/>
  <c r="D9" i="1" s="1"/>
  <c r="D10" i="1" s="1"/>
  <c r="D2" i="1"/>
  <c r="F13" i="1"/>
  <c r="G5" i="1"/>
  <c r="G15" i="1" s="1"/>
  <c r="F17" i="1"/>
  <c r="F19" i="1"/>
  <c r="F20" i="1"/>
  <c r="I13" i="1"/>
  <c r="M13" i="1"/>
  <c r="I14" i="1"/>
  <c r="J14" i="1"/>
  <c r="K14" i="1"/>
  <c r="H15" i="1"/>
  <c r="I15" i="1"/>
  <c r="K15" i="1"/>
  <c r="I16" i="1"/>
  <c r="K16" i="1"/>
  <c r="H17" i="1"/>
  <c r="I17" i="1"/>
  <c r="K17" i="1"/>
  <c r="F18" i="1"/>
  <c r="I18" i="1"/>
  <c r="J18" i="1"/>
  <c r="K18" i="1"/>
  <c r="H19" i="1"/>
  <c r="I19" i="1"/>
  <c r="J19" i="1"/>
  <c r="I20" i="1"/>
  <c r="K20" i="1"/>
  <c r="H12" i="1"/>
  <c r="I12" i="1"/>
  <c r="I21" i="1" s="1"/>
  <c r="F27" i="1" s="1"/>
  <c r="K12" i="1"/>
  <c r="M12" i="1"/>
  <c r="N12" i="1" l="1"/>
  <c r="M14" i="1"/>
  <c r="M5" i="1"/>
  <c r="L4" i="1"/>
  <c r="L5" i="1"/>
  <c r="M37" i="1"/>
  <c r="L36" i="1"/>
  <c r="L48" i="1" s="1"/>
  <c r="M48" i="1"/>
  <c r="L35" i="1"/>
  <c r="L47" i="1" s="1"/>
  <c r="M47" i="1"/>
  <c r="N46" i="1"/>
  <c r="N53" i="1"/>
  <c r="N51" i="1"/>
  <c r="N50" i="1"/>
  <c r="N47" i="1"/>
  <c r="N52" i="1"/>
  <c r="N48" i="1"/>
  <c r="I49" i="1"/>
  <c r="I45" i="1"/>
  <c r="J34" i="1"/>
  <c r="J46" i="1" s="1"/>
  <c r="J54" i="1" s="1"/>
  <c r="N27" i="1" s="1"/>
  <c r="I53" i="1"/>
  <c r="I54" i="1" s="1"/>
  <c r="M27" i="1" s="1"/>
  <c r="H46" i="1"/>
  <c r="H45" i="1"/>
  <c r="H54" i="1" s="1"/>
  <c r="O26" i="1" s="1"/>
  <c r="G41" i="1"/>
  <c r="G53" i="1" s="1"/>
  <c r="G37" i="1"/>
  <c r="G49" i="1" s="1"/>
  <c r="N20" i="1"/>
  <c r="H16" i="1"/>
  <c r="H18" i="1"/>
  <c r="H14" i="1"/>
  <c r="K13" i="1"/>
  <c r="K21" i="1" s="1"/>
  <c r="H27" i="1" s="1"/>
  <c r="J21" i="1"/>
  <c r="G27" i="1" s="1"/>
  <c r="G10" i="1"/>
  <c r="G20" i="1" s="1"/>
  <c r="G9" i="1"/>
  <c r="G19" i="1" s="1"/>
  <c r="G7" i="1"/>
  <c r="G17" i="1" s="1"/>
  <c r="F14" i="1"/>
  <c r="F21" i="1" s="1"/>
  <c r="F26" i="1" s="1"/>
  <c r="G3" i="1"/>
  <c r="G13" i="1" s="1"/>
  <c r="G2" i="1"/>
  <c r="G12" i="1" s="1"/>
  <c r="N49" i="1"/>
  <c r="N45" i="1"/>
  <c r="G35" i="1"/>
  <c r="G47" i="1" s="1"/>
  <c r="F52" i="1"/>
  <c r="G36" i="1"/>
  <c r="G48" i="1" s="1"/>
  <c r="F53" i="1"/>
  <c r="F49" i="1"/>
  <c r="F51" i="1"/>
  <c r="G38" i="1"/>
  <c r="G50" i="1" s="1"/>
  <c r="F46" i="1"/>
  <c r="M6" i="1" l="1"/>
  <c r="M15" i="1"/>
  <c r="M49" i="1"/>
  <c r="M38" i="1"/>
  <c r="L37" i="1"/>
  <c r="L49" i="1" s="1"/>
  <c r="H21" i="1"/>
  <c r="H26" i="1" s="1"/>
  <c r="G21" i="1"/>
  <c r="G26" i="1" s="1"/>
  <c r="F54" i="1"/>
  <c r="M26" i="1" s="1"/>
  <c r="G54" i="1"/>
  <c r="N26" i="1" s="1"/>
  <c r="M16" i="1" l="1"/>
  <c r="L6" i="1"/>
  <c r="M7" i="1"/>
  <c r="L38" i="1"/>
  <c r="L50" i="1" s="1"/>
  <c r="M50" i="1"/>
  <c r="M39" i="1"/>
  <c r="C3" i="1"/>
  <c r="C4" i="1"/>
  <c r="C5" i="1"/>
  <c r="C6" i="1"/>
  <c r="C7" i="1"/>
  <c r="C8" i="1"/>
  <c r="C9" i="1"/>
  <c r="C10" i="1"/>
  <c r="C2" i="1"/>
  <c r="B11" i="1"/>
  <c r="L13" i="1"/>
  <c r="N13" i="1"/>
  <c r="L14" i="1"/>
  <c r="N14" i="1"/>
  <c r="N16" i="1"/>
  <c r="N19" i="1"/>
  <c r="L16" i="1"/>
  <c r="N17" i="1"/>
  <c r="L15" i="1"/>
  <c r="N18" i="1"/>
  <c r="N15" i="1"/>
  <c r="L7" i="1" l="1"/>
  <c r="L17" i="1" s="1"/>
  <c r="M8" i="1"/>
  <c r="M17" i="1"/>
  <c r="M40" i="1"/>
  <c r="L39" i="1"/>
  <c r="L51" i="1" s="1"/>
  <c r="M51" i="1"/>
  <c r="N21" i="1"/>
  <c r="H28" i="1" s="1"/>
  <c r="N44" i="1"/>
  <c r="N54" i="1" s="1"/>
  <c r="O28" i="1" s="1"/>
  <c r="L32" i="1"/>
  <c r="L44" i="1" s="1"/>
  <c r="M9" i="1" l="1"/>
  <c r="L8" i="1"/>
  <c r="L18" i="1" s="1"/>
  <c r="M18" i="1"/>
  <c r="M41" i="1"/>
  <c r="M52" i="1"/>
  <c r="L40" i="1"/>
  <c r="L52" i="1" s="1"/>
  <c r="L9" i="1" l="1"/>
  <c r="L19" i="1" s="1"/>
  <c r="M19" i="1"/>
  <c r="M10" i="1"/>
  <c r="M53" i="1"/>
  <c r="M54" i="1" s="1"/>
  <c r="N28" i="1" s="1"/>
  <c r="L41" i="1"/>
  <c r="L53" i="1" s="1"/>
  <c r="L54" i="1" s="1"/>
  <c r="M28" i="1" s="1"/>
  <c r="M20" i="1" l="1"/>
  <c r="M21" i="1" s="1"/>
  <c r="G28" i="1" s="1"/>
  <c r="L10" i="1"/>
  <c r="L20" i="1" s="1"/>
  <c r="L21" i="1" s="1"/>
  <c r="F28" i="1" s="1"/>
</calcChain>
</file>

<file path=xl/sharedStrings.xml><?xml version="1.0" encoding="utf-8"?>
<sst xmlns="http://schemas.openxmlformats.org/spreadsheetml/2006/main" count="44" uniqueCount="29">
  <si>
    <t>Combinaciones Preflop</t>
  </si>
  <si>
    <t>Grupo 1</t>
  </si>
  <si>
    <t>Grupo 2</t>
  </si>
  <si>
    <t>Grupo 3</t>
  </si>
  <si>
    <t>Grupo 4</t>
  </si>
  <si>
    <t>Grupo 5</t>
  </si>
  <si>
    <t>Grupo 6</t>
  </si>
  <si>
    <t>Grupo 7</t>
  </si>
  <si>
    <t>Grupo 8</t>
  </si>
  <si>
    <t>Sin Grupo</t>
  </si>
  <si>
    <t>pM</t>
  </si>
  <si>
    <t>vM</t>
  </si>
  <si>
    <t>sM</t>
  </si>
  <si>
    <t>pR</t>
  </si>
  <si>
    <t>vR</t>
  </si>
  <si>
    <t>sR</t>
  </si>
  <si>
    <t>pC</t>
  </si>
  <si>
    <t>vC</t>
  </si>
  <si>
    <t>sC</t>
  </si>
  <si>
    <t>p</t>
  </si>
  <si>
    <t>v</t>
  </si>
  <si>
    <t>s</t>
  </si>
  <si>
    <t>Maniaco</t>
  </si>
  <si>
    <t>Roca</t>
  </si>
  <si>
    <t>Calling</t>
  </si>
  <si>
    <t>p(a/B)Preflop</t>
  </si>
  <si>
    <t>combinaciones PostFlop</t>
  </si>
  <si>
    <t>Valor Jugada</t>
  </si>
  <si>
    <t>p(a/B)Postflop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</si>
</sst>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64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621E1-A61B-4B56-B02C-24EB2B95B909}">
  <dimension ref="A1:R54"/>
  <sheetViews>
    <sheetView tabSelected="1" topLeftCell="J10" workbookViewId="0">
      <selection activeCell="M26" sqref="M26:O28"/>
    </sheetView>
  </sheetViews>
  <sheetFormatPr baseColWidth="10" defaultRowHeight="15" x14ac:dyDescent="0.25"/>
  <cols>
    <col min="3" max="3" width="11.42578125" style="1"/>
    <col min="4" max="4" width="12.140625" style="1" bestFit="1" customWidth="1"/>
    <col min="5" max="6" width="11.42578125" customWidth="1"/>
  </cols>
  <sheetData>
    <row r="1" spans="1:18" x14ac:dyDescent="0.25">
      <c r="A1" t="s">
        <v>0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R1">
        <v>0.29342134600000003</v>
      </c>
    </row>
    <row r="2" spans="1:18" x14ac:dyDescent="0.25">
      <c r="A2" t="s">
        <v>1</v>
      </c>
      <c r="B2">
        <v>28</v>
      </c>
      <c r="C2" s="1">
        <f>B2/$B$11</f>
        <v>2.1116138763197588E-2</v>
      </c>
      <c r="D2" s="1">
        <f>D1+C2</f>
        <v>2.1116138763197588E-2</v>
      </c>
      <c r="E2">
        <v>0</v>
      </c>
      <c r="F2">
        <f>0.025*E2</f>
        <v>0</v>
      </c>
      <c r="G2">
        <f>1-SUM(F2+H2)</f>
        <v>5.0000000000000044E-2</v>
      </c>
      <c r="H2">
        <f>0.95-E2*0.05</f>
        <v>0.95</v>
      </c>
      <c r="I2">
        <f>E2^2*$B$13</f>
        <v>0</v>
      </c>
      <c r="J2">
        <f>1-(I2+K2)</f>
        <v>1.0000000000000009E-2</v>
      </c>
      <c r="K2">
        <f>(E2-8)^2*$B$13</f>
        <v>0.99</v>
      </c>
      <c r="L2">
        <f>1-(SUM(M2:N2))</f>
        <v>0</v>
      </c>
      <c r="M2">
        <v>0.85</v>
      </c>
      <c r="N2">
        <f>-E2*$P$2+0.15</f>
        <v>0.15</v>
      </c>
      <c r="P2">
        <f>0.1/8</f>
        <v>1.2500000000000001E-2</v>
      </c>
      <c r="R2">
        <v>7.0000000000000004E-11</v>
      </c>
    </row>
    <row r="3" spans="1:18" x14ac:dyDescent="0.25">
      <c r="A3" t="s">
        <v>2</v>
      </c>
      <c r="B3">
        <v>30</v>
      </c>
      <c r="C3" s="1">
        <f t="shared" ref="C3:C10" si="0">B3/$B$11</f>
        <v>2.2624434389140271E-2</v>
      </c>
      <c r="D3" s="1">
        <f t="shared" ref="D3:D10" si="1">D2+C3</f>
        <v>4.3740573152337855E-2</v>
      </c>
      <c r="E3">
        <v>1</v>
      </c>
      <c r="F3">
        <f t="shared" ref="F3:F10" si="2">0.025*E3</f>
        <v>2.5000000000000001E-2</v>
      </c>
      <c r="G3">
        <f t="shared" ref="G3:G10" si="3">1-SUM(F3+H3)</f>
        <v>7.5000000000000067E-2</v>
      </c>
      <c r="H3">
        <f t="shared" ref="H3:H10" si="4">0.95-E3*0.05</f>
        <v>0.89999999999999991</v>
      </c>
      <c r="I3">
        <f t="shared" ref="I3:I10" si="5">E3^2*$B$13</f>
        <v>1.546875E-2</v>
      </c>
      <c r="J3">
        <f t="shared" ref="J3:J10" si="6">1-(I3+K3)</f>
        <v>0.2265625</v>
      </c>
      <c r="K3">
        <f t="shared" ref="K3:K10" si="7">(E3-8)^2*$B$13</f>
        <v>0.75796874999999997</v>
      </c>
      <c r="L3">
        <f t="shared" ref="L3:L10" si="8">1-(SUM(M3:N3))</f>
        <v>3.7500000000000089E-2</v>
      </c>
      <c r="M3">
        <f>M2-0.025</f>
        <v>0.82499999999999996</v>
      </c>
      <c r="N3">
        <f t="shared" ref="N3:N10" si="9">-E3*$P$2+0.15</f>
        <v>0.13749999999999998</v>
      </c>
      <c r="R3">
        <f>1-R2-R1</f>
        <v>0.70657865392999997</v>
      </c>
    </row>
    <row r="4" spans="1:18" x14ac:dyDescent="0.25">
      <c r="A4" t="s">
        <v>3</v>
      </c>
      <c r="B4">
        <v>34</v>
      </c>
      <c r="C4" s="1">
        <f t="shared" si="0"/>
        <v>2.564102564102564E-2</v>
      </c>
      <c r="D4" s="1">
        <f t="shared" si="1"/>
        <v>6.9381598793363503E-2</v>
      </c>
      <c r="E4">
        <v>2</v>
      </c>
      <c r="F4">
        <f t="shared" si="2"/>
        <v>0.05</v>
      </c>
      <c r="G4">
        <f t="shared" si="3"/>
        <v>9.9999999999999978E-2</v>
      </c>
      <c r="H4">
        <f t="shared" si="4"/>
        <v>0.85</v>
      </c>
      <c r="I4">
        <f t="shared" si="5"/>
        <v>6.1874999999999999E-2</v>
      </c>
      <c r="J4">
        <f t="shared" si="6"/>
        <v>0.38124999999999998</v>
      </c>
      <c r="K4">
        <f t="shared" si="7"/>
        <v>0.55687500000000001</v>
      </c>
      <c r="L4">
        <f t="shared" si="8"/>
        <v>7.5000000000000067E-2</v>
      </c>
      <c r="M4">
        <f t="shared" ref="M4:M10" si="10">M3-0.025</f>
        <v>0.79999999999999993</v>
      </c>
      <c r="N4">
        <f t="shared" si="9"/>
        <v>0.125</v>
      </c>
    </row>
    <row r="5" spans="1:18" x14ac:dyDescent="0.25">
      <c r="A5" t="s">
        <v>4</v>
      </c>
      <c r="B5">
        <v>46</v>
      </c>
      <c r="C5" s="1">
        <f t="shared" si="0"/>
        <v>3.4690799396681751E-2</v>
      </c>
      <c r="D5" s="1">
        <f t="shared" si="1"/>
        <v>0.10407239819004525</v>
      </c>
      <c r="E5">
        <v>3</v>
      </c>
      <c r="F5">
        <f t="shared" si="2"/>
        <v>7.5000000000000011E-2</v>
      </c>
      <c r="G5">
        <f t="shared" si="3"/>
        <v>0.125</v>
      </c>
      <c r="H5">
        <f t="shared" si="4"/>
        <v>0.79999999999999993</v>
      </c>
      <c r="I5">
        <f t="shared" si="5"/>
        <v>0.13921875</v>
      </c>
      <c r="J5">
        <f t="shared" si="6"/>
        <v>0.47406250000000005</v>
      </c>
      <c r="K5">
        <f t="shared" si="7"/>
        <v>0.38671875</v>
      </c>
      <c r="L5">
        <f t="shared" si="8"/>
        <v>0.11250000000000004</v>
      </c>
      <c r="M5">
        <f t="shared" si="10"/>
        <v>0.77499999999999991</v>
      </c>
      <c r="N5">
        <f t="shared" si="9"/>
        <v>0.11249999999999999</v>
      </c>
    </row>
    <row r="6" spans="1:18" x14ac:dyDescent="0.25">
      <c r="A6" t="s">
        <v>5</v>
      </c>
      <c r="B6">
        <v>98</v>
      </c>
      <c r="C6" s="1">
        <f t="shared" si="0"/>
        <v>7.3906485671191555E-2</v>
      </c>
      <c r="D6" s="1">
        <f t="shared" si="1"/>
        <v>0.17797888386123681</v>
      </c>
      <c r="E6">
        <v>4</v>
      </c>
      <c r="F6">
        <f t="shared" si="2"/>
        <v>0.1</v>
      </c>
      <c r="G6">
        <f t="shared" si="3"/>
        <v>0.15000000000000002</v>
      </c>
      <c r="H6">
        <f t="shared" si="4"/>
        <v>0.75</v>
      </c>
      <c r="I6">
        <f t="shared" si="5"/>
        <v>0.2475</v>
      </c>
      <c r="J6">
        <f t="shared" si="6"/>
        <v>0.505</v>
      </c>
      <c r="K6">
        <f t="shared" si="7"/>
        <v>0.2475</v>
      </c>
      <c r="L6">
        <f t="shared" si="8"/>
        <v>0.15000000000000013</v>
      </c>
      <c r="M6">
        <f t="shared" si="10"/>
        <v>0.74999999999999989</v>
      </c>
      <c r="N6">
        <f t="shared" si="9"/>
        <v>9.9999999999999992E-2</v>
      </c>
    </row>
    <row r="7" spans="1:18" x14ac:dyDescent="0.25">
      <c r="A7" t="s">
        <v>6</v>
      </c>
      <c r="B7">
        <v>108</v>
      </c>
      <c r="C7" s="1">
        <f t="shared" si="0"/>
        <v>8.1447963800904979E-2</v>
      </c>
      <c r="D7" s="1">
        <f t="shared" si="1"/>
        <v>0.2594268476621418</v>
      </c>
      <c r="E7">
        <v>5</v>
      </c>
      <c r="F7">
        <f t="shared" si="2"/>
        <v>0.125</v>
      </c>
      <c r="G7">
        <f t="shared" si="3"/>
        <v>0.17500000000000004</v>
      </c>
      <c r="H7">
        <f t="shared" si="4"/>
        <v>0.7</v>
      </c>
      <c r="I7">
        <f t="shared" si="5"/>
        <v>0.38671875</v>
      </c>
      <c r="J7">
        <f t="shared" si="6"/>
        <v>0.47406250000000005</v>
      </c>
      <c r="K7">
        <f t="shared" si="7"/>
        <v>0.13921875</v>
      </c>
      <c r="L7">
        <f t="shared" si="8"/>
        <v>0.18750000000000011</v>
      </c>
      <c r="M7">
        <f t="shared" si="10"/>
        <v>0.72499999999999987</v>
      </c>
      <c r="N7">
        <f t="shared" si="9"/>
        <v>8.7499999999999994E-2</v>
      </c>
    </row>
    <row r="8" spans="1:18" x14ac:dyDescent="0.25">
      <c r="A8" t="s">
        <v>7</v>
      </c>
      <c r="B8">
        <v>62</v>
      </c>
      <c r="C8" s="1">
        <f t="shared" si="0"/>
        <v>4.6757164404223228E-2</v>
      </c>
      <c r="D8" s="1">
        <f t="shared" si="1"/>
        <v>0.30618401206636503</v>
      </c>
      <c r="E8">
        <v>6</v>
      </c>
      <c r="F8">
        <f t="shared" si="2"/>
        <v>0.15000000000000002</v>
      </c>
      <c r="G8">
        <f t="shared" si="3"/>
        <v>0.20000000000000007</v>
      </c>
      <c r="H8">
        <f t="shared" si="4"/>
        <v>0.64999999999999991</v>
      </c>
      <c r="I8">
        <f t="shared" si="5"/>
        <v>0.55687500000000001</v>
      </c>
      <c r="J8">
        <f t="shared" si="6"/>
        <v>0.38124999999999998</v>
      </c>
      <c r="K8">
        <f t="shared" si="7"/>
        <v>6.1874999999999999E-2</v>
      </c>
      <c r="L8">
        <f t="shared" si="8"/>
        <v>0.2250000000000002</v>
      </c>
      <c r="M8">
        <f t="shared" si="10"/>
        <v>0.69999999999999984</v>
      </c>
      <c r="N8">
        <f t="shared" si="9"/>
        <v>7.4999999999999983E-2</v>
      </c>
    </row>
    <row r="9" spans="1:18" x14ac:dyDescent="0.25">
      <c r="A9" t="s">
        <v>8</v>
      </c>
      <c r="B9">
        <v>154</v>
      </c>
      <c r="C9" s="1">
        <f t="shared" si="0"/>
        <v>0.11613876319758673</v>
      </c>
      <c r="D9" s="1">
        <f t="shared" si="1"/>
        <v>0.42232277526395179</v>
      </c>
      <c r="E9">
        <v>7</v>
      </c>
      <c r="F9">
        <f t="shared" si="2"/>
        <v>0.17500000000000002</v>
      </c>
      <c r="G9">
        <f t="shared" si="3"/>
        <v>0.22500000000000009</v>
      </c>
      <c r="H9">
        <f t="shared" si="4"/>
        <v>0.59999999999999987</v>
      </c>
      <c r="I9">
        <f t="shared" si="5"/>
        <v>0.75796874999999997</v>
      </c>
      <c r="J9">
        <f t="shared" si="6"/>
        <v>0.2265625</v>
      </c>
      <c r="K9">
        <f t="shared" si="7"/>
        <v>1.546875E-2</v>
      </c>
      <c r="L9">
        <f t="shared" si="8"/>
        <v>0.26250000000000018</v>
      </c>
      <c r="M9">
        <f t="shared" si="10"/>
        <v>0.67499999999999982</v>
      </c>
      <c r="N9">
        <f t="shared" si="9"/>
        <v>6.2499999999999986E-2</v>
      </c>
    </row>
    <row r="10" spans="1:18" x14ac:dyDescent="0.25">
      <c r="A10" t="s">
        <v>9</v>
      </c>
      <c r="B10">
        <v>766</v>
      </c>
      <c r="C10" s="1">
        <f t="shared" si="0"/>
        <v>0.57767722473604821</v>
      </c>
      <c r="D10" s="1">
        <f t="shared" si="1"/>
        <v>1</v>
      </c>
      <c r="E10">
        <v>8</v>
      </c>
      <c r="F10">
        <f t="shared" si="2"/>
        <v>0.2</v>
      </c>
      <c r="G10">
        <f t="shared" si="3"/>
        <v>0.25</v>
      </c>
      <c r="H10">
        <f t="shared" si="4"/>
        <v>0.54999999999999993</v>
      </c>
      <c r="I10">
        <f t="shared" si="5"/>
        <v>0.99</v>
      </c>
      <c r="J10">
        <f t="shared" si="6"/>
        <v>1.0000000000000009E-2</v>
      </c>
      <c r="K10">
        <f t="shared" si="7"/>
        <v>0</v>
      </c>
      <c r="L10">
        <f t="shared" si="8"/>
        <v>0.30000000000000027</v>
      </c>
      <c r="M10">
        <f t="shared" si="10"/>
        <v>0.6499999999999998</v>
      </c>
      <c r="N10">
        <f t="shared" si="9"/>
        <v>4.9999999999999989E-2</v>
      </c>
    </row>
    <row r="11" spans="1:18" x14ac:dyDescent="0.25">
      <c r="B11">
        <f>SUM(B2:B10)</f>
        <v>1326</v>
      </c>
    </row>
    <row r="12" spans="1:18" x14ac:dyDescent="0.25">
      <c r="F12">
        <f>F2*$C2</f>
        <v>0</v>
      </c>
      <c r="G12">
        <f t="shared" ref="G12:N12" si="11">G2*$C2</f>
        <v>1.0558069381598804E-3</v>
      </c>
      <c r="H12">
        <f t="shared" si="11"/>
        <v>2.0060331825037709E-2</v>
      </c>
      <c r="I12">
        <f t="shared" si="11"/>
        <v>0</v>
      </c>
      <c r="J12">
        <f t="shared" si="11"/>
        <v>2.1116138763197607E-4</v>
      </c>
      <c r="K12">
        <f t="shared" si="11"/>
        <v>2.0904977375565612E-2</v>
      </c>
      <c r="L12">
        <f t="shared" si="11"/>
        <v>0</v>
      </c>
      <c r="M12">
        <f t="shared" si="11"/>
        <v>1.7948717948717951E-2</v>
      </c>
      <c r="N12">
        <f t="shared" si="11"/>
        <v>3.167420814479638E-3</v>
      </c>
    </row>
    <row r="13" spans="1:18" x14ac:dyDescent="0.25">
      <c r="B13">
        <f>1/((64/3.96)*4)</f>
        <v>1.546875E-2</v>
      </c>
      <c r="F13">
        <f t="shared" ref="F13:N13" si="12">F3*$C3</f>
        <v>5.6561085972850684E-4</v>
      </c>
      <c r="G13">
        <f t="shared" si="12"/>
        <v>1.6968325791855219E-3</v>
      </c>
      <c r="H13">
        <f t="shared" si="12"/>
        <v>2.0361990950226241E-2</v>
      </c>
      <c r="I13">
        <f t="shared" si="12"/>
        <v>3.4997171945701358E-4</v>
      </c>
      <c r="J13">
        <f t="shared" si="12"/>
        <v>5.1258484162895928E-3</v>
      </c>
      <c r="K13">
        <f t="shared" si="12"/>
        <v>1.7148614253393663E-2</v>
      </c>
      <c r="L13">
        <f t="shared" si="12"/>
        <v>8.4841628959276215E-4</v>
      </c>
      <c r="M13">
        <f t="shared" si="12"/>
        <v>1.8665158371040724E-2</v>
      </c>
      <c r="N13">
        <f t="shared" si="12"/>
        <v>3.1108597285067867E-3</v>
      </c>
    </row>
    <row r="14" spans="1:18" x14ac:dyDescent="0.25">
      <c r="F14">
        <f t="shared" ref="F14:N14" si="13">F4*$C4</f>
        <v>1.2820512820512821E-3</v>
      </c>
      <c r="G14">
        <f t="shared" si="13"/>
        <v>2.5641025641025632E-3</v>
      </c>
      <c r="H14">
        <f t="shared" si="13"/>
        <v>2.1794871794871794E-2</v>
      </c>
      <c r="I14">
        <f t="shared" si="13"/>
        <v>1.5865384615384615E-3</v>
      </c>
      <c r="J14">
        <f t="shared" si="13"/>
        <v>9.7756410256410239E-3</v>
      </c>
      <c r="K14">
        <f t="shared" si="13"/>
        <v>1.4278846153846154E-2</v>
      </c>
      <c r="L14">
        <f t="shared" si="13"/>
        <v>1.9230769230769247E-3</v>
      </c>
      <c r="M14">
        <f t="shared" si="13"/>
        <v>2.0512820512820509E-2</v>
      </c>
      <c r="N14">
        <f t="shared" si="13"/>
        <v>3.205128205128205E-3</v>
      </c>
    </row>
    <row r="15" spans="1:18" x14ac:dyDescent="0.25">
      <c r="F15">
        <f t="shared" ref="F15:N15" si="14">F5*$C5</f>
        <v>2.6018099547511315E-3</v>
      </c>
      <c r="G15">
        <f t="shared" si="14"/>
        <v>4.3363499245852189E-3</v>
      </c>
      <c r="H15">
        <f t="shared" si="14"/>
        <v>2.7752639517345398E-2</v>
      </c>
      <c r="I15">
        <f t="shared" si="14"/>
        <v>4.8296097285067873E-3</v>
      </c>
      <c r="J15">
        <f t="shared" si="14"/>
        <v>1.6445607088989445E-2</v>
      </c>
      <c r="K15">
        <f t="shared" si="14"/>
        <v>1.3415582579185521E-2</v>
      </c>
      <c r="L15">
        <f t="shared" si="14"/>
        <v>3.9027149321266986E-3</v>
      </c>
      <c r="M15">
        <f t="shared" si="14"/>
        <v>2.6885369532428354E-2</v>
      </c>
      <c r="N15">
        <f t="shared" si="14"/>
        <v>3.9027149321266968E-3</v>
      </c>
    </row>
    <row r="16" spans="1:18" x14ac:dyDescent="0.25">
      <c r="F16">
        <f t="shared" ref="F16:N16" si="15">F6*$C6</f>
        <v>7.390648567119156E-3</v>
      </c>
      <c r="G16">
        <f t="shared" si="15"/>
        <v>1.1085972850678735E-2</v>
      </c>
      <c r="H16">
        <f t="shared" si="15"/>
        <v>5.5429864253393663E-2</v>
      </c>
      <c r="I16">
        <f t="shared" si="15"/>
        <v>1.8291855203619908E-2</v>
      </c>
      <c r="J16">
        <f t="shared" si="15"/>
        <v>3.7322775263951738E-2</v>
      </c>
      <c r="K16">
        <f t="shared" si="15"/>
        <v>1.8291855203619908E-2</v>
      </c>
      <c r="L16">
        <f t="shared" si="15"/>
        <v>1.1085972850678742E-2</v>
      </c>
      <c r="M16">
        <f t="shared" si="15"/>
        <v>5.5429864253393656E-2</v>
      </c>
      <c r="N16">
        <f t="shared" si="15"/>
        <v>7.3906485671191551E-3</v>
      </c>
    </row>
    <row r="17" spans="1:17" x14ac:dyDescent="0.25">
      <c r="F17">
        <f t="shared" ref="F17:N17" si="16">F7*$C7</f>
        <v>1.0180995475113122E-2</v>
      </c>
      <c r="G17">
        <f t="shared" si="16"/>
        <v>1.4253393665158374E-2</v>
      </c>
      <c r="H17">
        <f t="shared" si="16"/>
        <v>5.7013574660633483E-2</v>
      </c>
      <c r="I17">
        <f t="shared" si="16"/>
        <v>3.1497454751131221E-2</v>
      </c>
      <c r="J17">
        <f t="shared" si="16"/>
        <v>3.8611425339366519E-2</v>
      </c>
      <c r="K17">
        <f t="shared" si="16"/>
        <v>1.133908371040724E-2</v>
      </c>
      <c r="L17">
        <f t="shared" si="16"/>
        <v>1.5271493212669693E-2</v>
      </c>
      <c r="M17">
        <f t="shared" si="16"/>
        <v>5.90497737556561E-2</v>
      </c>
      <c r="N17">
        <f t="shared" si="16"/>
        <v>7.1266968325791854E-3</v>
      </c>
    </row>
    <row r="18" spans="1:17" x14ac:dyDescent="0.25">
      <c r="F18">
        <f t="shared" ref="F18:N18" si="17">F8*$C8</f>
        <v>7.0135746606334853E-3</v>
      </c>
      <c r="G18">
        <f t="shared" si="17"/>
        <v>9.3514328808446488E-3</v>
      </c>
      <c r="H18">
        <f t="shared" si="17"/>
        <v>3.0392156862745094E-2</v>
      </c>
      <c r="I18">
        <f t="shared" si="17"/>
        <v>2.603789592760181E-2</v>
      </c>
      <c r="J18">
        <f t="shared" si="17"/>
        <v>1.7826168929110105E-2</v>
      </c>
      <c r="K18">
        <f t="shared" si="17"/>
        <v>2.893099547511312E-3</v>
      </c>
      <c r="L18">
        <f t="shared" si="17"/>
        <v>1.0520361990950236E-2</v>
      </c>
      <c r="M18">
        <f t="shared" si="17"/>
        <v>3.2730015082956254E-2</v>
      </c>
      <c r="N18">
        <f t="shared" si="17"/>
        <v>3.5067873303167413E-3</v>
      </c>
    </row>
    <row r="19" spans="1:17" x14ac:dyDescent="0.25">
      <c r="F19">
        <f t="shared" ref="F19:N19" si="18">F9*$C9</f>
        <v>2.0324283559577681E-2</v>
      </c>
      <c r="G19">
        <f t="shared" si="18"/>
        <v>2.6131221719457025E-2</v>
      </c>
      <c r="H19">
        <f t="shared" si="18"/>
        <v>6.9683257918552025E-2</v>
      </c>
      <c r="I19">
        <f t="shared" si="18"/>
        <v>8.802955316742081E-2</v>
      </c>
      <c r="J19">
        <f t="shared" si="18"/>
        <v>2.6312688536953243E-2</v>
      </c>
      <c r="K19">
        <f t="shared" si="18"/>
        <v>1.7965214932126696E-3</v>
      </c>
      <c r="L19">
        <f t="shared" si="18"/>
        <v>3.0486425339366536E-2</v>
      </c>
      <c r="M19">
        <f t="shared" si="18"/>
        <v>7.8393665158371026E-2</v>
      </c>
      <c r="N19">
        <f t="shared" si="18"/>
        <v>7.2586726998491689E-3</v>
      </c>
    </row>
    <row r="20" spans="1:17" x14ac:dyDescent="0.25">
      <c r="F20">
        <f t="shared" ref="F20:N20" si="19">F10*$C10</f>
        <v>0.11553544494720965</v>
      </c>
      <c r="G20">
        <f t="shared" si="19"/>
        <v>0.14441930618401205</v>
      </c>
      <c r="H20">
        <f t="shared" si="19"/>
        <v>0.31772247360482647</v>
      </c>
      <c r="I20">
        <f t="shared" si="19"/>
        <v>0.5719004524886877</v>
      </c>
      <c r="J20">
        <f t="shared" si="19"/>
        <v>5.7767722473604875E-3</v>
      </c>
      <c r="K20">
        <f t="shared" si="19"/>
        <v>0</v>
      </c>
      <c r="L20">
        <f t="shared" si="19"/>
        <v>0.17330316742081461</v>
      </c>
      <c r="M20">
        <f t="shared" si="19"/>
        <v>0.3754901960784312</v>
      </c>
      <c r="N20">
        <f t="shared" si="19"/>
        <v>2.8883861236802404E-2</v>
      </c>
    </row>
    <row r="21" spans="1:17" x14ac:dyDescent="0.25">
      <c r="F21">
        <f>SUM(F12:F20)</f>
        <v>0.16489441930618401</v>
      </c>
      <c r="G21">
        <f t="shared" ref="G21:N21" si="20">SUM(G12:G20)</f>
        <v>0.21489441930618403</v>
      </c>
      <c r="H21">
        <f t="shared" si="20"/>
        <v>0.62021116138763188</v>
      </c>
      <c r="I21">
        <f t="shared" si="20"/>
        <v>0.74252333144796379</v>
      </c>
      <c r="J21">
        <f t="shared" si="20"/>
        <v>0.15740808823529409</v>
      </c>
      <c r="K21">
        <f t="shared" si="20"/>
        <v>0.1000685803167421</v>
      </c>
      <c r="L21">
        <f t="shared" si="20"/>
        <v>0.24734162895927619</v>
      </c>
      <c r="M21">
        <f t="shared" si="20"/>
        <v>0.68510558069381577</v>
      </c>
      <c r="N21">
        <f t="shared" si="20"/>
        <v>6.755279034690799E-2</v>
      </c>
    </row>
    <row r="24" spans="1:17" x14ac:dyDescent="0.25">
      <c r="F24" t="s">
        <v>25</v>
      </c>
      <c r="K24" s="1"/>
      <c r="M24" t="s">
        <v>28</v>
      </c>
    </row>
    <row r="25" spans="1:17" x14ac:dyDescent="0.25">
      <c r="F25" t="s">
        <v>19</v>
      </c>
      <c r="G25" t="s">
        <v>20</v>
      </c>
      <c r="H25" t="s">
        <v>21</v>
      </c>
      <c r="K25" s="1"/>
      <c r="M25" t="s">
        <v>19</v>
      </c>
      <c r="N25" t="s">
        <v>20</v>
      </c>
      <c r="O25" t="s">
        <v>21</v>
      </c>
    </row>
    <row r="26" spans="1:17" x14ac:dyDescent="0.25">
      <c r="E26" s="1" t="s">
        <v>22</v>
      </c>
      <c r="F26">
        <f>F21</f>
        <v>0.16489441930618401</v>
      </c>
      <c r="G26">
        <f t="shared" ref="G26:H26" si="21">G21</f>
        <v>0.21489441930618403</v>
      </c>
      <c r="H26">
        <f t="shared" si="21"/>
        <v>0.62021116138763188</v>
      </c>
      <c r="L26" s="1" t="s">
        <v>22</v>
      </c>
      <c r="M26">
        <f>F54</f>
        <v>0.20957482993197279</v>
      </c>
      <c r="N26">
        <f t="shared" ref="N26:O26" si="22">G54</f>
        <v>0.25957482993197278</v>
      </c>
      <c r="O26">
        <f t="shared" si="22"/>
        <v>0.53085034013605448</v>
      </c>
    </row>
    <row r="27" spans="1:17" x14ac:dyDescent="0.25">
      <c r="E27" s="1" t="s">
        <v>23</v>
      </c>
      <c r="F27">
        <f>I21</f>
        <v>0.74252333144796379</v>
      </c>
      <c r="G27">
        <f t="shared" ref="G27:H27" si="23">J21</f>
        <v>0.15740808823529409</v>
      </c>
      <c r="H27">
        <f t="shared" si="23"/>
        <v>0.1000685803167421</v>
      </c>
      <c r="L27" s="1" t="s">
        <v>23</v>
      </c>
      <c r="M27">
        <f>I54</f>
        <v>0.86622952428834787</v>
      </c>
      <c r="N27">
        <f t="shared" ref="N27:O27" si="24">J54</f>
        <v>0.12179945482466482</v>
      </c>
      <c r="O27">
        <f t="shared" si="24"/>
        <v>1.1971020886987274E-2</v>
      </c>
    </row>
    <row r="28" spans="1:17" x14ac:dyDescent="0.25">
      <c r="E28" s="1" t="s">
        <v>24</v>
      </c>
      <c r="F28">
        <f>L21</f>
        <v>0.24734162895927619</v>
      </c>
      <c r="G28">
        <f t="shared" ref="G28:H28" si="25">M21</f>
        <v>0.68510558069381577</v>
      </c>
      <c r="H28">
        <f t="shared" si="25"/>
        <v>6.755279034690799E-2</v>
      </c>
      <c r="L28" s="1" t="s">
        <v>24</v>
      </c>
      <c r="M28">
        <f>L54</f>
        <v>0.31436224489795939</v>
      </c>
      <c r="N28">
        <f t="shared" ref="N28:O28" si="26">M54</f>
        <v>0.64042517006802702</v>
      </c>
      <c r="O28">
        <f t="shared" si="26"/>
        <v>4.5212585034013604E-2</v>
      </c>
    </row>
    <row r="30" spans="1:17" x14ac:dyDescent="0.25">
      <c r="A30" t="s">
        <v>26</v>
      </c>
    </row>
    <row r="31" spans="1:17" x14ac:dyDescent="0.25">
      <c r="A31" t="s">
        <v>27</v>
      </c>
      <c r="F31" t="s">
        <v>10</v>
      </c>
      <c r="G31" t="s">
        <v>11</v>
      </c>
      <c r="H31" t="s">
        <v>12</v>
      </c>
      <c r="I31" t="s">
        <v>13</v>
      </c>
      <c r="J31" t="s">
        <v>14</v>
      </c>
      <c r="K31" t="s">
        <v>15</v>
      </c>
      <c r="L31" t="s">
        <v>16</v>
      </c>
      <c r="M31" t="s">
        <v>17</v>
      </c>
      <c r="N31" t="s">
        <v>18</v>
      </c>
    </row>
    <row r="32" spans="1:17" x14ac:dyDescent="0.25">
      <c r="A32">
        <v>9</v>
      </c>
      <c r="B32">
        <v>4</v>
      </c>
      <c r="C32" s="2">
        <f>B32/$B$42</f>
        <v>1.5390771693292702E-6</v>
      </c>
      <c r="D32" s="2">
        <f>D31+C32</f>
        <v>1.5390771693292702E-6</v>
      </c>
      <c r="F32">
        <f>-0.025*$A32+0.225</f>
        <v>0</v>
      </c>
      <c r="G32">
        <f>1-(F32+H32)</f>
        <v>5.0000000000000044E-2</v>
      </c>
      <c r="H32">
        <f>0.5+0.05*A32</f>
        <v>0.95</v>
      </c>
      <c r="I32">
        <f>$B$45*(A32-9)^2</f>
        <v>0</v>
      </c>
      <c r="J32">
        <f>1-(I32+K32)</f>
        <v>9.9999999999998979E-3</v>
      </c>
      <c r="K32">
        <f>$B$45*A32^2</f>
        <v>0.9900000000000001</v>
      </c>
      <c r="L32">
        <f>1-SUM(M32:N32)</f>
        <v>0</v>
      </c>
      <c r="M32">
        <v>0.85</v>
      </c>
      <c r="N32">
        <v>0.15</v>
      </c>
      <c r="Q32">
        <v>0.02</v>
      </c>
    </row>
    <row r="33" spans="1:14" x14ac:dyDescent="0.25">
      <c r="A33">
        <v>8</v>
      </c>
      <c r="B33">
        <v>36</v>
      </c>
      <c r="C33" s="2">
        <f t="shared" ref="C33:C41" si="27">B33/$B$42</f>
        <v>1.3851694523963431E-5</v>
      </c>
      <c r="D33" s="2">
        <f t="shared" ref="D33:D41" si="28">D32+C33</f>
        <v>1.5390771693292702E-5</v>
      </c>
      <c r="F33">
        <f t="shared" ref="F33:F41" si="29">-0.025*$A33+0.225</f>
        <v>2.4999999999999994E-2</v>
      </c>
      <c r="G33">
        <f t="shared" ref="G33:G41" si="30">1-(F33+H33)</f>
        <v>7.4999999999999956E-2</v>
      </c>
      <c r="H33">
        <f t="shared" ref="H33:H41" si="31">0.5+0.05*A33</f>
        <v>0.9</v>
      </c>
      <c r="I33">
        <f t="shared" ref="I33:I41" si="32">$B$45*(A33-9)^2</f>
        <v>1.2222222222222223E-2</v>
      </c>
      <c r="J33">
        <f t="shared" ref="J33:J41" si="33">1-(I33+K33)</f>
        <v>0.20555555555555549</v>
      </c>
      <c r="K33">
        <f t="shared" ref="K33:K41" si="34">$B$45*A33^2</f>
        <v>0.78222222222222226</v>
      </c>
      <c r="L33">
        <f t="shared" ref="L33:L41" si="35">1-SUM(M33:N33)</f>
        <v>3.7500000000000089E-2</v>
      </c>
      <c r="M33">
        <f>M32-0.025</f>
        <v>0.82499999999999996</v>
      </c>
      <c r="N33">
        <f>N32-0.0125</f>
        <v>0.13749999999999998</v>
      </c>
    </row>
    <row r="34" spans="1:14" x14ac:dyDescent="0.25">
      <c r="A34">
        <v>7</v>
      </c>
      <c r="B34">
        <v>624</v>
      </c>
      <c r="C34" s="2">
        <f t="shared" si="27"/>
        <v>2.4009603841536616E-4</v>
      </c>
      <c r="D34" s="2">
        <f t="shared" si="28"/>
        <v>2.5548681010865884E-4</v>
      </c>
      <c r="F34">
        <f t="shared" si="29"/>
        <v>4.9999999999999989E-2</v>
      </c>
      <c r="G34">
        <f t="shared" si="30"/>
        <v>9.9999999999999867E-2</v>
      </c>
      <c r="H34">
        <f t="shared" si="31"/>
        <v>0.85000000000000009</v>
      </c>
      <c r="I34">
        <f t="shared" si="32"/>
        <v>4.8888888888888891E-2</v>
      </c>
      <c r="J34">
        <f t="shared" si="33"/>
        <v>0.35222222222222221</v>
      </c>
      <c r="K34">
        <f t="shared" si="34"/>
        <v>0.59888888888888892</v>
      </c>
      <c r="L34">
        <f t="shared" si="35"/>
        <v>7.5000000000000067E-2</v>
      </c>
      <c r="M34">
        <f t="shared" ref="M34:M41" si="36">M33-0.025</f>
        <v>0.79999999999999993</v>
      </c>
      <c r="N34">
        <f t="shared" ref="N34:N41" si="37">N33-0.0125</f>
        <v>0.12499999999999999</v>
      </c>
    </row>
    <row r="35" spans="1:14" x14ac:dyDescent="0.25">
      <c r="A35">
        <v>6</v>
      </c>
      <c r="B35">
        <v>3744</v>
      </c>
      <c r="C35" s="2">
        <f t="shared" si="27"/>
        <v>1.4405762304921968E-3</v>
      </c>
      <c r="D35" s="2">
        <f t="shared" si="28"/>
        <v>1.6960630406008556E-3</v>
      </c>
      <c r="F35">
        <f t="shared" si="29"/>
        <v>7.4999999999999983E-2</v>
      </c>
      <c r="G35">
        <f t="shared" si="30"/>
        <v>0.125</v>
      </c>
      <c r="H35">
        <f t="shared" si="31"/>
        <v>0.8</v>
      </c>
      <c r="I35">
        <f t="shared" si="32"/>
        <v>0.11</v>
      </c>
      <c r="J35">
        <f t="shared" si="33"/>
        <v>0.44999999999999996</v>
      </c>
      <c r="K35">
        <f t="shared" si="34"/>
        <v>0.44</v>
      </c>
      <c r="L35">
        <f t="shared" si="35"/>
        <v>0.11250000000000004</v>
      </c>
      <c r="M35">
        <f t="shared" si="36"/>
        <v>0.77499999999999991</v>
      </c>
      <c r="N35">
        <f t="shared" si="37"/>
        <v>0.11249999999999999</v>
      </c>
    </row>
    <row r="36" spans="1:14" x14ac:dyDescent="0.25">
      <c r="A36">
        <v>5</v>
      </c>
      <c r="B36">
        <v>5108</v>
      </c>
      <c r="C36" s="2">
        <f t="shared" si="27"/>
        <v>1.965401545233478E-3</v>
      </c>
      <c r="D36" s="2">
        <f t="shared" si="28"/>
        <v>3.6614645858343339E-3</v>
      </c>
      <c r="F36">
        <f t="shared" si="29"/>
        <v>0.1</v>
      </c>
      <c r="G36">
        <f t="shared" si="30"/>
        <v>0.15000000000000002</v>
      </c>
      <c r="H36">
        <f t="shared" si="31"/>
        <v>0.75</v>
      </c>
      <c r="I36">
        <f t="shared" si="32"/>
        <v>0.19555555555555557</v>
      </c>
      <c r="J36">
        <f t="shared" si="33"/>
        <v>0.49888888888888883</v>
      </c>
      <c r="K36">
        <f t="shared" si="34"/>
        <v>0.30555555555555558</v>
      </c>
      <c r="L36">
        <f t="shared" si="35"/>
        <v>0.15000000000000013</v>
      </c>
      <c r="M36">
        <f t="shared" si="36"/>
        <v>0.74999999999999989</v>
      </c>
      <c r="N36">
        <f t="shared" si="37"/>
        <v>9.9999999999999992E-2</v>
      </c>
    </row>
    <row r="37" spans="1:14" x14ac:dyDescent="0.25">
      <c r="A37">
        <v>4</v>
      </c>
      <c r="B37">
        <v>10200</v>
      </c>
      <c r="C37" s="2">
        <f t="shared" si="27"/>
        <v>3.9246467817896386E-3</v>
      </c>
      <c r="D37" s="2">
        <f t="shared" si="28"/>
        <v>7.5861113676239725E-3</v>
      </c>
      <c r="F37">
        <f t="shared" si="29"/>
        <v>0.125</v>
      </c>
      <c r="G37">
        <f t="shared" si="30"/>
        <v>0.17500000000000004</v>
      </c>
      <c r="H37">
        <f t="shared" si="31"/>
        <v>0.7</v>
      </c>
      <c r="I37">
        <f t="shared" si="32"/>
        <v>0.30555555555555558</v>
      </c>
      <c r="J37">
        <f t="shared" si="33"/>
        <v>0.49888888888888883</v>
      </c>
      <c r="K37">
        <f t="shared" si="34"/>
        <v>0.19555555555555557</v>
      </c>
      <c r="L37">
        <f t="shared" si="35"/>
        <v>0.18750000000000011</v>
      </c>
      <c r="M37">
        <f t="shared" si="36"/>
        <v>0.72499999999999987</v>
      </c>
      <c r="N37">
        <f t="shared" si="37"/>
        <v>8.7499999999999994E-2</v>
      </c>
    </row>
    <row r="38" spans="1:14" x14ac:dyDescent="0.25">
      <c r="A38">
        <v>3</v>
      </c>
      <c r="B38">
        <v>54912</v>
      </c>
      <c r="C38" s="2">
        <f t="shared" si="27"/>
        <v>2.1128451380552221E-2</v>
      </c>
      <c r="D38" s="2">
        <f t="shared" si="28"/>
        <v>2.8714562748176194E-2</v>
      </c>
      <c r="F38">
        <f t="shared" si="29"/>
        <v>0.15</v>
      </c>
      <c r="G38">
        <f t="shared" si="30"/>
        <v>0.19999999999999996</v>
      </c>
      <c r="H38">
        <f t="shared" si="31"/>
        <v>0.65</v>
      </c>
      <c r="I38">
        <f t="shared" si="32"/>
        <v>0.44</v>
      </c>
      <c r="J38">
        <f t="shared" si="33"/>
        <v>0.44999999999999996</v>
      </c>
      <c r="K38">
        <f t="shared" si="34"/>
        <v>0.11</v>
      </c>
      <c r="L38">
        <f t="shared" si="35"/>
        <v>0.2250000000000002</v>
      </c>
      <c r="M38">
        <f t="shared" si="36"/>
        <v>0.69999999999999984</v>
      </c>
      <c r="N38">
        <f t="shared" si="37"/>
        <v>7.4999999999999997E-2</v>
      </c>
    </row>
    <row r="39" spans="1:14" x14ac:dyDescent="0.25">
      <c r="A39">
        <v>2</v>
      </c>
      <c r="B39">
        <v>123552</v>
      </c>
      <c r="C39" s="2">
        <f t="shared" si="27"/>
        <v>4.7539015606242498E-2</v>
      </c>
      <c r="D39" s="2">
        <f t="shared" si="28"/>
        <v>7.6253578354418691E-2</v>
      </c>
      <c r="F39">
        <f t="shared" si="29"/>
        <v>0.17499999999999999</v>
      </c>
      <c r="G39">
        <f t="shared" si="30"/>
        <v>0.22500000000000009</v>
      </c>
      <c r="H39">
        <f t="shared" si="31"/>
        <v>0.6</v>
      </c>
      <c r="I39">
        <f t="shared" si="32"/>
        <v>0.59888888888888892</v>
      </c>
      <c r="J39">
        <f t="shared" si="33"/>
        <v>0.35222222222222221</v>
      </c>
      <c r="K39">
        <f t="shared" si="34"/>
        <v>4.8888888888888891E-2</v>
      </c>
      <c r="L39">
        <f t="shared" si="35"/>
        <v>0.26250000000000018</v>
      </c>
      <c r="M39">
        <f t="shared" si="36"/>
        <v>0.67499999999999982</v>
      </c>
      <c r="N39">
        <f t="shared" si="37"/>
        <v>6.25E-2</v>
      </c>
    </row>
    <row r="40" spans="1:14" x14ac:dyDescent="0.25">
      <c r="A40">
        <v>1</v>
      </c>
      <c r="B40">
        <v>1098240</v>
      </c>
      <c r="C40" s="2">
        <f t="shared" si="27"/>
        <v>0.42256902761104442</v>
      </c>
      <c r="D40" s="2">
        <f t="shared" si="28"/>
        <v>0.49882260596546313</v>
      </c>
      <c r="F40">
        <f t="shared" si="29"/>
        <v>0.2</v>
      </c>
      <c r="G40">
        <f t="shared" si="30"/>
        <v>0.25</v>
      </c>
      <c r="H40">
        <f t="shared" si="31"/>
        <v>0.55000000000000004</v>
      </c>
      <c r="I40">
        <f t="shared" si="32"/>
        <v>0.78222222222222226</v>
      </c>
      <c r="J40">
        <f t="shared" si="33"/>
        <v>0.20555555555555549</v>
      </c>
      <c r="K40">
        <f t="shared" si="34"/>
        <v>1.2222222222222223E-2</v>
      </c>
      <c r="L40">
        <f t="shared" si="35"/>
        <v>0.30000000000000016</v>
      </c>
      <c r="M40">
        <f t="shared" si="36"/>
        <v>0.6499999999999998</v>
      </c>
      <c r="N40">
        <f t="shared" si="37"/>
        <v>0.05</v>
      </c>
    </row>
    <row r="41" spans="1:14" x14ac:dyDescent="0.25">
      <c r="A41">
        <v>0</v>
      </c>
      <c r="B41">
        <v>1302540</v>
      </c>
      <c r="C41" s="2">
        <f t="shared" si="27"/>
        <v>0.50117739403453687</v>
      </c>
      <c r="D41" s="2">
        <f t="shared" si="28"/>
        <v>1</v>
      </c>
      <c r="F41">
        <f t="shared" si="29"/>
        <v>0.22500000000000001</v>
      </c>
      <c r="G41">
        <f t="shared" si="30"/>
        <v>0.27500000000000002</v>
      </c>
      <c r="H41">
        <f t="shared" si="31"/>
        <v>0.5</v>
      </c>
      <c r="I41">
        <f t="shared" si="32"/>
        <v>0.9900000000000001</v>
      </c>
      <c r="J41">
        <f t="shared" si="33"/>
        <v>9.9999999999998979E-3</v>
      </c>
      <c r="K41">
        <f t="shared" si="34"/>
        <v>0</v>
      </c>
      <c r="L41">
        <f t="shared" si="35"/>
        <v>0.33750000000000024</v>
      </c>
      <c r="M41">
        <f t="shared" si="36"/>
        <v>0.62499999999999978</v>
      </c>
      <c r="N41">
        <f t="shared" si="37"/>
        <v>3.7500000000000006E-2</v>
      </c>
    </row>
    <row r="42" spans="1:14" x14ac:dyDescent="0.25">
      <c r="B42">
        <f>SUM(B32:B41)</f>
        <v>2598960</v>
      </c>
    </row>
    <row r="44" spans="1:14" x14ac:dyDescent="0.25">
      <c r="F44">
        <f>F32*$C32</f>
        <v>0</v>
      </c>
      <c r="G44">
        <f t="shared" ref="G44:N44" si="38">G32*$C32</f>
        <v>7.6953858466463575E-8</v>
      </c>
      <c r="H44">
        <f t="shared" si="38"/>
        <v>1.4621233108628066E-6</v>
      </c>
      <c r="I44">
        <f t="shared" si="38"/>
        <v>0</v>
      </c>
      <c r="J44">
        <f t="shared" si="38"/>
        <v>1.5390771693292545E-8</v>
      </c>
      <c r="K44">
        <f t="shared" si="38"/>
        <v>1.5236863976359775E-6</v>
      </c>
      <c r="L44">
        <f t="shared" si="38"/>
        <v>0</v>
      </c>
      <c r="M44">
        <f t="shared" si="38"/>
        <v>1.3082155939298797E-6</v>
      </c>
      <c r="N44">
        <f t="shared" si="38"/>
        <v>2.3086157539939053E-7</v>
      </c>
    </row>
    <row r="45" spans="1:14" x14ac:dyDescent="0.25">
      <c r="B45">
        <f>1/((81/3.96)*4)</f>
        <v>1.2222222222222223E-2</v>
      </c>
      <c r="F45">
        <f t="shared" ref="F45:N45" si="39">F33*$C33</f>
        <v>3.4629236309908571E-7</v>
      </c>
      <c r="G45">
        <f t="shared" si="39"/>
        <v>1.0388770892972566E-6</v>
      </c>
      <c r="H45">
        <f t="shared" si="39"/>
        <v>1.2466525071567088E-5</v>
      </c>
      <c r="I45">
        <f t="shared" si="39"/>
        <v>1.6929848862621972E-7</v>
      </c>
      <c r="J45">
        <f t="shared" si="39"/>
        <v>2.8472927632591488E-6</v>
      </c>
      <c r="K45">
        <f t="shared" si="39"/>
        <v>1.0835103272078062E-5</v>
      </c>
      <c r="L45">
        <f t="shared" si="39"/>
        <v>5.1943854464862989E-7</v>
      </c>
      <c r="M45">
        <f t="shared" si="39"/>
        <v>1.142764798226983E-5</v>
      </c>
      <c r="N45">
        <f t="shared" si="39"/>
        <v>1.9046079970449716E-6</v>
      </c>
    </row>
    <row r="46" spans="1:14" x14ac:dyDescent="0.25">
      <c r="F46">
        <f t="shared" ref="F46:N46" si="40">F34*$C34</f>
        <v>1.2004801920768305E-5</v>
      </c>
      <c r="G46">
        <f t="shared" si="40"/>
        <v>2.4009603841536584E-5</v>
      </c>
      <c r="H46">
        <f t="shared" si="40"/>
        <v>2.0408163265306126E-4</v>
      </c>
      <c r="I46">
        <f t="shared" si="40"/>
        <v>1.1738028544751236E-5</v>
      </c>
      <c r="J46">
        <f t="shared" si="40"/>
        <v>8.4567160197412293E-5</v>
      </c>
      <c r="K46">
        <f t="shared" si="40"/>
        <v>1.4379084967320262E-4</v>
      </c>
      <c r="L46">
        <f t="shared" si="40"/>
        <v>1.8007202881152479E-5</v>
      </c>
      <c r="M46">
        <f t="shared" si="40"/>
        <v>1.9207683073229291E-4</v>
      </c>
      <c r="N46">
        <f t="shared" si="40"/>
        <v>3.0012004801920766E-5</v>
      </c>
    </row>
    <row r="47" spans="1:14" x14ac:dyDescent="0.25">
      <c r="F47">
        <f t="shared" ref="F47:N47" si="41">F35*$C35</f>
        <v>1.0804321728691473E-4</v>
      </c>
      <c r="G47">
        <f t="shared" si="41"/>
        <v>1.800720288115246E-4</v>
      </c>
      <c r="H47">
        <f t="shared" si="41"/>
        <v>1.1524609843937574E-3</v>
      </c>
      <c r="I47">
        <f t="shared" si="41"/>
        <v>1.5846338535414165E-4</v>
      </c>
      <c r="J47">
        <f t="shared" si="41"/>
        <v>6.4825930372148849E-4</v>
      </c>
      <c r="K47">
        <f t="shared" si="41"/>
        <v>6.3385354141656661E-4</v>
      </c>
      <c r="L47">
        <f t="shared" si="41"/>
        <v>1.620648259303722E-4</v>
      </c>
      <c r="M47">
        <f t="shared" si="41"/>
        <v>1.1164465786314523E-3</v>
      </c>
      <c r="N47">
        <f t="shared" si="41"/>
        <v>1.6206482593037212E-4</v>
      </c>
    </row>
    <row r="48" spans="1:14" x14ac:dyDescent="0.25">
      <c r="F48">
        <f t="shared" ref="F48:N48" si="42">F36*$C36</f>
        <v>1.9654015452334782E-4</v>
      </c>
      <c r="G48">
        <f t="shared" si="42"/>
        <v>2.9481023178502174E-4</v>
      </c>
      <c r="H48">
        <f t="shared" si="42"/>
        <v>1.4740511589251084E-3</v>
      </c>
      <c r="I48">
        <f t="shared" si="42"/>
        <v>3.8434519106788018E-4</v>
      </c>
      <c r="J48">
        <f t="shared" si="42"/>
        <v>9.8051699312203498E-4</v>
      </c>
      <c r="K48">
        <f t="shared" si="42"/>
        <v>6.0053936104356275E-4</v>
      </c>
      <c r="L48">
        <f t="shared" si="42"/>
        <v>2.9481023178502195E-4</v>
      </c>
      <c r="M48">
        <f t="shared" si="42"/>
        <v>1.4740511589251082E-3</v>
      </c>
      <c r="N48">
        <f t="shared" si="42"/>
        <v>1.965401545233478E-4</v>
      </c>
    </row>
    <row r="49" spans="6:14" x14ac:dyDescent="0.25">
      <c r="F49">
        <f t="shared" ref="F49:N49" si="43">F37*$C37</f>
        <v>4.9058084772370483E-4</v>
      </c>
      <c r="G49">
        <f t="shared" si="43"/>
        <v>6.8681318681318698E-4</v>
      </c>
      <c r="H49">
        <f t="shared" si="43"/>
        <v>2.747252747252747E-3</v>
      </c>
      <c r="I49">
        <f t="shared" si="43"/>
        <v>1.1991976277690563E-3</v>
      </c>
      <c r="J49">
        <f t="shared" si="43"/>
        <v>1.957962672248386E-3</v>
      </c>
      <c r="K49">
        <f t="shared" si="43"/>
        <v>7.6748648177219609E-4</v>
      </c>
      <c r="L49">
        <f t="shared" si="43"/>
        <v>7.3587127158555767E-4</v>
      </c>
      <c r="M49">
        <f t="shared" si="43"/>
        <v>2.8453689167974873E-3</v>
      </c>
      <c r="N49">
        <f t="shared" si="43"/>
        <v>3.4340659340659338E-4</v>
      </c>
    </row>
    <row r="50" spans="6:14" x14ac:dyDescent="0.25">
      <c r="F50">
        <f t="shared" ref="F50:N50" si="44">F38*$C38</f>
        <v>3.1692677070828332E-3</v>
      </c>
      <c r="G50">
        <f t="shared" si="44"/>
        <v>4.2256902761104434E-3</v>
      </c>
      <c r="H50">
        <f t="shared" si="44"/>
        <v>1.3733493397358944E-2</v>
      </c>
      <c r="I50">
        <f t="shared" si="44"/>
        <v>9.296518607442978E-3</v>
      </c>
      <c r="J50">
        <f t="shared" si="44"/>
        <v>9.5078031212484978E-3</v>
      </c>
      <c r="K50">
        <f t="shared" si="44"/>
        <v>2.3241296518607445E-3</v>
      </c>
      <c r="L50">
        <f t="shared" si="44"/>
        <v>4.7539015606242541E-3</v>
      </c>
      <c r="M50">
        <f t="shared" si="44"/>
        <v>1.4789915966386551E-2</v>
      </c>
      <c r="N50">
        <f t="shared" si="44"/>
        <v>1.5846338535414166E-3</v>
      </c>
    </row>
    <row r="51" spans="6:14" x14ac:dyDescent="0.25">
      <c r="F51">
        <f t="shared" ref="F51:N51" si="45">F39*$C39</f>
        <v>8.3193277310924362E-3</v>
      </c>
      <c r="G51">
        <f t="shared" si="45"/>
        <v>1.0696278511404566E-2</v>
      </c>
      <c r="H51">
        <f t="shared" si="45"/>
        <v>2.8523409363745499E-2</v>
      </c>
      <c r="I51">
        <f t="shared" si="45"/>
        <v>2.8470588235294119E-2</v>
      </c>
      <c r="J51">
        <f t="shared" si="45"/>
        <v>1.6744297719087635E-2</v>
      </c>
      <c r="K51">
        <f t="shared" si="45"/>
        <v>2.3241296518607445E-3</v>
      </c>
      <c r="L51">
        <f t="shared" si="45"/>
        <v>1.2478991596638664E-2</v>
      </c>
      <c r="M51">
        <f t="shared" si="45"/>
        <v>3.2088835534213676E-2</v>
      </c>
      <c r="N51">
        <f t="shared" si="45"/>
        <v>2.9711884753901561E-3</v>
      </c>
    </row>
    <row r="52" spans="6:14" x14ac:dyDescent="0.25">
      <c r="F52">
        <f t="shared" ref="F52:N52" si="46">F40*$C40</f>
        <v>8.4513805522208885E-2</v>
      </c>
      <c r="G52">
        <f t="shared" si="46"/>
        <v>0.10564225690276111</v>
      </c>
      <c r="H52">
        <f t="shared" si="46"/>
        <v>0.23241296518607446</v>
      </c>
      <c r="I52">
        <f t="shared" si="46"/>
        <v>0.33054288382019476</v>
      </c>
      <c r="J52">
        <f t="shared" si="46"/>
        <v>8.6861411231159105E-2</v>
      </c>
      <c r="K52">
        <f t="shared" si="46"/>
        <v>5.164732559690543E-3</v>
      </c>
      <c r="L52">
        <f t="shared" si="46"/>
        <v>0.12677070828331338</v>
      </c>
      <c r="M52">
        <f t="shared" si="46"/>
        <v>0.27466986794717879</v>
      </c>
      <c r="N52">
        <f t="shared" si="46"/>
        <v>2.1128451380552221E-2</v>
      </c>
    </row>
    <row r="53" spans="6:14" x14ac:dyDescent="0.25">
      <c r="F53">
        <f t="shared" ref="F53:N53" si="47">F41*$C41</f>
        <v>0.1127649136577708</v>
      </c>
      <c r="G53">
        <f t="shared" si="47"/>
        <v>0.13782378335949766</v>
      </c>
      <c r="H53">
        <f t="shared" si="47"/>
        <v>0.25058869701726844</v>
      </c>
      <c r="I53">
        <f t="shared" si="47"/>
        <v>0.49616562009419157</v>
      </c>
      <c r="J53">
        <f t="shared" si="47"/>
        <v>5.0117739403453179E-3</v>
      </c>
      <c r="K53">
        <f t="shared" si="47"/>
        <v>0</v>
      </c>
      <c r="L53">
        <f t="shared" si="47"/>
        <v>0.16914737048665632</v>
      </c>
      <c r="M53">
        <f t="shared" si="47"/>
        <v>0.31323587127158542</v>
      </c>
      <c r="N53">
        <f t="shared" si="47"/>
        <v>1.8794152276295134E-2</v>
      </c>
    </row>
    <row r="54" spans="6:14" x14ac:dyDescent="0.25">
      <c r="F54">
        <f>SUM(F44:F53)</f>
        <v>0.20957482993197279</v>
      </c>
      <c r="G54">
        <f t="shared" ref="G54:N54" si="48">SUM(G44:G53)</f>
        <v>0.25957482993197278</v>
      </c>
      <c r="H54">
        <f t="shared" si="48"/>
        <v>0.53085034013605448</v>
      </c>
      <c r="I54">
        <f t="shared" si="48"/>
        <v>0.86622952428834787</v>
      </c>
      <c r="J54">
        <f t="shared" si="48"/>
        <v>0.12179945482466482</v>
      </c>
      <c r="K54">
        <f t="shared" si="48"/>
        <v>1.1971020886987274E-2</v>
      </c>
      <c r="L54">
        <f t="shared" si="48"/>
        <v>0.31436224489795939</v>
      </c>
      <c r="M54">
        <f t="shared" si="48"/>
        <v>0.64042517006802702</v>
      </c>
      <c r="N54">
        <f t="shared" si="48"/>
        <v>4.5212585034013604E-2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Gonzalez</dc:creator>
  <cp:lastModifiedBy>Álvaro Gonzalez</cp:lastModifiedBy>
  <dcterms:created xsi:type="dcterms:W3CDTF">2020-06-14T11:43:57Z</dcterms:created>
  <dcterms:modified xsi:type="dcterms:W3CDTF">2020-06-16T23:49:19Z</dcterms:modified>
</cp:coreProperties>
</file>