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7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9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0.xml" ContentType="application/vnd.openxmlformats-officedocument.drawing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 Iyer\Documents\Aparna-SIT\Service Learning\DSSF Health Project\"/>
    </mc:Choice>
  </mc:AlternateContent>
  <xr:revisionPtr revIDLastSave="0" documentId="13_ncr:1_{AD539238-DDBA-4C00-A104-89BEDABE118C}" xr6:coauthVersionLast="47" xr6:coauthVersionMax="47" xr10:uidLastSave="{00000000-0000-0000-0000-000000000000}"/>
  <bookViews>
    <workbookView xWindow="-108" yWindow="-108" windowWidth="23256" windowHeight="12456" firstSheet="7" activeTab="8" xr2:uid="{728DE508-ECFE-4B02-AE2F-9FC25543462B}"/>
  </bookViews>
  <sheets>
    <sheet name="PoornimaMule_AnnualData" sheetId="1" r:id="rId1"/>
    <sheet name="RupaliBahire_AnnualData" sheetId="6" r:id="rId2"/>
    <sheet name="RupaliBahire_BaselineVsEndline" sheetId="3" r:id="rId3"/>
    <sheet name="PoornimaMule_BaselineVsEndline" sheetId="7" r:id="rId4"/>
    <sheet name="ConstructionSites_BaselineVsEnd" sheetId="10" r:id="rId5"/>
    <sheet name="ConstructionSites_AnnualData" sheetId="11" r:id="rId6"/>
    <sheet name="BrickKiln_AnnualData" sheetId="15" r:id="rId7"/>
    <sheet name="BrickKiln_BaselineVsEndline" sheetId="17" r:id="rId8"/>
    <sheet name="SugarcaneFactory_AnnualData" sheetId="16" r:id="rId9"/>
    <sheet name="Sugarcane_BaselineVsEndline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7" l="1"/>
  <c r="G36" i="17"/>
  <c r="G37" i="17"/>
  <c r="G34" i="17"/>
  <c r="D37" i="17"/>
  <c r="E37" i="17"/>
  <c r="F37" i="17"/>
  <c r="C37" i="17"/>
  <c r="G35" i="10"/>
  <c r="G36" i="10"/>
  <c r="G37" i="10"/>
  <c r="G34" i="10"/>
  <c r="D37" i="10"/>
  <c r="E37" i="10"/>
  <c r="F37" i="10"/>
  <c r="C37" i="10"/>
  <c r="E30" i="18"/>
  <c r="D30" i="18"/>
  <c r="C30" i="18"/>
  <c r="E29" i="18"/>
  <c r="D29" i="18"/>
  <c r="C29" i="18"/>
  <c r="E28" i="18"/>
  <c r="D28" i="18"/>
  <c r="C28" i="18"/>
  <c r="D24" i="18"/>
  <c r="F21" i="18"/>
  <c r="E24" i="18" s="1"/>
  <c r="E21" i="18"/>
  <c r="D21" i="18"/>
  <c r="C21" i="18"/>
  <c r="F20" i="18"/>
  <c r="F19" i="18"/>
  <c r="F18" i="18"/>
  <c r="E14" i="18"/>
  <c r="D14" i="18"/>
  <c r="C14" i="18"/>
  <c r="F13" i="18"/>
  <c r="F12" i="18"/>
  <c r="D25" i="18" s="1"/>
  <c r="F11" i="18"/>
  <c r="C25" i="18" s="1"/>
  <c r="F7" i="18"/>
  <c r="C24" i="18" s="1"/>
  <c r="F24" i="18" s="1"/>
  <c r="E7" i="18"/>
  <c r="D7" i="18"/>
  <c r="C7" i="18"/>
  <c r="F6" i="18"/>
  <c r="F30" i="18" s="1"/>
  <c r="F5" i="18"/>
  <c r="F4" i="18"/>
  <c r="E30" i="17"/>
  <c r="D30" i="17"/>
  <c r="C30" i="17"/>
  <c r="E29" i="17"/>
  <c r="D29" i="17"/>
  <c r="C29" i="17"/>
  <c r="E28" i="17"/>
  <c r="D28" i="17"/>
  <c r="C28" i="17"/>
  <c r="D24" i="17"/>
  <c r="F21" i="17"/>
  <c r="E24" i="17" s="1"/>
  <c r="E21" i="17"/>
  <c r="D21" i="17"/>
  <c r="C21" i="17"/>
  <c r="F20" i="17"/>
  <c r="F19" i="17"/>
  <c r="F18" i="17"/>
  <c r="E14" i="17"/>
  <c r="D14" i="17"/>
  <c r="C14" i="17"/>
  <c r="F13" i="17"/>
  <c r="F12" i="17"/>
  <c r="F29" i="17" s="1"/>
  <c r="F11" i="17"/>
  <c r="F28" i="17" s="1"/>
  <c r="F31" i="17" s="1"/>
  <c r="F7" i="17"/>
  <c r="C24" i="17" s="1"/>
  <c r="E7" i="17"/>
  <c r="D7" i="17"/>
  <c r="C7" i="17"/>
  <c r="F6" i="17"/>
  <c r="F30" i="17" s="1"/>
  <c r="F5" i="17"/>
  <c r="D25" i="17" s="1"/>
  <c r="F4" i="17"/>
  <c r="C25" i="17" s="1"/>
  <c r="J43" i="16"/>
  <c r="L46" i="16" s="1"/>
  <c r="J20" i="16"/>
  <c r="I20" i="16"/>
  <c r="H20" i="16"/>
  <c r="K20" i="16" s="1"/>
  <c r="G20" i="16"/>
  <c r="J19" i="16"/>
  <c r="I19" i="16"/>
  <c r="H19" i="16"/>
  <c r="K19" i="16" s="1"/>
  <c r="G19" i="16"/>
  <c r="J18" i="16"/>
  <c r="I18" i="16"/>
  <c r="H18" i="16"/>
  <c r="K18" i="16" s="1"/>
  <c r="G18" i="16"/>
  <c r="N14" i="16"/>
  <c r="K43" i="16" s="1"/>
  <c r="L47" i="16" s="1"/>
  <c r="M14" i="16"/>
  <c r="K42" i="16" s="1"/>
  <c r="K47" i="16" s="1"/>
  <c r="L14" i="16"/>
  <c r="K41" i="16" s="1"/>
  <c r="K14" i="16"/>
  <c r="G14" i="16"/>
  <c r="J21" i="16" s="1"/>
  <c r="F14" i="16"/>
  <c r="I21" i="16" s="1"/>
  <c r="E14" i="16"/>
  <c r="J41" i="16" s="1"/>
  <c r="D14" i="16"/>
  <c r="G21" i="16" s="1"/>
  <c r="O13" i="16"/>
  <c r="H13" i="16"/>
  <c r="O12" i="16"/>
  <c r="H12" i="16"/>
  <c r="O11" i="16"/>
  <c r="H11" i="16"/>
  <c r="J43" i="15"/>
  <c r="L46" i="15" s="1"/>
  <c r="J42" i="15"/>
  <c r="J47" i="15" s="1"/>
  <c r="J20" i="15"/>
  <c r="I20" i="15"/>
  <c r="H20" i="15"/>
  <c r="K20" i="15" s="1"/>
  <c r="G20" i="15"/>
  <c r="J19" i="15"/>
  <c r="I19" i="15"/>
  <c r="H19" i="15"/>
  <c r="G19" i="15"/>
  <c r="J18" i="15"/>
  <c r="I18" i="15"/>
  <c r="H18" i="15"/>
  <c r="K18" i="15" s="1"/>
  <c r="G18" i="15"/>
  <c r="N14" i="15"/>
  <c r="K43" i="15" s="1"/>
  <c r="L47" i="15" s="1"/>
  <c r="M14" i="15"/>
  <c r="K42" i="15" s="1"/>
  <c r="K47" i="15" s="1"/>
  <c r="L14" i="15"/>
  <c r="K41" i="15" s="1"/>
  <c r="K14" i="15"/>
  <c r="G14" i="15"/>
  <c r="J21" i="15" s="1"/>
  <c r="F14" i="15"/>
  <c r="E14" i="15"/>
  <c r="D14" i="15"/>
  <c r="O13" i="15"/>
  <c r="H13" i="15"/>
  <c r="O12" i="15"/>
  <c r="H12" i="15"/>
  <c r="O11" i="15"/>
  <c r="H11" i="15"/>
  <c r="H14" i="15" s="1"/>
  <c r="F24" i="3"/>
  <c r="F7" i="7"/>
  <c r="F18" i="10"/>
  <c r="F19" i="10"/>
  <c r="F20" i="10"/>
  <c r="C19" i="10"/>
  <c r="C21" i="10" s="1"/>
  <c r="D19" i="10"/>
  <c r="E19" i="10"/>
  <c r="C20" i="10"/>
  <c r="D20" i="10"/>
  <c r="E20" i="10"/>
  <c r="D18" i="10"/>
  <c r="E18" i="10"/>
  <c r="C18" i="10"/>
  <c r="F12" i="10"/>
  <c r="F14" i="10" s="1"/>
  <c r="F13" i="10"/>
  <c r="F30" i="10" s="1"/>
  <c r="F11" i="10"/>
  <c r="C12" i="10"/>
  <c r="D12" i="10"/>
  <c r="E12" i="10"/>
  <c r="C13" i="10"/>
  <c r="D13" i="10"/>
  <c r="E13" i="10"/>
  <c r="D11" i="10"/>
  <c r="E11" i="10"/>
  <c r="C11" i="10"/>
  <c r="F5" i="10"/>
  <c r="F6" i="10"/>
  <c r="F7" i="10"/>
  <c r="F4" i="10"/>
  <c r="F4" i="7"/>
  <c r="C5" i="10"/>
  <c r="D5" i="10"/>
  <c r="E5" i="10"/>
  <c r="C6" i="10"/>
  <c r="D6" i="10"/>
  <c r="E6" i="10"/>
  <c r="D4" i="10"/>
  <c r="E4" i="10"/>
  <c r="C4" i="10"/>
  <c r="L11" i="11"/>
  <c r="M11" i="11"/>
  <c r="N11" i="11"/>
  <c r="J18" i="11" s="1"/>
  <c r="L12" i="11"/>
  <c r="M12" i="11"/>
  <c r="N12" i="11"/>
  <c r="L13" i="11"/>
  <c r="M13" i="11"/>
  <c r="N13" i="11"/>
  <c r="K12" i="11"/>
  <c r="K13" i="11"/>
  <c r="G20" i="11" s="1"/>
  <c r="K11" i="11"/>
  <c r="D12" i="11"/>
  <c r="E12" i="11"/>
  <c r="F12" i="11"/>
  <c r="G12" i="11"/>
  <c r="D13" i="11"/>
  <c r="E13" i="11"/>
  <c r="F13" i="11"/>
  <c r="G13" i="11"/>
  <c r="E11" i="11"/>
  <c r="F11" i="11"/>
  <c r="G11" i="11"/>
  <c r="D11" i="11"/>
  <c r="E30" i="10"/>
  <c r="D30" i="10"/>
  <c r="E30" i="7"/>
  <c r="D30" i="7"/>
  <c r="C30" i="7"/>
  <c r="E29" i="7"/>
  <c r="D29" i="7"/>
  <c r="C29" i="7"/>
  <c r="E28" i="7"/>
  <c r="D28" i="7"/>
  <c r="C28" i="7"/>
  <c r="E21" i="7"/>
  <c r="D21" i="7"/>
  <c r="C21" i="7"/>
  <c r="F20" i="7"/>
  <c r="F19" i="7"/>
  <c r="F21" i="7" s="1"/>
  <c r="F18" i="7"/>
  <c r="E14" i="7"/>
  <c r="D14" i="7"/>
  <c r="C14" i="7"/>
  <c r="F13" i="7"/>
  <c r="F30" i="7" s="1"/>
  <c r="F12" i="7"/>
  <c r="F11" i="7"/>
  <c r="E7" i="7"/>
  <c r="D7" i="7"/>
  <c r="C7" i="7"/>
  <c r="F6" i="7"/>
  <c r="F5" i="7"/>
  <c r="J20" i="6"/>
  <c r="I20" i="6"/>
  <c r="H20" i="6"/>
  <c r="G20" i="6"/>
  <c r="J19" i="6"/>
  <c r="I19" i="6"/>
  <c r="H19" i="6"/>
  <c r="G19" i="6"/>
  <c r="J18" i="6"/>
  <c r="I18" i="6"/>
  <c r="H18" i="6"/>
  <c r="G18" i="6"/>
  <c r="N14" i="6"/>
  <c r="K43" i="6" s="1"/>
  <c r="L47" i="6" s="1"/>
  <c r="M14" i="6"/>
  <c r="K42" i="6" s="1"/>
  <c r="L14" i="6"/>
  <c r="K41" i="6" s="1"/>
  <c r="J47" i="6" s="1"/>
  <c r="K14" i="6"/>
  <c r="G14" i="6"/>
  <c r="J21" i="6" s="1"/>
  <c r="F14" i="6"/>
  <c r="I21" i="6" s="1"/>
  <c r="E14" i="6"/>
  <c r="D14" i="6"/>
  <c r="O13" i="6"/>
  <c r="H13" i="6"/>
  <c r="O12" i="6"/>
  <c r="H12" i="6"/>
  <c r="O11" i="6"/>
  <c r="H11" i="6"/>
  <c r="F31" i="3"/>
  <c r="D30" i="3"/>
  <c r="E30" i="3"/>
  <c r="F30" i="3"/>
  <c r="D29" i="3"/>
  <c r="E29" i="3"/>
  <c r="F29" i="3"/>
  <c r="E28" i="3"/>
  <c r="F28" i="3"/>
  <c r="C29" i="3"/>
  <c r="C30" i="3"/>
  <c r="D28" i="3"/>
  <c r="C28" i="3"/>
  <c r="H20" i="1"/>
  <c r="I20" i="1"/>
  <c r="J20" i="1"/>
  <c r="H19" i="1"/>
  <c r="I19" i="1"/>
  <c r="J19" i="1"/>
  <c r="H18" i="1"/>
  <c r="I18" i="1"/>
  <c r="J18" i="1"/>
  <c r="K18" i="1" s="1"/>
  <c r="G18" i="1"/>
  <c r="G19" i="1"/>
  <c r="G20" i="1"/>
  <c r="F21" i="3"/>
  <c r="E21" i="3"/>
  <c r="D21" i="3"/>
  <c r="C21" i="3"/>
  <c r="F20" i="3"/>
  <c r="F19" i="3"/>
  <c r="F18" i="3"/>
  <c r="E14" i="3"/>
  <c r="D14" i="3"/>
  <c r="C14" i="3"/>
  <c r="F13" i="3"/>
  <c r="F12" i="3"/>
  <c r="F11" i="3"/>
  <c r="F14" i="3" s="1"/>
  <c r="E7" i="3"/>
  <c r="D7" i="3"/>
  <c r="C7" i="3"/>
  <c r="F6" i="3"/>
  <c r="F5" i="3"/>
  <c r="F4" i="3"/>
  <c r="F7" i="3" s="1"/>
  <c r="O14" i="16" l="1"/>
  <c r="J42" i="16"/>
  <c r="J47" i="16" s="1"/>
  <c r="H14" i="16"/>
  <c r="I21" i="15"/>
  <c r="K21" i="15" s="1"/>
  <c r="O14" i="15"/>
  <c r="H21" i="15"/>
  <c r="G21" i="15"/>
  <c r="K19" i="15"/>
  <c r="J19" i="11"/>
  <c r="I19" i="11"/>
  <c r="K20" i="1"/>
  <c r="K19" i="1"/>
  <c r="I20" i="11"/>
  <c r="H21" i="6"/>
  <c r="K21" i="6" s="1"/>
  <c r="G21" i="6"/>
  <c r="K18" i="6"/>
  <c r="H14" i="6"/>
  <c r="H19" i="11"/>
  <c r="J42" i="6"/>
  <c r="K46" i="6" s="1"/>
  <c r="K20" i="6"/>
  <c r="J20" i="11"/>
  <c r="H20" i="11"/>
  <c r="J43" i="6"/>
  <c r="L46" i="6" s="1"/>
  <c r="J41" i="6"/>
  <c r="M14" i="11"/>
  <c r="K42" i="11" s="1"/>
  <c r="K47" i="11" s="1"/>
  <c r="K19" i="6"/>
  <c r="L14" i="11"/>
  <c r="K41" i="11" s="1"/>
  <c r="J47" i="11" s="1"/>
  <c r="O14" i="6"/>
  <c r="F28" i="18"/>
  <c r="F29" i="18"/>
  <c r="E25" i="18"/>
  <c r="F25" i="18" s="1"/>
  <c r="F24" i="17"/>
  <c r="E25" i="17"/>
  <c r="F25" i="17" s="1"/>
  <c r="L41" i="16"/>
  <c r="J46" i="16"/>
  <c r="H21" i="16"/>
  <c r="K21" i="16" s="1"/>
  <c r="L43" i="16"/>
  <c r="K46" i="16"/>
  <c r="L43" i="15"/>
  <c r="K46" i="15"/>
  <c r="L42" i="15"/>
  <c r="J41" i="15"/>
  <c r="L43" i="6"/>
  <c r="K47" i="6"/>
  <c r="F25" i="3"/>
  <c r="F24" i="7"/>
  <c r="F24" i="10"/>
  <c r="F21" i="10"/>
  <c r="E21" i="10"/>
  <c r="D29" i="10"/>
  <c r="C30" i="10"/>
  <c r="D21" i="10"/>
  <c r="D28" i="10"/>
  <c r="C29" i="10"/>
  <c r="C14" i="10"/>
  <c r="E14" i="10"/>
  <c r="D14" i="10"/>
  <c r="E29" i="10"/>
  <c r="F28" i="7"/>
  <c r="E7" i="10"/>
  <c r="E28" i="10"/>
  <c r="D7" i="10"/>
  <c r="N14" i="11"/>
  <c r="G19" i="11"/>
  <c r="K14" i="11"/>
  <c r="G18" i="11"/>
  <c r="H18" i="11"/>
  <c r="I18" i="11"/>
  <c r="F29" i="10"/>
  <c r="F25" i="7"/>
  <c r="F29" i="7"/>
  <c r="F31" i="7" s="1"/>
  <c r="L14" i="1"/>
  <c r="K41" i="1" s="1"/>
  <c r="M14" i="1"/>
  <c r="K42" i="1" s="1"/>
  <c r="K47" i="1" s="1"/>
  <c r="N14" i="1"/>
  <c r="K43" i="1" s="1"/>
  <c r="L47" i="1" s="1"/>
  <c r="K14" i="1"/>
  <c r="E14" i="1"/>
  <c r="F14" i="1"/>
  <c r="G14" i="1"/>
  <c r="D14" i="1"/>
  <c r="G21" i="1" s="1"/>
  <c r="O12" i="1"/>
  <c r="O12" i="11" s="1"/>
  <c r="O13" i="1"/>
  <c r="O13" i="11" s="1"/>
  <c r="O11" i="1"/>
  <c r="O11" i="11" s="1"/>
  <c r="H13" i="1"/>
  <c r="H13" i="11" s="1"/>
  <c r="H12" i="1"/>
  <c r="H12" i="11" s="1"/>
  <c r="H11" i="1"/>
  <c r="H11" i="11" s="1"/>
  <c r="L42" i="16" l="1"/>
  <c r="K19" i="11"/>
  <c r="O14" i="11"/>
  <c r="O14" i="1"/>
  <c r="K20" i="11"/>
  <c r="J43" i="1"/>
  <c r="J21" i="1"/>
  <c r="G14" i="11"/>
  <c r="J43" i="11" s="1"/>
  <c r="L46" i="11" s="1"/>
  <c r="J42" i="1"/>
  <c r="I21" i="1"/>
  <c r="F14" i="11"/>
  <c r="J42" i="11" s="1"/>
  <c r="K46" i="11" s="1"/>
  <c r="J41" i="1"/>
  <c r="H21" i="1"/>
  <c r="E14" i="11"/>
  <c r="J41" i="11" s="1"/>
  <c r="J46" i="11" s="1"/>
  <c r="D14" i="11"/>
  <c r="G21" i="11" s="1"/>
  <c r="L41" i="11"/>
  <c r="J46" i="6"/>
  <c r="L41" i="6"/>
  <c r="L42" i="6"/>
  <c r="K43" i="11"/>
  <c r="F31" i="18"/>
  <c r="L41" i="15"/>
  <c r="J46" i="15"/>
  <c r="K18" i="11"/>
  <c r="H14" i="1"/>
  <c r="H14" i="11" s="1"/>
  <c r="F28" i="10"/>
  <c r="F31" i="10" s="1"/>
  <c r="C7" i="10"/>
  <c r="C28" i="10"/>
  <c r="K21" i="1" l="1"/>
  <c r="J21" i="11"/>
  <c r="L46" i="1"/>
  <c r="L43" i="1"/>
  <c r="I21" i="11"/>
  <c r="H21" i="11"/>
  <c r="K46" i="1"/>
  <c r="L42" i="1"/>
  <c r="J47" i="1"/>
  <c r="L42" i="11"/>
  <c r="L41" i="1"/>
  <c r="J46" i="1"/>
  <c r="L47" i="11"/>
  <c r="L43" i="11"/>
  <c r="F25" i="10"/>
  <c r="K21" i="11" l="1"/>
</calcChain>
</file>

<file path=xl/sharedStrings.xml><?xml version="1.0" encoding="utf-8"?>
<sst xmlns="http://schemas.openxmlformats.org/spreadsheetml/2006/main" count="479" uniqueCount="27">
  <si>
    <t>Normal</t>
  </si>
  <si>
    <t>Malnourished</t>
  </si>
  <si>
    <t>Severely Malnourished</t>
  </si>
  <si>
    <t>Baseline</t>
  </si>
  <si>
    <t>Total</t>
  </si>
  <si>
    <t>Balwadi</t>
  </si>
  <si>
    <t>Creche</t>
  </si>
  <si>
    <t>1 to 50</t>
  </si>
  <si>
    <t>51 to 100</t>
  </si>
  <si>
    <t>&gt;100</t>
  </si>
  <si>
    <t>51-100</t>
  </si>
  <si>
    <t>Final Status</t>
  </si>
  <si>
    <t>Nutrition Status</t>
  </si>
  <si>
    <t>Endline</t>
  </si>
  <si>
    <t>Originally Normal (200)</t>
  </si>
  <si>
    <t>Originally Malnourished (66)</t>
  </si>
  <si>
    <t>Originally Severely Malnourished (19)</t>
  </si>
  <si>
    <t xml:space="preserve">Attendance </t>
  </si>
  <si>
    <t>Study Group</t>
  </si>
  <si>
    <t>Construction -Sites(P)</t>
  </si>
  <si>
    <t>Sugarcane Factory</t>
  </si>
  <si>
    <t>Construction -Sites(R)</t>
  </si>
  <si>
    <t>Brick Kilns</t>
  </si>
  <si>
    <t xml:space="preserve">Severely Malnourished </t>
  </si>
  <si>
    <t>101 to 150</t>
  </si>
  <si>
    <t>&gt;150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</si>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</sst>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2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PoornimaMule_AnnualData!$D$11:$D$13</c:f>
              <c:numCache>
                <c:formatCode>General</c:formatCode>
                <c:ptCount val="3"/>
                <c:pt idx="0">
                  <c:v>179</c:v>
                </c:pt>
                <c:pt idx="1">
                  <c:v>69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9-4C7C-95D0-97C2E08A5AC9}"/>
            </c:ext>
          </c:extLst>
        </c:ser>
        <c:ser>
          <c:idx val="1"/>
          <c:order val="1"/>
          <c:tx>
            <c:strRef>
              <c:f>PoornimaMule_AnnualData!$E$10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PoornimaMule_AnnualData!$E$11:$E$13</c:f>
              <c:numCache>
                <c:formatCode>General</c:formatCode>
                <c:ptCount val="3"/>
                <c:pt idx="0">
                  <c:v>174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9-4C7C-95D0-97C2E08A5AC9}"/>
            </c:ext>
          </c:extLst>
        </c:ser>
        <c:ser>
          <c:idx val="2"/>
          <c:order val="2"/>
          <c:tx>
            <c:strRef>
              <c:f>PoornimaMule_AnnualData!$F$10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PoornimaMule_AnnualData!$F$11:$F$13</c:f>
              <c:numCache>
                <c:formatCode>General</c:formatCode>
                <c:ptCount val="3"/>
                <c:pt idx="0">
                  <c:v>5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9-4C7C-95D0-97C2E08A5AC9}"/>
            </c:ext>
          </c:extLst>
        </c:ser>
        <c:ser>
          <c:idx val="3"/>
          <c:order val="3"/>
          <c:tx>
            <c:strRef>
              <c:f>PoornimaMule_AnnualData!$G$10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PoornimaMule_AnnualData!$G$11:$G$13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9-4C7C-95D0-97C2E08A5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25-4A87-9678-9EB092FD4C3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5-4A87-9678-9EB092FD4C3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5-4A87-9678-9EB092FD4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RupaliBahire_AnnualData!$J$41:$J$43</c:f>
              <c:numCache>
                <c:formatCode>General</c:formatCode>
                <c:ptCount val="3"/>
                <c:pt idx="0">
                  <c:v>243</c:v>
                </c:pt>
                <c:pt idx="1">
                  <c:v>60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5-4A87-9678-9EB092FD4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1D-4430-8F4B-9F8AD2606C92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1D-4430-8F4B-9F8AD2606C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1D-4430-8F4B-9F8AD2606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RupaliBahire_AnnualData!$K$41:$K$43</c:f>
              <c:numCache>
                <c:formatCode>General</c:formatCode>
                <c:ptCount val="3"/>
                <c:pt idx="0">
                  <c:v>264</c:v>
                </c:pt>
                <c:pt idx="1">
                  <c:v>57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D-4430-8F4B-9F8AD2606C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E-48AE-9E66-CAAA9695415A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E-48AE-9E66-CAAA9695415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BE-48AE-9E66-CAAA969541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RupaliBahire_AnnualData!$L$41:$L$43</c:f>
              <c:numCache>
                <c:formatCode>General</c:formatCode>
                <c:ptCount val="3"/>
                <c:pt idx="0">
                  <c:v>507</c:v>
                </c:pt>
                <c:pt idx="1">
                  <c:v>117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E-48AE-9E66-CAAA969541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RupaliBahire_AnnualData!$J$45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RupaliBahire_AnnualData!$J$46:$J$47</c:f>
              <c:numCache>
                <c:formatCode>General</c:formatCode>
                <c:ptCount val="2"/>
                <c:pt idx="0">
                  <c:v>243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2BF-8EC8-3F840F83DE46}"/>
            </c:ext>
          </c:extLst>
        </c:ser>
        <c:ser>
          <c:idx val="1"/>
          <c:order val="1"/>
          <c:tx>
            <c:strRef>
              <c:f>RupaliBahire_AnnualData!$K$45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RupaliBahire_AnnualData!$K$46:$K$47</c:f>
              <c:numCache>
                <c:formatCode>General</c:formatCode>
                <c:ptCount val="2"/>
                <c:pt idx="0">
                  <c:v>60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42BF-8EC8-3F840F83DE46}"/>
            </c:ext>
          </c:extLst>
        </c:ser>
        <c:ser>
          <c:idx val="2"/>
          <c:order val="2"/>
          <c:tx>
            <c:strRef>
              <c:f>RupaliBahire_AnnualData!$L$45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RupaliBahire_AnnualData!$L$46:$L$47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42BF-8EC8-3F840F83DE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RupaliBahire_AnnualData!$G$18:$G$20</c:f>
              <c:numCache>
                <c:formatCode>General</c:formatCode>
                <c:ptCount val="3"/>
                <c:pt idx="0">
                  <c:v>494</c:v>
                </c:pt>
                <c:pt idx="1">
                  <c:v>123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E58-9685-BC2551BE786D}"/>
            </c:ext>
          </c:extLst>
        </c:ser>
        <c:ser>
          <c:idx val="1"/>
          <c:order val="1"/>
          <c:tx>
            <c:strRef>
              <c:f>RupaliBahire_AnnualData!$H$17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RupaliBahire_AnnualData!$H$18:$H$20</c:f>
              <c:numCache>
                <c:formatCode>General</c:formatCode>
                <c:ptCount val="3"/>
                <c:pt idx="0">
                  <c:v>459</c:v>
                </c:pt>
                <c:pt idx="1">
                  <c:v>43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E-4E58-9685-BC2551BE786D}"/>
            </c:ext>
          </c:extLst>
        </c:ser>
        <c:ser>
          <c:idx val="2"/>
          <c:order val="2"/>
          <c:tx>
            <c:strRef>
              <c:f>RupaliBahire_AnnualData!$I$17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RupaliBahire_AnnualData!$I$18:$I$20</c:f>
              <c:numCache>
                <c:formatCode>General</c:formatCode>
                <c:ptCount val="3"/>
                <c:pt idx="0">
                  <c:v>30</c:v>
                </c:pt>
                <c:pt idx="1">
                  <c:v>75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E-4E58-9685-BC2551BE786D}"/>
            </c:ext>
          </c:extLst>
        </c:ser>
        <c:ser>
          <c:idx val="3"/>
          <c:order val="3"/>
          <c:tx>
            <c:strRef>
              <c:f>RupaliBahire_AnnualData!$J$17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E-4E58-9685-BC2551BE7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1F-44FF-81C8-3415FE6DE2F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1F-44FF-81C8-3415FE6DE2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1F-44FF-81C8-3415FE6DE2F4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1F-44FF-81C8-3415FE6DE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4FF-81C8-3415FE6DE2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B3-4F2C-BD77-F1959093BCA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B3-4F2C-BD77-F1959093BC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B3-4F2C-BD77-F1959093BC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4F2C-BD77-F1959093BC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7F-4362-923F-29EA34701D4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7F-4362-923F-29EA34701D4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7F-4362-923F-29EA34701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F-4362-923F-29EA34701D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RupaliBahire_BaselineVsEndline!$B$24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FC-480C-B4FB-57BBB9C09C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FC-480C-B4FB-57BBB9C09C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FC-480C-B4FB-57BBB9C09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RupaliBahire_BaselineVsEndline!$C$24:$E$24</c:f>
              <c:numCache>
                <c:formatCode>General</c:formatCode>
                <c:ptCount val="3"/>
                <c:pt idx="0">
                  <c:v>494</c:v>
                </c:pt>
                <c:pt idx="1">
                  <c:v>123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80C-B4FB-57BBB9C09C76}"/>
            </c:ext>
          </c:extLst>
        </c:ser>
        <c:ser>
          <c:idx val="1"/>
          <c:order val="1"/>
          <c:tx>
            <c:strRef>
              <c:f>RupaliBahire_BaselineVsEndline!$B$25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1FC-480C-B4FB-57BBB9C09C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1FC-480C-B4FB-57BBB9C09C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1FC-480C-B4FB-57BBB9C09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RupaliBahire_BaselineVsEndline!$C$25:$E$25</c:f>
              <c:numCache>
                <c:formatCode>General</c:formatCode>
                <c:ptCount val="3"/>
                <c:pt idx="0">
                  <c:v>507</c:v>
                </c:pt>
                <c:pt idx="1">
                  <c:v>117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80C-B4FB-57BBB9C09C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RupaliBahire_BaselineVsEndline!$C$24:$E$24</c:f>
              <c:numCache>
                <c:formatCode>General</c:formatCode>
                <c:ptCount val="3"/>
                <c:pt idx="0">
                  <c:v>494</c:v>
                </c:pt>
                <c:pt idx="1">
                  <c:v>123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747-8706-D4584EDF9305}"/>
            </c:ext>
          </c:extLst>
        </c:ser>
        <c:ser>
          <c:idx val="1"/>
          <c:order val="1"/>
          <c:tx>
            <c:strRef>
              <c:f>RupaliBahire_BaselineVsEndline!$B$25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RupaliBahire_BaselineVsEndline!$C$25:$E$25</c:f>
              <c:numCache>
                <c:formatCode>General</c:formatCode>
                <c:ptCount val="3"/>
                <c:pt idx="0">
                  <c:v>507</c:v>
                </c:pt>
                <c:pt idx="1">
                  <c:v>117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747-8706-D4584EDF9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PoornimaMule_AnnualData!$K$11:$K$13</c:f>
              <c:numCache>
                <c:formatCode>General</c:formatCode>
                <c:ptCount val="3"/>
                <c:pt idx="0">
                  <c:v>186</c:v>
                </c:pt>
                <c:pt idx="1">
                  <c:v>49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5-479B-A757-7EA6C622DA4E}"/>
            </c:ext>
          </c:extLst>
        </c:ser>
        <c:ser>
          <c:idx val="1"/>
          <c:order val="1"/>
          <c:tx>
            <c:strRef>
              <c:f>PoornimaMule_AnnualData!$L$10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PoornimaMule_AnnualData!$L$11:$L$13</c:f>
              <c:numCache>
                <c:formatCode>General</c:formatCode>
                <c:ptCount val="3"/>
                <c:pt idx="0">
                  <c:v>172</c:v>
                </c:pt>
                <c:pt idx="1">
                  <c:v>23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5-479B-A757-7EA6C622DA4E}"/>
            </c:ext>
          </c:extLst>
        </c:ser>
        <c:ser>
          <c:idx val="2"/>
          <c:order val="2"/>
          <c:tx>
            <c:strRef>
              <c:f>PoornimaMule_AnnualData!$M$10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PoornimaMule_AnnualData!$M$11:$M$13</c:f>
              <c:numCache>
                <c:formatCode>General</c:formatCode>
                <c:ptCount val="3"/>
                <c:pt idx="0">
                  <c:v>14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5-479B-A757-7EA6C622DA4E}"/>
            </c:ext>
          </c:extLst>
        </c:ser>
        <c:ser>
          <c:idx val="3"/>
          <c:order val="3"/>
          <c:tx>
            <c:strRef>
              <c:f>PoornimaMule_AnnualData!$N$10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PoornimaMule_AnnualData!$N$11:$N$13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5-479B-A757-7EA6C622D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5-47DA-8798-DEE8D17952D3}"/>
            </c:ext>
          </c:extLst>
        </c:ser>
        <c:ser>
          <c:idx val="1"/>
          <c:order val="1"/>
          <c:tx>
            <c:strRef>
              <c:f>RupaliBahire_BaselineVsEndline!$D$3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5-47DA-8798-DEE8D17952D3}"/>
            </c:ext>
          </c:extLst>
        </c:ser>
        <c:ser>
          <c:idx val="2"/>
          <c:order val="2"/>
          <c:tx>
            <c:strRef>
              <c:f>RupaliBahire_BaselineVsEndline!$E$3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5-47DA-8798-DEE8D17952D3}"/>
            </c:ext>
          </c:extLst>
        </c:ser>
        <c:ser>
          <c:idx val="3"/>
          <c:order val="3"/>
          <c:tx>
            <c:strRef>
              <c:f>RupaliBahire_BaselineVsEndline!$F$3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5-47DA-8798-DEE8D1795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2-427B-ACD4-A4C89BB699A9}"/>
            </c:ext>
          </c:extLst>
        </c:ser>
        <c:ser>
          <c:idx val="1"/>
          <c:order val="1"/>
          <c:tx>
            <c:strRef>
              <c:f>RupaliBahire_BaselineVsEndline!$D$10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2-427B-ACD4-A4C89BB699A9}"/>
            </c:ext>
          </c:extLst>
        </c:ser>
        <c:ser>
          <c:idx val="2"/>
          <c:order val="2"/>
          <c:tx>
            <c:strRef>
              <c:f>RupaliBahire_BaselineVsEndline!$E$10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2-427B-ACD4-A4C89BB699A9}"/>
            </c:ext>
          </c:extLst>
        </c:ser>
        <c:ser>
          <c:idx val="3"/>
          <c:order val="3"/>
          <c:tx>
            <c:strRef>
              <c:f>RupaliBahire_BaselineVsEndline!$F$10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2-427B-ACD4-A4C89BB69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7E1-8B20-FD0753B1A872}"/>
            </c:ext>
          </c:extLst>
        </c:ser>
        <c:ser>
          <c:idx val="1"/>
          <c:order val="1"/>
          <c:tx>
            <c:strRef>
              <c:f>RupaliBahire_BaselineVsEndline!$D$17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7E1-8B20-FD0753B1A872}"/>
            </c:ext>
          </c:extLst>
        </c:ser>
        <c:ser>
          <c:idx val="2"/>
          <c:order val="2"/>
          <c:tx>
            <c:strRef>
              <c:f>RupaliBahire_BaselineVsEndline!$E$17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7E1-8B20-FD0753B1A872}"/>
            </c:ext>
          </c:extLst>
        </c:ser>
        <c:ser>
          <c:idx val="3"/>
          <c:order val="3"/>
          <c:tx>
            <c:strRef>
              <c:f>RupaliBahire_BaselineVsEndline!$F$17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7E1-8B20-FD0753B1A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3C4-8D6C-F11E8F34D39E}"/>
            </c:ext>
          </c:extLst>
        </c:ser>
        <c:ser>
          <c:idx val="1"/>
          <c:order val="1"/>
          <c:tx>
            <c:strRef>
              <c:f>RupaliBahire_BaselineVsEndline!$D$27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6-43C4-8D6C-F11E8F34D39E}"/>
            </c:ext>
          </c:extLst>
        </c:ser>
        <c:ser>
          <c:idx val="2"/>
          <c:order val="2"/>
          <c:tx>
            <c:strRef>
              <c:f>RupaliBahire_BaselineVsEndline!$E$27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6-43C4-8D6C-F11E8F34D39E}"/>
            </c:ext>
          </c:extLst>
        </c:ser>
        <c:ser>
          <c:idx val="3"/>
          <c:order val="3"/>
          <c:tx>
            <c:strRef>
              <c:f>RupaliBahire_BaselineVsEndline!$F$27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6-43C4-8D6C-F11E8F34D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7B-4061-918A-294E3B4957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7B-4061-918A-294E3B4957D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7B-4061-918A-294E3B4957DA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061-918A-294E3B495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B-4061-918A-294E3B4957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A5-4219-BEDD-A0F0F1F993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A5-4219-BEDD-A0F0F1F9935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A5-4219-BEDD-A0F0F1F9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5-4219-BEDD-A0F0F1F993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PoornimaMule_BaselineVsEndline!$B$24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F8-4AFE-80F4-35EA11FF01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F8-4AFE-80F4-35EA11FF01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F8-4AFE-80F4-35EA11FF0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PoornimaMule_BaselineVsEndline!$C$24:$E$24</c:f>
              <c:numCache>
                <c:formatCode>General</c:formatCode>
                <c:ptCount val="3"/>
                <c:pt idx="0">
                  <c:v>494</c:v>
                </c:pt>
                <c:pt idx="1">
                  <c:v>123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F8-4AFE-80F4-35EA11FF01B6}"/>
            </c:ext>
          </c:extLst>
        </c:ser>
        <c:ser>
          <c:idx val="1"/>
          <c:order val="1"/>
          <c:tx>
            <c:strRef>
              <c:f>PoornimaMule_BaselineVsEndline!$B$25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4F8-4AFE-80F4-35EA11FF01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4F8-4AFE-80F4-35EA11FF01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4F8-4AFE-80F4-35EA11FF0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PoornimaMule_BaselineVsEndline!$C$25:$E$25</c:f>
              <c:numCache>
                <c:formatCode>General</c:formatCode>
                <c:ptCount val="3"/>
                <c:pt idx="0">
                  <c:v>507</c:v>
                </c:pt>
                <c:pt idx="1">
                  <c:v>117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F8-4AFE-80F4-35EA11FF01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PoornimaMule_BaselineVsEndline!$C$24:$E$24</c:f>
              <c:numCache>
                <c:formatCode>General</c:formatCode>
                <c:ptCount val="3"/>
                <c:pt idx="0">
                  <c:v>494</c:v>
                </c:pt>
                <c:pt idx="1">
                  <c:v>123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D-4B38-826B-1C9EE26221A5}"/>
            </c:ext>
          </c:extLst>
        </c:ser>
        <c:ser>
          <c:idx val="1"/>
          <c:order val="1"/>
          <c:tx>
            <c:strRef>
              <c:f>PoornimaMule_BaselineVsEndline!$B$25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PoornimaMule_BaselineVsEndline!$C$25:$E$25</c:f>
              <c:numCache>
                <c:formatCode>General</c:formatCode>
                <c:ptCount val="3"/>
                <c:pt idx="0">
                  <c:v>507</c:v>
                </c:pt>
                <c:pt idx="1">
                  <c:v>117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D-4B38-826B-1C9EE2622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1-44E0-90E0-E4737EB097C6}"/>
            </c:ext>
          </c:extLst>
        </c:ser>
        <c:ser>
          <c:idx val="1"/>
          <c:order val="1"/>
          <c:tx>
            <c:strRef>
              <c:f>PoornimaMule_BaselineVsEndline!$D$3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1-44E0-90E0-E4737EB097C6}"/>
            </c:ext>
          </c:extLst>
        </c:ser>
        <c:ser>
          <c:idx val="2"/>
          <c:order val="2"/>
          <c:tx>
            <c:strRef>
              <c:f>PoornimaMule_BaselineVsEndline!$E$3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1-44E0-90E0-E4737EB097C6}"/>
            </c:ext>
          </c:extLst>
        </c:ser>
        <c:ser>
          <c:idx val="3"/>
          <c:order val="3"/>
          <c:tx>
            <c:strRef>
              <c:f>PoornimaMule_BaselineVsEndline!$F$3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1-44E0-90E0-E4737EB09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1-4665-95D6-6C0542A3E5C4}"/>
            </c:ext>
          </c:extLst>
        </c:ser>
        <c:ser>
          <c:idx val="1"/>
          <c:order val="1"/>
          <c:tx>
            <c:strRef>
              <c:f>PoornimaMule_BaselineVsEndline!$D$10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1-4665-95D6-6C0542A3E5C4}"/>
            </c:ext>
          </c:extLst>
        </c:ser>
        <c:ser>
          <c:idx val="2"/>
          <c:order val="2"/>
          <c:tx>
            <c:strRef>
              <c:f>PoornimaMule_BaselineVsEndline!$E$10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1-4665-95D6-6C0542A3E5C4}"/>
            </c:ext>
          </c:extLst>
        </c:ser>
        <c:ser>
          <c:idx val="3"/>
          <c:order val="3"/>
          <c:tx>
            <c:strRef>
              <c:f>PoornimaMule_BaselineVsEndline!$F$10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1-4665-95D6-6C0542A3E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OVERALL (BALWADI AND CRECHE)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PoornimaMule_AnnualData!$G$18:$G$20</c:f>
              <c:numCache>
                <c:formatCode>General</c:formatCode>
                <c:ptCount val="3"/>
                <c:pt idx="0">
                  <c:v>365</c:v>
                </c:pt>
                <c:pt idx="1">
                  <c:v>118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4-476B-9AC5-FE146010E67A}"/>
            </c:ext>
          </c:extLst>
        </c:ser>
        <c:ser>
          <c:idx val="1"/>
          <c:order val="1"/>
          <c:tx>
            <c:strRef>
              <c:f>PoornimaMule_AnnualData!$H$17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PoornimaMule_AnnualData!$H$18:$H$20</c:f>
              <c:numCache>
                <c:formatCode>General</c:formatCode>
                <c:ptCount val="3"/>
                <c:pt idx="0">
                  <c:v>346</c:v>
                </c:pt>
                <c:pt idx="1">
                  <c:v>55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4-476B-9AC5-FE146010E67A}"/>
            </c:ext>
          </c:extLst>
        </c:ser>
        <c:ser>
          <c:idx val="2"/>
          <c:order val="2"/>
          <c:tx>
            <c:strRef>
              <c:f>PoornimaMule_AnnualData!$I$17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PoornimaMule_AnnualData!$I$18:$I$20</c:f>
              <c:numCache>
                <c:formatCode>General</c:formatCode>
                <c:ptCount val="3"/>
                <c:pt idx="0">
                  <c:v>19</c:v>
                </c:pt>
                <c:pt idx="1">
                  <c:v>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4-476B-9AC5-FE146010E67A}"/>
            </c:ext>
          </c:extLst>
        </c:ser>
        <c:ser>
          <c:idx val="3"/>
          <c:order val="3"/>
          <c:tx>
            <c:strRef>
              <c:f>PoornimaMule_AnnualData!$J$17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PoornimaMule_AnnualData!$J$18:$J$20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4-476B-9AC5-FE146010E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B0D-8BD8-E0494A0BE899}"/>
            </c:ext>
          </c:extLst>
        </c:ser>
        <c:ser>
          <c:idx val="1"/>
          <c:order val="1"/>
          <c:tx>
            <c:strRef>
              <c:f>PoornimaMule_BaselineVsEndline!$D$17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B0D-8BD8-E0494A0BE899}"/>
            </c:ext>
          </c:extLst>
        </c:ser>
        <c:ser>
          <c:idx val="2"/>
          <c:order val="2"/>
          <c:tx>
            <c:strRef>
              <c:f>PoornimaMule_BaselineVsEndline!$E$17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C-4B0D-8BD8-E0494A0BE899}"/>
            </c:ext>
          </c:extLst>
        </c:ser>
        <c:ser>
          <c:idx val="3"/>
          <c:order val="3"/>
          <c:tx>
            <c:strRef>
              <c:f>PoornimaMule_BaselineVsEndline!$F$17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C-4B0D-8BD8-E0494A0BE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586-9A89-049819515E71}"/>
            </c:ext>
          </c:extLst>
        </c:ser>
        <c:ser>
          <c:idx val="1"/>
          <c:order val="1"/>
          <c:tx>
            <c:strRef>
              <c:f>PoornimaMule_BaselineVsEndline!$D$27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2-4586-9A89-049819515E71}"/>
            </c:ext>
          </c:extLst>
        </c:ser>
        <c:ser>
          <c:idx val="2"/>
          <c:order val="2"/>
          <c:tx>
            <c:strRef>
              <c:f>PoornimaMule_BaselineVsEndline!$E$27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2-4586-9A89-049819515E71}"/>
            </c:ext>
          </c:extLst>
        </c:ser>
        <c:ser>
          <c:idx val="3"/>
          <c:order val="3"/>
          <c:tx>
            <c:strRef>
              <c:f>PoornimaMule_BaselineVsEndline!$F$27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2-4586-9A89-049819515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CE-41C0-8CC1-5964F9AE08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CE-41C0-8CC1-5964F9AE08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CE-41C0-8CC1-5964F9AE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CE-41C0-8CC1-5964F9AE0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03-4DA6-9C79-7FCBEA4604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3-4DA6-9C79-7FCBEA4604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03-4DA6-9C79-7FCBEA460487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03-4DA6-9C79-7FCBEA460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ConstructionSites_BaselineVsEnd!$F$11:$F$13</c:f>
              <c:numCache>
                <c:formatCode>General</c:formatCode>
                <c:ptCount val="3"/>
                <c:pt idx="0">
                  <c:v>42</c:v>
                </c:pt>
                <c:pt idx="1">
                  <c:v>76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03-4DA6-9C79-7FCBEA4604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05-421F-BB08-E0AB7CA11D1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05-421F-BB08-E0AB7CA11D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05-421F-BB08-E0AB7CA11D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ConstructionSites_BaselineVsEnd!$F$4:$F$6</c:f>
              <c:numCache>
                <c:formatCode>General</c:formatCode>
                <c:ptCount val="3"/>
                <c:pt idx="0">
                  <c:v>350</c:v>
                </c:pt>
                <c:pt idx="1">
                  <c:v>42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5-421F-BB08-E0AB7CA11D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ConstructionSites_BaselineVsEnd!$B$24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64-45E6-A438-C4B1C706B8C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64-45E6-A438-C4B1C706B8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64-45E6-A438-C4B1C706B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ConstructionSites_BaselineVsEnd!$C$24:$E$24</c:f>
              <c:numCache>
                <c:formatCode>General</c:formatCode>
                <c:ptCount val="3"/>
                <c:pt idx="0">
                  <c:v>859</c:v>
                </c:pt>
                <c:pt idx="1">
                  <c:v>241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4-45E6-A438-C4B1C706B8CE}"/>
            </c:ext>
          </c:extLst>
        </c:ser>
        <c:ser>
          <c:idx val="1"/>
          <c:order val="1"/>
          <c:tx>
            <c:strRef>
              <c:f>ConstructionSites_BaselineVsEnd!$B$25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064-45E6-A438-C4B1C706B8C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064-45E6-A438-C4B1C706B8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064-45E6-A438-C4B1C706B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ConstructionSites_BaselineVsEnd!$C$25:$E$25</c:f>
              <c:numCache>
                <c:formatCode>General</c:formatCode>
                <c:ptCount val="3"/>
                <c:pt idx="0">
                  <c:v>921</c:v>
                </c:pt>
                <c:pt idx="1">
                  <c:v>207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64-45E6-A438-C4B1C706B8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ConstructionSites_BaselineVsEnd!$C$24:$E$24</c:f>
              <c:numCache>
                <c:formatCode>General</c:formatCode>
                <c:ptCount val="3"/>
                <c:pt idx="0">
                  <c:v>859</c:v>
                </c:pt>
                <c:pt idx="1">
                  <c:v>241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4F07-9139-6DD4681C55C2}"/>
            </c:ext>
          </c:extLst>
        </c:ser>
        <c:ser>
          <c:idx val="1"/>
          <c:order val="1"/>
          <c:tx>
            <c:strRef>
              <c:f>ConstructionSites_BaselineVsEnd!$B$25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ConstructionSites_BaselineVsEnd!$C$25:$E$25</c:f>
              <c:numCache>
                <c:formatCode>General</c:formatCode>
                <c:ptCount val="3"/>
                <c:pt idx="0">
                  <c:v>921</c:v>
                </c:pt>
                <c:pt idx="1">
                  <c:v>207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4F07-9139-6DD4681C5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ConstructionSites_BaselineVsEnd!$C$4:$C$7</c:f>
              <c:numCache>
                <c:formatCode>General</c:formatCode>
                <c:ptCount val="4"/>
                <c:pt idx="0">
                  <c:v>228</c:v>
                </c:pt>
                <c:pt idx="1">
                  <c:v>12</c:v>
                </c:pt>
                <c:pt idx="2">
                  <c:v>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4-4262-8A67-D2A1260D8959}"/>
            </c:ext>
          </c:extLst>
        </c:ser>
        <c:ser>
          <c:idx val="1"/>
          <c:order val="1"/>
          <c:tx>
            <c:strRef>
              <c:f>ConstructionSites_BaselineVsEnd!$D$3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ConstructionSites_BaselineVsEnd!$D$4:$D$7</c:f>
              <c:numCache>
                <c:formatCode>General</c:formatCode>
                <c:ptCount val="4"/>
                <c:pt idx="0">
                  <c:v>68</c:v>
                </c:pt>
                <c:pt idx="1">
                  <c:v>12</c:v>
                </c:pt>
                <c:pt idx="2">
                  <c:v>2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4-4262-8A67-D2A1260D8959}"/>
            </c:ext>
          </c:extLst>
        </c:ser>
        <c:ser>
          <c:idx val="2"/>
          <c:order val="2"/>
          <c:tx>
            <c:strRef>
              <c:f>ConstructionSites_BaselineVsEnd!$E$3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ConstructionSites_BaselineVsEnd!$E$4:$E$7</c:f>
              <c:numCache>
                <c:formatCode>General</c:formatCode>
                <c:ptCount val="4"/>
                <c:pt idx="0">
                  <c:v>54</c:v>
                </c:pt>
                <c:pt idx="1">
                  <c:v>18</c:v>
                </c:pt>
                <c:pt idx="2">
                  <c:v>6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4-4262-8A67-D2A1260D8959}"/>
            </c:ext>
          </c:extLst>
        </c:ser>
        <c:ser>
          <c:idx val="3"/>
          <c:order val="3"/>
          <c:tx>
            <c:strRef>
              <c:f>ConstructionSites_BaselineVsEnd!$F$3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ConstructionSites_BaselineVsEnd!$F$4:$F$7</c:f>
              <c:numCache>
                <c:formatCode>General</c:formatCode>
                <c:ptCount val="4"/>
                <c:pt idx="0">
                  <c:v>350</c:v>
                </c:pt>
                <c:pt idx="1">
                  <c:v>42</c:v>
                </c:pt>
                <c:pt idx="2">
                  <c:v>8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4-4262-8A67-D2A1260D8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ConstructionSites_BaselineVsEnd!$C$11:$C$14</c:f>
              <c:numCache>
                <c:formatCode>General</c:formatCode>
                <c:ptCount val="4"/>
                <c:pt idx="0">
                  <c:v>10</c:v>
                </c:pt>
                <c:pt idx="1">
                  <c:v>54</c:v>
                </c:pt>
                <c:pt idx="2">
                  <c:v>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41A1-A9D4-C47EA3D8558A}"/>
            </c:ext>
          </c:extLst>
        </c:ser>
        <c:ser>
          <c:idx val="1"/>
          <c:order val="1"/>
          <c:tx>
            <c:strRef>
              <c:f>ConstructionSites_BaselineVsEnd!$D$10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ConstructionSites_BaselineVsEnd!$D$11:$D$14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2-41A1-A9D4-C47EA3D8558A}"/>
            </c:ext>
          </c:extLst>
        </c:ser>
        <c:ser>
          <c:idx val="2"/>
          <c:order val="2"/>
          <c:tx>
            <c:strRef>
              <c:f>ConstructionSites_BaselineVsEnd!$E$10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ConstructionSites_BaselineVsEnd!$E$11:$E$14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2-41A1-A9D4-C47EA3D8558A}"/>
            </c:ext>
          </c:extLst>
        </c:ser>
        <c:ser>
          <c:idx val="3"/>
          <c:order val="3"/>
          <c:tx>
            <c:strRef>
              <c:f>ConstructionSites_BaselineVsEnd!$F$10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ConstructionSites_BaselineVsEnd!$F$11:$F$14</c:f>
              <c:numCache>
                <c:formatCode>General</c:formatCode>
                <c:ptCount val="4"/>
                <c:pt idx="0">
                  <c:v>42</c:v>
                </c:pt>
                <c:pt idx="1">
                  <c:v>76</c:v>
                </c:pt>
                <c:pt idx="2">
                  <c:v>14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2-41A1-A9D4-C47EA3D855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ConstructionSites_BaselineVsEnd!$C$18:$C$21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DC5-AF28-A0DF62D48D82}"/>
            </c:ext>
          </c:extLst>
        </c:ser>
        <c:ser>
          <c:idx val="1"/>
          <c:order val="1"/>
          <c:tx>
            <c:strRef>
              <c:f>ConstructionSites_BaselineVsEnd!$D$17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ConstructionSites_BaselineVsEnd!$D$18:$D$21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F-4DC5-AF28-A0DF62D48D82}"/>
            </c:ext>
          </c:extLst>
        </c:ser>
        <c:ser>
          <c:idx val="2"/>
          <c:order val="2"/>
          <c:tx>
            <c:strRef>
              <c:f>ConstructionSites_BaselineVsEnd!$E$17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ConstructionSites_BaselineVsEnd!$E$18:$E$21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F-4DC5-AF28-A0DF62D48D82}"/>
            </c:ext>
          </c:extLst>
        </c:ser>
        <c:ser>
          <c:idx val="3"/>
          <c:order val="3"/>
          <c:tx>
            <c:strRef>
              <c:f>ConstructionSites_BaselineVsEnd!$F$17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ConstructionSites_BaselineVsEnd!$F$18:$F$21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F-4DC5-AF28-A0DF62D48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44-4699-8C54-DE52D0EA749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44-4699-8C54-DE52D0EA74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44-4699-8C54-DE52D0EA7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PoornimaMule_AnnualData!$J$41:$J$43</c:f>
              <c:numCache>
                <c:formatCode>General</c:formatCode>
                <c:ptCount val="3"/>
                <c:pt idx="0">
                  <c:v>211</c:v>
                </c:pt>
                <c:pt idx="1">
                  <c:v>46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699-8C54-DE52D0EA74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ConstructionSites_BaselineVsEnd!$C$28:$C$30</c:f>
              <c:numCache>
                <c:formatCode>General</c:formatCode>
                <c:ptCount val="3"/>
                <c:pt idx="0">
                  <c:v>238</c:v>
                </c:pt>
                <c:pt idx="1">
                  <c:v>72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C-400C-9406-057F04777A66}"/>
            </c:ext>
          </c:extLst>
        </c:ser>
        <c:ser>
          <c:idx val="1"/>
          <c:order val="1"/>
          <c:tx>
            <c:strRef>
              <c:f>ConstructionSites_BaselineVsEnd!$D$27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ConstructionSites_BaselineVsEnd!$D$28:$D$30</c:f>
              <c:numCache>
                <c:formatCode>General</c:formatCode>
                <c:ptCount val="3"/>
                <c:pt idx="0">
                  <c:v>96</c:v>
                </c:pt>
                <c:pt idx="1">
                  <c:v>28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C-400C-9406-057F04777A66}"/>
            </c:ext>
          </c:extLst>
        </c:ser>
        <c:ser>
          <c:idx val="2"/>
          <c:order val="2"/>
          <c:tx>
            <c:strRef>
              <c:f>ConstructionSites_BaselineVsEnd!$E$27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ConstructionSites_BaselineVsEnd!$E$28:$E$30</c:f>
              <c:numCache>
                <c:formatCode>General</c:formatCode>
                <c:ptCount val="3"/>
                <c:pt idx="0">
                  <c:v>68</c:v>
                </c:pt>
                <c:pt idx="1">
                  <c:v>28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C-400C-9406-057F04777A66}"/>
            </c:ext>
          </c:extLst>
        </c:ser>
        <c:ser>
          <c:idx val="3"/>
          <c:order val="3"/>
          <c:tx>
            <c:strRef>
              <c:f>ConstructionSites_BaselineVsEnd!$F$27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ConstructionSites_BaselineVsEnd!$F$28:$F$30</c:f>
              <c:numCache>
                <c:formatCode>General</c:formatCode>
                <c:ptCount val="3"/>
                <c:pt idx="0">
                  <c:v>402</c:v>
                </c:pt>
                <c:pt idx="1">
                  <c:v>128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C-400C-9406-057F04777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91-4250-ACD7-99E344F1562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91-4250-ACD7-99E344F1562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91-4250-ACD7-99E344F156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ConstructionSites_BaselineVsEnd!$F$18:$F$20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1-4250-ACD7-99E344F156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 BY 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ConstructionSites_BaselineVsEnd!$C$33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 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ConstructionSites_BaselineVsEnd!$C$34:$C$37</c:f>
              <c:numCache>
                <c:formatCode>General</c:formatCode>
                <c:ptCount val="4"/>
                <c:pt idx="0">
                  <c:v>562</c:v>
                </c:pt>
                <c:pt idx="1">
                  <c:v>148</c:v>
                </c:pt>
                <c:pt idx="2">
                  <c:v>44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143-92DA-42993A914613}"/>
            </c:ext>
          </c:extLst>
        </c:ser>
        <c:ser>
          <c:idx val="1"/>
          <c:order val="1"/>
          <c:tx>
            <c:strRef>
              <c:f>ConstructionSites_BaselineVsEnd!$D$33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 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ConstructionSites_BaselineVsEnd!$D$34:$D$37</c:f>
              <c:numCache>
                <c:formatCode>General</c:formatCode>
                <c:ptCount val="4"/>
                <c:pt idx="0">
                  <c:v>228</c:v>
                </c:pt>
                <c:pt idx="1">
                  <c:v>38</c:v>
                </c:pt>
                <c:pt idx="2">
                  <c:v>3</c:v>
                </c:pt>
                <c:pt idx="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A-4143-92DA-42993A914613}"/>
            </c:ext>
          </c:extLst>
        </c:ser>
        <c:ser>
          <c:idx val="2"/>
          <c:order val="2"/>
          <c:tx>
            <c:strRef>
              <c:f>ConstructionSites_BaselineVsEnd!$E$33</c:f>
              <c:strCache>
                <c:ptCount val="1"/>
                <c:pt idx="0">
                  <c:v>101 to 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 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ConstructionSites_BaselineVsEnd!$E$34:$E$37</c:f>
              <c:numCache>
                <c:formatCode>General</c:formatCode>
                <c:ptCount val="4"/>
                <c:pt idx="0">
                  <c:v>89</c:v>
                </c:pt>
                <c:pt idx="1">
                  <c:v>13</c:v>
                </c:pt>
                <c:pt idx="2">
                  <c:v>2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A-4143-92DA-42993A914613}"/>
            </c:ext>
          </c:extLst>
        </c:ser>
        <c:ser>
          <c:idx val="3"/>
          <c:order val="3"/>
          <c:tx>
            <c:strRef>
              <c:f>ConstructionSites_BaselineVsEnd!$F$33</c:f>
              <c:strCache>
                <c:ptCount val="1"/>
                <c:pt idx="0">
                  <c:v>&gt;150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 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ConstructionSites_BaselineVsEnd!$F$34:$F$37</c:f>
              <c:numCache>
                <c:formatCode>General</c:formatCode>
                <c:ptCount val="4"/>
                <c:pt idx="0">
                  <c:v>42</c:v>
                </c:pt>
                <c:pt idx="1">
                  <c:v>8</c:v>
                </c:pt>
                <c:pt idx="2">
                  <c:v>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A-4143-92DA-42993A914613}"/>
            </c:ext>
          </c:extLst>
        </c:ser>
        <c:ser>
          <c:idx val="4"/>
          <c:order val="4"/>
          <c:tx>
            <c:strRef>
              <c:f>ConstructionSites_BaselineVsEnd!$G$33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 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ConstructionSites_BaselineVsEnd!$G$34:$G$37</c:f>
              <c:numCache>
                <c:formatCode>General</c:formatCode>
                <c:ptCount val="4"/>
                <c:pt idx="0">
                  <c:v>921</c:v>
                </c:pt>
                <c:pt idx="1">
                  <c:v>207</c:v>
                </c:pt>
                <c:pt idx="2">
                  <c:v>53</c:v>
                </c:pt>
                <c:pt idx="3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A-4143-92DA-42993A914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044352"/>
        <c:axId val="2010029472"/>
      </c:barChart>
      <c:catAx>
        <c:axId val="20100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29472"/>
        <c:crosses val="autoZero"/>
        <c:auto val="1"/>
        <c:lblAlgn val="ctr"/>
        <c:lblOffset val="100"/>
        <c:noMultiLvlLbl val="0"/>
      </c:catAx>
      <c:valAx>
        <c:axId val="2010029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0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ConstructionSites_AnnualData!$D$11:$D$13</c:f>
              <c:numCache>
                <c:formatCode>General</c:formatCode>
                <c:ptCount val="3"/>
                <c:pt idx="0">
                  <c:v>414</c:v>
                </c:pt>
                <c:pt idx="1">
                  <c:v>135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C-468F-BC5E-47F5FC19BDE1}"/>
            </c:ext>
          </c:extLst>
        </c:ser>
        <c:ser>
          <c:idx val="1"/>
          <c:order val="1"/>
          <c:tx>
            <c:strRef>
              <c:f>ConstructionSites_AnnualData!$E$10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ConstructionSites_AnnualData!$E$11:$E$13</c:f>
              <c:numCache>
                <c:formatCode>General</c:formatCode>
                <c:ptCount val="3"/>
                <c:pt idx="0">
                  <c:v>391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C-468F-BC5E-47F5FC19BDE1}"/>
            </c:ext>
          </c:extLst>
        </c:ser>
        <c:ser>
          <c:idx val="2"/>
          <c:order val="2"/>
          <c:tx>
            <c:strRef>
              <c:f>ConstructionSites_AnnualData!$F$10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ConstructionSites_AnnualData!$F$11:$F$13</c:f>
              <c:numCache>
                <c:formatCode>General</c:formatCode>
                <c:ptCount val="3"/>
                <c:pt idx="0">
                  <c:v>22</c:v>
                </c:pt>
                <c:pt idx="1">
                  <c:v>74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C-468F-BC5E-47F5FC19BDE1}"/>
            </c:ext>
          </c:extLst>
        </c:ser>
        <c:ser>
          <c:idx val="3"/>
          <c:order val="3"/>
          <c:tx>
            <c:strRef>
              <c:f>ConstructionSites_AnnualData!$G$10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C-468F-BC5E-47F5FC19B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ConstructionSites_AnnualData!$K$11:$K$13</c:f>
              <c:numCache>
                <c:formatCode>General</c:formatCode>
                <c:ptCount val="3"/>
                <c:pt idx="0">
                  <c:v>445</c:v>
                </c:pt>
                <c:pt idx="1">
                  <c:v>106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039-9AF5-421DA648BE9C}"/>
            </c:ext>
          </c:extLst>
        </c:ser>
        <c:ser>
          <c:idx val="1"/>
          <c:order val="1"/>
          <c:tx>
            <c:strRef>
              <c:f>ConstructionSites_AnnualData!$L$10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ConstructionSites_AnnualData!$L$11:$L$13</c:f>
              <c:numCache>
                <c:formatCode>General</c:formatCode>
                <c:ptCount val="3"/>
                <c:pt idx="0">
                  <c:v>414</c:v>
                </c:pt>
                <c:pt idx="1">
                  <c:v>40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039-9AF5-421DA648BE9C}"/>
            </c:ext>
          </c:extLst>
        </c:ser>
        <c:ser>
          <c:idx val="2"/>
          <c:order val="2"/>
          <c:tx>
            <c:strRef>
              <c:f>ConstructionSites_AnnualData!$M$10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ConstructionSites_AnnualData!$M$11:$M$13</c:f>
              <c:numCache>
                <c:formatCode>General</c:formatCode>
                <c:ptCount val="3"/>
                <c:pt idx="0">
                  <c:v>27</c:v>
                </c:pt>
                <c:pt idx="1">
                  <c:v>62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039-9AF5-421DA648BE9C}"/>
            </c:ext>
          </c:extLst>
        </c:ser>
        <c:ser>
          <c:idx val="3"/>
          <c:order val="3"/>
          <c:tx>
            <c:strRef>
              <c:f>ConstructionSites_AnnualData!$N$10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039-9AF5-421DA648B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ConstructionSites_AnnualData!$G$18:$G$20</c:f>
              <c:numCache>
                <c:formatCode>General</c:formatCode>
                <c:ptCount val="3"/>
                <c:pt idx="0">
                  <c:v>859</c:v>
                </c:pt>
                <c:pt idx="1">
                  <c:v>241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8-4DC6-9627-6F284E9D634C}"/>
            </c:ext>
          </c:extLst>
        </c:ser>
        <c:ser>
          <c:idx val="1"/>
          <c:order val="1"/>
          <c:tx>
            <c:strRef>
              <c:f>ConstructionSites_AnnualData!$H$17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ConstructionSites_AnnualData!$H$18:$H$20</c:f>
              <c:numCache>
                <c:formatCode>General</c:formatCode>
                <c:ptCount val="3"/>
                <c:pt idx="0">
                  <c:v>805</c:v>
                </c:pt>
                <c:pt idx="1">
                  <c:v>98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8-4DC6-9627-6F284E9D634C}"/>
            </c:ext>
          </c:extLst>
        </c:ser>
        <c:ser>
          <c:idx val="2"/>
          <c:order val="2"/>
          <c:tx>
            <c:strRef>
              <c:f>ConstructionSites_AnnualData!$I$17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ConstructionSites_AnnualData!$I$18:$I$20</c:f>
              <c:numCache>
                <c:formatCode>General</c:formatCode>
                <c:ptCount val="3"/>
                <c:pt idx="0">
                  <c:v>49</c:v>
                </c:pt>
                <c:pt idx="1">
                  <c:v>136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8-4DC6-9627-6F284E9D634C}"/>
            </c:ext>
          </c:extLst>
        </c:ser>
        <c:ser>
          <c:idx val="3"/>
          <c:order val="3"/>
          <c:tx>
            <c:strRef>
              <c:f>ConstructionSites_AnnualData!$J$17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8-4DC6-9627-6F284E9D6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3F-4DE1-BC44-0FF85F355F9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3F-4DE1-BC44-0FF85F355F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3F-4DE1-BC44-0FF85F355F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ConstructionSites_AnnualData!$J$41:$J$43</c:f>
              <c:numCache>
                <c:formatCode>General</c:formatCode>
                <c:ptCount val="3"/>
                <c:pt idx="0">
                  <c:v>454</c:v>
                </c:pt>
                <c:pt idx="1">
                  <c:v>106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F-4DE1-BC44-0FF85F355F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D5-42ED-B2B6-4269486F70BE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D5-42ED-B2B6-4269486F70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D5-42ED-B2B6-4269486F7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ConstructionSites_AnnualData!$K$41:$K$43</c:f>
              <c:numCache>
                <c:formatCode>General</c:formatCode>
                <c:ptCount val="3"/>
                <c:pt idx="0">
                  <c:v>467</c:v>
                </c:pt>
                <c:pt idx="1">
                  <c:v>101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5-42ED-B2B6-4269486F70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99-4EE4-88E5-081727F5963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99-4EE4-88E5-081727F596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99-4EE4-88E5-081727F59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ConstructionSites_AnnualData!$L$41:$L$43</c:f>
              <c:numCache>
                <c:formatCode>General</c:formatCode>
                <c:ptCount val="3"/>
                <c:pt idx="0">
                  <c:v>921</c:v>
                </c:pt>
                <c:pt idx="1">
                  <c:v>207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9-4EE4-88E5-081727F596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ConstructionSites_AnnualData!$J$45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ConstructionSites_AnnualData!$J$46:$J$47</c:f>
              <c:numCache>
                <c:formatCode>General</c:formatCode>
                <c:ptCount val="2"/>
                <c:pt idx="0">
                  <c:v>454</c:v>
                </c:pt>
                <c:pt idx="1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2-4002-B1DF-D0EEB2F5F917}"/>
            </c:ext>
          </c:extLst>
        </c:ser>
        <c:ser>
          <c:idx val="1"/>
          <c:order val="1"/>
          <c:tx>
            <c:strRef>
              <c:f>ConstructionSites_AnnualData!$K$45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ConstructionSites_AnnualData!$K$46:$K$47</c:f>
              <c:numCache>
                <c:formatCode>General</c:formatCode>
                <c:ptCount val="2"/>
                <c:pt idx="0">
                  <c:v>106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2-4002-B1DF-D0EEB2F5F917}"/>
            </c:ext>
          </c:extLst>
        </c:ser>
        <c:ser>
          <c:idx val="2"/>
          <c:order val="2"/>
          <c:tx>
            <c:strRef>
              <c:f>ConstructionSites_AnnualData!$L$45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ConstructionSites_AnnualData!$L$46:$L$47</c:f>
              <c:numCache>
                <c:formatCode>General</c:formatCode>
                <c:ptCount val="2"/>
                <c:pt idx="0">
                  <c:v>26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2-4002-B1DF-D0EEB2F5F9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1-4FDA-B8CB-CEF0558DF32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81-4FDA-B8CB-CEF0558DF32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1-4FDA-B8CB-CEF0558DF3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PoornimaMule_AnnualData!$K$41:$K$43</c:f>
              <c:numCache>
                <c:formatCode>General</c:formatCode>
                <c:ptCount val="3"/>
                <c:pt idx="0">
                  <c:v>203</c:v>
                </c:pt>
                <c:pt idx="1">
                  <c:v>44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4FDA-B8CB-CEF0558DF3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BrickKiln_AnnualData!$D$11:$D$13</c:f>
              <c:numCache>
                <c:formatCode>General</c:formatCode>
                <c:ptCount val="3"/>
                <c:pt idx="0">
                  <c:v>101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FD3-8EC2-9FD2B6008B1E}"/>
            </c:ext>
          </c:extLst>
        </c:ser>
        <c:ser>
          <c:idx val="1"/>
          <c:order val="1"/>
          <c:tx>
            <c:strRef>
              <c:f>BrickKiln_AnnualData!$E$10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BrickKiln_AnnualData!$E$11:$E$13</c:f>
              <c:numCache>
                <c:formatCode>General</c:formatCode>
                <c:ptCount val="3"/>
                <c:pt idx="0">
                  <c:v>95</c:v>
                </c:pt>
                <c:pt idx="1">
                  <c:v>30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C-4FD3-8EC2-9FD2B6008B1E}"/>
            </c:ext>
          </c:extLst>
        </c:ser>
        <c:ser>
          <c:idx val="2"/>
          <c:order val="2"/>
          <c:tx>
            <c:strRef>
              <c:f>BrickKiln_AnnualData!$F$10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BrickKiln_AnnualData!$F$11:$F$13</c:f>
              <c:numCache>
                <c:formatCode>General</c:formatCode>
                <c:ptCount val="3"/>
                <c:pt idx="0">
                  <c:v>6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C-4FD3-8EC2-9FD2B6008B1E}"/>
            </c:ext>
          </c:extLst>
        </c:ser>
        <c:ser>
          <c:idx val="3"/>
          <c:order val="3"/>
          <c:tx>
            <c:strRef>
              <c:f>BrickKiln_AnnualData!$G$10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BrickKiln_AnnualData!$G$11:$G$13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C-4FD3-8EC2-9FD2B6008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BrickKiln_AnnualData!$K$11:$K$13</c:f>
              <c:numCache>
                <c:formatCode>General</c:formatCode>
                <c:ptCount val="3"/>
                <c:pt idx="0">
                  <c:v>97</c:v>
                </c:pt>
                <c:pt idx="1">
                  <c:v>42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44F-AA58-D0873AA6799C}"/>
            </c:ext>
          </c:extLst>
        </c:ser>
        <c:ser>
          <c:idx val="1"/>
          <c:order val="1"/>
          <c:tx>
            <c:strRef>
              <c:f>BrickKiln_AnnualData!$L$10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BrickKiln_AnnualData!$L$11:$L$13</c:f>
              <c:numCache>
                <c:formatCode>General</c:formatCode>
                <c:ptCount val="3"/>
                <c:pt idx="0">
                  <c:v>90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B-444F-AA58-D0873AA6799C}"/>
            </c:ext>
          </c:extLst>
        </c:ser>
        <c:ser>
          <c:idx val="2"/>
          <c:order val="2"/>
          <c:tx>
            <c:strRef>
              <c:f>BrickKiln_AnnualData!$M$10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BrickKiln_AnnualData!$M$11:$M$13</c:f>
              <c:numCache>
                <c:formatCode>General</c:formatCode>
                <c:ptCount val="3"/>
                <c:pt idx="0">
                  <c:v>7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B-444F-AA58-D0873AA6799C}"/>
            </c:ext>
          </c:extLst>
        </c:ser>
        <c:ser>
          <c:idx val="3"/>
          <c:order val="3"/>
          <c:tx>
            <c:strRef>
              <c:f>BrickKiln_AnnualData!$N$10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BrickKiln_AnnualData!$N$11:$N$13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B-444F-AA58-D0873AA6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BrickKiln_AnnualData!$G$18:$G$20</c:f>
              <c:numCache>
                <c:formatCode>General</c:formatCode>
                <c:ptCount val="3"/>
                <c:pt idx="0">
                  <c:v>198</c:v>
                </c:pt>
                <c:pt idx="1">
                  <c:v>102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3AF-B76C-95A188F6E242}"/>
            </c:ext>
          </c:extLst>
        </c:ser>
        <c:ser>
          <c:idx val="1"/>
          <c:order val="1"/>
          <c:tx>
            <c:strRef>
              <c:f>BrickKiln_AnnualData!$H$17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BrickKiln_AnnualData!$H$18:$H$20</c:f>
              <c:numCache>
                <c:formatCode>General</c:formatCode>
                <c:ptCount val="3"/>
                <c:pt idx="0">
                  <c:v>185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E-43AF-B76C-95A188F6E242}"/>
            </c:ext>
          </c:extLst>
        </c:ser>
        <c:ser>
          <c:idx val="2"/>
          <c:order val="2"/>
          <c:tx>
            <c:strRef>
              <c:f>BrickKiln_AnnualData!$I$17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BrickKiln_AnnualData!$I$18:$I$20</c:f>
              <c:numCache>
                <c:formatCode>General</c:formatCode>
                <c:ptCount val="3"/>
                <c:pt idx="0">
                  <c:v>13</c:v>
                </c:pt>
                <c:pt idx="1">
                  <c:v>52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E-43AF-B76C-95A188F6E242}"/>
            </c:ext>
          </c:extLst>
        </c:ser>
        <c:ser>
          <c:idx val="3"/>
          <c:order val="3"/>
          <c:tx>
            <c:strRef>
              <c:f>BrickKiln_AnnualData!$J$17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BrickKiln_AnnualData!$J$18:$J$20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E-43AF-B76C-95A188F6E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0-4F15-82D6-9525DD85DD3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0-4F15-82D6-9525DD85DD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B0-4F15-82D6-9525DD85D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BrickKiln_AnnualData!$J$41:$J$43</c:f>
              <c:numCache>
                <c:formatCode>General</c:formatCode>
                <c:ptCount val="3"/>
                <c:pt idx="0">
                  <c:v>131</c:v>
                </c:pt>
                <c:pt idx="1">
                  <c:v>42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0-4F15-82D6-9525DD85DD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2A-480F-B3F3-1A6847EB970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2A-480F-B3F3-1A6847EB97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2A-480F-B3F3-1A6847EB97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BrickKiln_AnnualData!$K$41:$K$43</c:f>
              <c:numCache>
                <c:formatCode>General</c:formatCode>
                <c:ptCount val="3"/>
                <c:pt idx="0">
                  <c:v>112</c:v>
                </c:pt>
                <c:pt idx="1">
                  <c:v>40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A-480F-B3F3-1A6847EB97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32-44ED-901F-F4CF3E2B5A9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32-44ED-901F-F4CF3E2B5A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32-44ED-901F-F4CF3E2B5A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BrickKiln_AnnualData!$L$41:$L$43</c:f>
              <c:numCache>
                <c:formatCode>General</c:formatCode>
                <c:ptCount val="3"/>
                <c:pt idx="0">
                  <c:v>243</c:v>
                </c:pt>
                <c:pt idx="1">
                  <c:v>82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2-44ED-901F-F4CF3E2B5A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BrickKiln_AnnualData!$J$45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BrickKiln_AnnualData!$J$46:$J$47</c:f>
              <c:numCache>
                <c:formatCode>General</c:formatCode>
                <c:ptCount val="2"/>
                <c:pt idx="0">
                  <c:v>131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E-41B3-B81D-8F13D6F23BD7}"/>
            </c:ext>
          </c:extLst>
        </c:ser>
        <c:ser>
          <c:idx val="1"/>
          <c:order val="1"/>
          <c:tx>
            <c:strRef>
              <c:f>BrickKiln_AnnualData!$K$45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BrickKiln_AnnualData!$K$46:$K$47</c:f>
              <c:numCache>
                <c:formatCode>General</c:formatCode>
                <c:ptCount val="2"/>
                <c:pt idx="0">
                  <c:v>42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E-41B3-B81D-8F13D6F23BD7}"/>
            </c:ext>
          </c:extLst>
        </c:ser>
        <c:ser>
          <c:idx val="2"/>
          <c:order val="2"/>
          <c:tx>
            <c:strRef>
              <c:f>BrickKiln_AnnualData!$L$45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BrickKiln_AnnualData!$L$46:$L$47</c:f>
              <c:numCache>
                <c:formatCode>General</c:formatCode>
                <c:ptCount val="2"/>
                <c:pt idx="0">
                  <c:v>18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E-41B3-B81D-8F13D6F23B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1F-465D-9664-1721AEF0A9D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1F-465D-9664-1721AEF0A9D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1F-465D-9664-1721AEF0A9DD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65D-9664-1721AEF0A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F-465D-9664-1721AEF0A9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D7-40F7-9DBE-EE2AF176E5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D7-40F7-9DBE-EE2AF176E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D7-40F7-9DBE-EE2AF176E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7-40F7-9DBE-EE2AF176E5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BrickKiln_BaselineVsEndline!$B$24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058-4837-BAE9-69E0D7D803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058-4837-BAE9-69E0D7D8036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058-4837-BAE9-69E0D7D80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8-4837-BAE9-69E0D7D80363}"/>
            </c:ext>
          </c:extLst>
        </c:ser>
        <c:ser>
          <c:idx val="1"/>
          <c:order val="1"/>
          <c:tx>
            <c:strRef>
              <c:f>BrickKiln_BaselineVsEndline!$B$25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058-4837-BAE9-69E0D7D803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058-4837-BAE9-69E0D7D8036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058-4837-BAE9-69E0D7D80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58-4837-BAE9-69E0D7D803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D4-441E-A0DE-1460AB798813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D4-441E-A0DE-1460AB7988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D4-441E-A0DE-1460AB798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PoornimaMule_AnnualData!$L$41:$L$43</c:f>
              <c:numCache>
                <c:formatCode>General</c:formatCode>
                <c:ptCount val="3"/>
                <c:pt idx="0">
                  <c:v>414</c:v>
                </c:pt>
                <c:pt idx="1">
                  <c:v>90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4-441E-A0DE-1460AB7988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1-4E5E-B446-7A25874F8D16}"/>
            </c:ext>
          </c:extLst>
        </c:ser>
        <c:ser>
          <c:idx val="1"/>
          <c:order val="1"/>
          <c:tx>
            <c:strRef>
              <c:f>BrickKiln_BaselineVsEndline!$B$25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1-4E5E-B446-7A25874F8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2-480C-BD69-EB6D7016CDAB}"/>
            </c:ext>
          </c:extLst>
        </c:ser>
        <c:ser>
          <c:idx val="1"/>
          <c:order val="1"/>
          <c:tx>
            <c:strRef>
              <c:f>BrickKiln_BaselineVsEndline!$D$3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2-480C-BD69-EB6D7016CDAB}"/>
            </c:ext>
          </c:extLst>
        </c:ser>
        <c:ser>
          <c:idx val="2"/>
          <c:order val="2"/>
          <c:tx>
            <c:strRef>
              <c:f>BrickKiln_BaselineVsEndline!$E$3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2-480C-BD69-EB6D7016CDAB}"/>
            </c:ext>
          </c:extLst>
        </c:ser>
        <c:ser>
          <c:idx val="3"/>
          <c:order val="3"/>
          <c:tx>
            <c:strRef>
              <c:f>BrickKiln_BaselineVsEndline!$F$3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2-480C-BD69-EB6D7016C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0CC-8A65-4D9481C5BA97}"/>
            </c:ext>
          </c:extLst>
        </c:ser>
        <c:ser>
          <c:idx val="1"/>
          <c:order val="1"/>
          <c:tx>
            <c:strRef>
              <c:f>BrickKiln_BaselineVsEndline!$D$10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E-40CC-8A65-4D9481C5BA97}"/>
            </c:ext>
          </c:extLst>
        </c:ser>
        <c:ser>
          <c:idx val="2"/>
          <c:order val="2"/>
          <c:tx>
            <c:strRef>
              <c:f>BrickKiln_BaselineVsEndline!$E$10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E-40CC-8A65-4D9481C5BA97}"/>
            </c:ext>
          </c:extLst>
        </c:ser>
        <c:ser>
          <c:idx val="3"/>
          <c:order val="3"/>
          <c:tx>
            <c:strRef>
              <c:f>BrickKiln_BaselineVsEndline!$F$10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E-40CC-8A65-4D9481C5B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604-830E-730AFD9611EE}"/>
            </c:ext>
          </c:extLst>
        </c:ser>
        <c:ser>
          <c:idx val="1"/>
          <c:order val="1"/>
          <c:tx>
            <c:strRef>
              <c:f>BrickKiln_BaselineVsEndline!$D$17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604-830E-730AFD9611EE}"/>
            </c:ext>
          </c:extLst>
        </c:ser>
        <c:ser>
          <c:idx val="2"/>
          <c:order val="2"/>
          <c:tx>
            <c:strRef>
              <c:f>BrickKiln_BaselineVsEndline!$E$17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A-4604-830E-730AFD9611EE}"/>
            </c:ext>
          </c:extLst>
        </c:ser>
        <c:ser>
          <c:idx val="3"/>
          <c:order val="3"/>
          <c:tx>
            <c:strRef>
              <c:f>BrickKiln_BaselineVsEndline!$F$17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A-4604-830E-730AFD961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215-AD64-37E74E47CBA4}"/>
            </c:ext>
          </c:extLst>
        </c:ser>
        <c:ser>
          <c:idx val="1"/>
          <c:order val="1"/>
          <c:tx>
            <c:strRef>
              <c:f>BrickKiln_BaselineVsEndline!$D$27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4-4215-AD64-37E74E47CBA4}"/>
            </c:ext>
          </c:extLst>
        </c:ser>
        <c:ser>
          <c:idx val="2"/>
          <c:order val="2"/>
          <c:tx>
            <c:strRef>
              <c:f>BrickKiln_BaselineVsEndline!$E$27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4-4215-AD64-37E74E47CBA4}"/>
            </c:ext>
          </c:extLst>
        </c:ser>
        <c:ser>
          <c:idx val="3"/>
          <c:order val="3"/>
          <c:tx>
            <c:strRef>
              <c:f>BrickKiln_BaselineVsEndline!$F$27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4-4215-AD64-37E74E47C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B0-4F30-98CF-81CBA441DB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B0-4F30-98CF-81CBA441DB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B0-4F30-98CF-81CBA441D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0-4F30-98CF-81CBA441DB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BrickKiln_BaselineVsEndline!$C$33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BrickKiln_BaselineVsEndline!$C$34:$C$37</c:f>
              <c:numCache>
                <c:formatCode>General</c:formatCode>
                <c:ptCount val="4"/>
                <c:pt idx="0">
                  <c:v>39</c:v>
                </c:pt>
                <c:pt idx="1">
                  <c:v>13</c:v>
                </c:pt>
                <c:pt idx="2">
                  <c:v>5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C81-971B-1E531AB9F2AD}"/>
            </c:ext>
          </c:extLst>
        </c:ser>
        <c:ser>
          <c:idx val="1"/>
          <c:order val="1"/>
          <c:tx>
            <c:strRef>
              <c:f>BrickKiln_BaselineVsEndline!$D$33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BrickKiln_BaselineVsEndline!$D$34:$D$37</c:f>
              <c:numCache>
                <c:formatCode>General</c:formatCode>
                <c:ptCount val="4"/>
                <c:pt idx="0">
                  <c:v>33</c:v>
                </c:pt>
                <c:pt idx="1">
                  <c:v>8</c:v>
                </c:pt>
                <c:pt idx="2">
                  <c:v>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9-4C81-971B-1E531AB9F2AD}"/>
            </c:ext>
          </c:extLst>
        </c:ser>
        <c:ser>
          <c:idx val="2"/>
          <c:order val="2"/>
          <c:tx>
            <c:strRef>
              <c:f>BrickKiln_BaselineVsEndline!$E$33</c:f>
              <c:strCache>
                <c:ptCount val="1"/>
                <c:pt idx="0">
                  <c:v>101 to 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BrickKiln_BaselineVsEndline!$E$34:$E$37</c:f>
              <c:numCache>
                <c:formatCode>General</c:formatCode>
                <c:ptCount val="4"/>
                <c:pt idx="0">
                  <c:v>80</c:v>
                </c:pt>
                <c:pt idx="1">
                  <c:v>25</c:v>
                </c:pt>
                <c:pt idx="2">
                  <c:v>8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9-4C81-971B-1E531AB9F2AD}"/>
            </c:ext>
          </c:extLst>
        </c:ser>
        <c:ser>
          <c:idx val="3"/>
          <c:order val="3"/>
          <c:tx>
            <c:strRef>
              <c:f>BrickKiln_BaselineVsEndline!$F$33</c:f>
              <c:strCache>
                <c:ptCount val="1"/>
                <c:pt idx="0">
                  <c:v>&gt;150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BrickKiln_BaselineVsEndline!$F$34:$F$37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9-4C81-971B-1E531AB9F2AD}"/>
            </c:ext>
          </c:extLst>
        </c:ser>
        <c:ser>
          <c:idx val="4"/>
          <c:order val="4"/>
          <c:tx>
            <c:strRef>
              <c:f>BrickKiln_BaselineVsEndline!$G$33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BrickKiln_BaselineVsEndline!$B$34:$B$37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BrickKiln_BaselineVsEndline!$G$34:$G$37</c:f>
              <c:numCache>
                <c:formatCode>General</c:formatCode>
                <c:ptCount val="4"/>
                <c:pt idx="0">
                  <c:v>159</c:v>
                </c:pt>
                <c:pt idx="1">
                  <c:v>50</c:v>
                </c:pt>
                <c:pt idx="2">
                  <c:v>18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9-4C81-971B-1E531AB9F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2541648"/>
        <c:axId val="872538288"/>
      </c:barChart>
      <c:catAx>
        <c:axId val="8725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8288"/>
        <c:crosses val="autoZero"/>
        <c:auto val="1"/>
        <c:lblAlgn val="ctr"/>
        <c:lblOffset val="100"/>
        <c:noMultiLvlLbl val="0"/>
      </c:catAx>
      <c:valAx>
        <c:axId val="872538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25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SugarcaneFactory_AnnualData!$D$11:$D$13</c:f>
              <c:numCache>
                <c:formatCode>General</c:formatCode>
                <c:ptCount val="3"/>
                <c:pt idx="0">
                  <c:v>86</c:v>
                </c:pt>
                <c:pt idx="1">
                  <c:v>26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B-4C81-87A7-9DE98EE8B50A}"/>
            </c:ext>
          </c:extLst>
        </c:ser>
        <c:ser>
          <c:idx val="1"/>
          <c:order val="1"/>
          <c:tx>
            <c:strRef>
              <c:f>SugarcaneFactory_AnnualData!$E$10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SugarcaneFactory_AnnualData!$E$11:$E$13</c:f>
              <c:numCache>
                <c:formatCode>General</c:formatCode>
                <c:ptCount val="3"/>
                <c:pt idx="0">
                  <c:v>83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C81-87A7-9DE98EE8B50A}"/>
            </c:ext>
          </c:extLst>
        </c:ser>
        <c:ser>
          <c:idx val="2"/>
          <c:order val="2"/>
          <c:tx>
            <c:strRef>
              <c:f>SugarcaneFactory_AnnualData!$F$10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SugarcaneFactory_AnnualData!$F$11:$F$13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B-4C81-87A7-9DE98EE8B50A}"/>
            </c:ext>
          </c:extLst>
        </c:ser>
        <c:ser>
          <c:idx val="3"/>
          <c:order val="3"/>
          <c:tx>
            <c:strRef>
              <c:f>SugarcaneFactory_AnnualData!$G$10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SugarcaneFactory_AnnualData!$G$11:$G$13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B-4C81-87A7-9DE98EE8B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SugarcaneFactory_AnnualData!$K$11:$K$13</c:f>
              <c:numCache>
                <c:formatCode>General</c:formatCode>
                <c:ptCount val="3"/>
                <c:pt idx="0">
                  <c:v>116</c:v>
                </c:pt>
                <c:pt idx="1">
                  <c:v>33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1E0-A114-C11B4E9AE0FB}"/>
            </c:ext>
          </c:extLst>
        </c:ser>
        <c:ser>
          <c:idx val="1"/>
          <c:order val="1"/>
          <c:tx>
            <c:strRef>
              <c:f>SugarcaneFactory_AnnualData!$L$10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SugarcaneFactory_AnnualData!$L$11:$L$13</c:f>
              <c:numCache>
                <c:formatCode>General</c:formatCode>
                <c:ptCount val="3"/>
                <c:pt idx="0">
                  <c:v>103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1E0-A114-C11B4E9AE0FB}"/>
            </c:ext>
          </c:extLst>
        </c:ser>
        <c:ser>
          <c:idx val="2"/>
          <c:order val="2"/>
          <c:tx>
            <c:strRef>
              <c:f>SugarcaneFactory_AnnualData!$M$10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SugarcaneFactory_AnnualData!$M$11:$M$13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1E0-A114-C11B4E9AE0FB}"/>
            </c:ext>
          </c:extLst>
        </c:ser>
        <c:ser>
          <c:idx val="3"/>
          <c:order val="3"/>
          <c:tx>
            <c:strRef>
              <c:f>SugarcaneFactory_AnnualData!$N$10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SugarcaneFactory_AnnualData!$N$11:$N$13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1E0-A114-C11B4E9AE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OVERALL (BALWADI AND CRECHE)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SugarcaneFactory_AnnualData!$G$18:$G$20</c:f>
              <c:numCache>
                <c:formatCode>General</c:formatCode>
                <c:ptCount val="3"/>
                <c:pt idx="0">
                  <c:v>202</c:v>
                </c:pt>
                <c:pt idx="1">
                  <c:v>59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6-4C47-AD22-B7FA2CE56A20}"/>
            </c:ext>
          </c:extLst>
        </c:ser>
        <c:ser>
          <c:idx val="1"/>
          <c:order val="1"/>
          <c:tx>
            <c:strRef>
              <c:f>SugarcaneFactory_AnnualData!$H$17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SugarcaneFactory_AnnualData!$H$18:$H$20</c:f>
              <c:numCache>
                <c:formatCode>General</c:formatCode>
                <c:ptCount val="3"/>
                <c:pt idx="0">
                  <c:v>186</c:v>
                </c:pt>
                <c:pt idx="1">
                  <c:v>30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6-4C47-AD22-B7FA2CE56A20}"/>
            </c:ext>
          </c:extLst>
        </c:ser>
        <c:ser>
          <c:idx val="2"/>
          <c:order val="2"/>
          <c:tx>
            <c:strRef>
              <c:f>SugarcaneFactory_AnnualData!$I$17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SugarcaneFactory_AnnualData!$I$18:$I$20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6-4C47-AD22-B7FA2CE56A20}"/>
            </c:ext>
          </c:extLst>
        </c:ser>
        <c:ser>
          <c:idx val="3"/>
          <c:order val="3"/>
          <c:tx>
            <c:strRef>
              <c:f>SugarcaneFactory_AnnualData!$J$17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SugarcaneFactory_AnnualData!$J$18:$J$20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6-4C47-AD22-B7FA2CE56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PoornimaMule_AnnualData!$J$45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PoornimaMule_AnnualData!$J$46:$J$47</c:f>
              <c:numCache>
                <c:formatCode>General</c:formatCode>
                <c:ptCount val="2"/>
                <c:pt idx="0">
                  <c:v>211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326-B720-D14CA5997EF2}"/>
            </c:ext>
          </c:extLst>
        </c:ser>
        <c:ser>
          <c:idx val="1"/>
          <c:order val="1"/>
          <c:tx>
            <c:strRef>
              <c:f>PoornimaMule_AnnualData!$K$45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PoornimaMule_AnnualData!$K$46:$K$47</c:f>
              <c:numCache>
                <c:formatCode>General</c:formatCode>
                <c:ptCount val="2"/>
                <c:pt idx="0">
                  <c:v>46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326-B720-D14CA5997EF2}"/>
            </c:ext>
          </c:extLst>
        </c:ser>
        <c:ser>
          <c:idx val="2"/>
          <c:order val="2"/>
          <c:tx>
            <c:strRef>
              <c:f>PoornimaMule_AnnualData!$L$45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PoornimaMule_AnnualData!$L$46:$L$47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326-B720-D14CA5997E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50-4A40-8F3A-C3753771954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50-4A40-8F3A-C375377195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50-4A40-8F3A-C37537719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SugarcaneFactory_AnnualData!$J$41:$J$43</c:f>
              <c:numCache>
                <c:formatCode>General</c:formatCode>
                <c:ptCount val="3"/>
                <c:pt idx="0">
                  <c:v>102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0-4A40-8F3A-C375377195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C4-4901-AA63-BB7CFCDDB9F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4-4901-AA63-BB7CFCDDB9F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C4-4901-AA63-BB7CFCDDB9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SugarcaneFactory_AnnualData!$K$41:$K$43</c:f>
              <c:numCache>
                <c:formatCode>General</c:formatCode>
                <c:ptCount val="3"/>
                <c:pt idx="0">
                  <c:v>130</c:v>
                </c:pt>
                <c:pt idx="1">
                  <c:v>35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4-4901-AA63-BB7CFCDDB9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8D-40EB-92EF-430F4D1868B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D-40EB-92EF-430F4D1868B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8D-40EB-92EF-430F4D1868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SugarcaneFactory_AnnualData!$L$41:$L$43</c:f>
              <c:numCache>
                <c:formatCode>General</c:formatCode>
                <c:ptCount val="3"/>
                <c:pt idx="0">
                  <c:v>232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8D-40EB-92EF-430F4D1868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Nutrition Status: Balwadi Vs.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SugarcaneFactory_AnnualData!$J$45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SugarcaneFactory_AnnualData!$J$46:$J$47</c:f>
              <c:numCache>
                <c:formatCode>General</c:formatCode>
                <c:ptCount val="2"/>
                <c:pt idx="0">
                  <c:v>102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4147-8F96-996B173F18D3}"/>
            </c:ext>
          </c:extLst>
        </c:ser>
        <c:ser>
          <c:idx val="1"/>
          <c:order val="1"/>
          <c:tx>
            <c:strRef>
              <c:f>SugarcaneFactory_AnnualData!$K$45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SugarcaneFactory_AnnualData!$K$46:$K$47</c:f>
              <c:numCache>
                <c:formatCode>General</c:formatCode>
                <c:ptCount val="2"/>
                <c:pt idx="0">
                  <c:v>13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4-4147-8F96-996B173F18D3}"/>
            </c:ext>
          </c:extLst>
        </c:ser>
        <c:ser>
          <c:idx val="2"/>
          <c:order val="2"/>
          <c:tx>
            <c:strRef>
              <c:f>SugarcaneFactory_AnnualData!$L$45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SugarcaneFactory_AnnualData!$L$46:$L$47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4-4147-8F96-996B173F18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30-47C5-8A24-D8317D06563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30-47C5-8A24-D8317D0656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30-47C5-8A24-D8317D065637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30-47C5-8A24-D8317D065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0-47C5-8A24-D8317D0656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16761847886991654"/>
          <c:y val="1.7642378161624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D7-44C8-AA97-D0E04FC2707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D7-44C8-AA97-D0E04FC2707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D7-44C8-AA97-D0E04FC27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7-44C8-AA97-D0E04FC270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Sugarcane_BaselineVsEndline!$B$24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4B-4865-BB2F-C6C782C4DB6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4B-4865-BB2F-C6C782C4DB6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4B-4865-BB2F-C6C782C4D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B-4865-BB2F-C6C782C4DB6E}"/>
            </c:ext>
          </c:extLst>
        </c:ser>
        <c:ser>
          <c:idx val="1"/>
          <c:order val="1"/>
          <c:tx>
            <c:strRef>
              <c:f>Sugarcane_BaselineVsEndline!$B$25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94B-4865-BB2F-C6C782C4DB6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E94B-4865-BB2F-C6C782C4DB6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E94B-4865-BB2F-C6C782C4D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4B-4865-BB2F-C6C782C4DB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AE4-A1B3-78B2A47A873C}"/>
            </c:ext>
          </c:extLst>
        </c:ser>
        <c:ser>
          <c:idx val="1"/>
          <c:order val="1"/>
          <c:tx>
            <c:strRef>
              <c:f>Sugarcane_BaselineVsEndline!$B$25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AE4-A1B3-78B2A47A8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6-4AFD-8CD1-FCA58292F83D}"/>
            </c:ext>
          </c:extLst>
        </c:ser>
        <c:ser>
          <c:idx val="1"/>
          <c:order val="1"/>
          <c:tx>
            <c:strRef>
              <c:f>Sugarcane_BaselineVsEndline!$D$3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6-4AFD-8CD1-FCA58292F83D}"/>
            </c:ext>
          </c:extLst>
        </c:ser>
        <c:ser>
          <c:idx val="2"/>
          <c:order val="2"/>
          <c:tx>
            <c:strRef>
              <c:f>Sugarcane_BaselineVsEndline!$E$3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6-4AFD-8CD1-FCA58292F83D}"/>
            </c:ext>
          </c:extLst>
        </c:ser>
        <c:ser>
          <c:idx val="3"/>
          <c:order val="3"/>
          <c:tx>
            <c:strRef>
              <c:f>Sugarcane_BaselineVsEndline!$F$3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6-4AFD-8CD1-FCA58292F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502-B3D2-079DA78A676D}"/>
            </c:ext>
          </c:extLst>
        </c:ser>
        <c:ser>
          <c:idx val="1"/>
          <c:order val="1"/>
          <c:tx>
            <c:strRef>
              <c:f>Sugarcane_BaselineVsEndline!$D$10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1-4502-B3D2-079DA78A676D}"/>
            </c:ext>
          </c:extLst>
        </c:ser>
        <c:ser>
          <c:idx val="2"/>
          <c:order val="2"/>
          <c:tx>
            <c:strRef>
              <c:f>Sugarcane_BaselineVsEndline!$E$10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1-4502-B3D2-079DA78A676D}"/>
            </c:ext>
          </c:extLst>
        </c:ser>
        <c:ser>
          <c:idx val="3"/>
          <c:order val="3"/>
          <c:tx>
            <c:strRef>
              <c:f>Sugarcane_BaselineVsEndline!$F$10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1-4502-B3D2-079DA78A6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RupaliBahire_AnnualData!$D$11:$D$13</c:f>
              <c:numCache>
                <c:formatCode>General</c:formatCode>
                <c:ptCount val="3"/>
                <c:pt idx="0">
                  <c:v>235</c:v>
                </c:pt>
                <c:pt idx="1">
                  <c:v>66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01C-8047-4ADE4070A737}"/>
            </c:ext>
          </c:extLst>
        </c:ser>
        <c:ser>
          <c:idx val="1"/>
          <c:order val="1"/>
          <c:tx>
            <c:strRef>
              <c:f>RupaliBahire_AnnualData!$E$10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RupaliBahire_AnnualData!$E$11:$E$13</c:f>
              <c:numCache>
                <c:formatCode>General</c:formatCode>
                <c:ptCount val="3"/>
                <c:pt idx="0">
                  <c:v>217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01C-8047-4ADE4070A737}"/>
            </c:ext>
          </c:extLst>
        </c:ser>
        <c:ser>
          <c:idx val="2"/>
          <c:order val="2"/>
          <c:tx>
            <c:strRef>
              <c:f>RupaliBahire_AnnualData!$F$10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RupaliBahire_AnnualData!$F$11:$F$13</c:f>
              <c:numCache>
                <c:formatCode>General</c:formatCode>
                <c:ptCount val="3"/>
                <c:pt idx="0">
                  <c:v>17</c:v>
                </c:pt>
                <c:pt idx="1">
                  <c:v>38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5-401C-8047-4ADE4070A737}"/>
            </c:ext>
          </c:extLst>
        </c:ser>
        <c:ser>
          <c:idx val="3"/>
          <c:order val="3"/>
          <c:tx>
            <c:strRef>
              <c:f>RupaliBahire_AnnualData!$G$10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5-401C-8047-4ADE4070A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470-82D7-9F54410AA6A3}"/>
            </c:ext>
          </c:extLst>
        </c:ser>
        <c:ser>
          <c:idx val="1"/>
          <c:order val="1"/>
          <c:tx>
            <c:strRef>
              <c:f>Sugarcane_BaselineVsEndline!$D$17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470-82D7-9F54410AA6A3}"/>
            </c:ext>
          </c:extLst>
        </c:ser>
        <c:ser>
          <c:idx val="2"/>
          <c:order val="2"/>
          <c:tx>
            <c:strRef>
              <c:f>Sugarcane_BaselineVsEndline!$E$17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470-82D7-9F54410AA6A3}"/>
            </c:ext>
          </c:extLst>
        </c:ser>
        <c:ser>
          <c:idx val="3"/>
          <c:order val="3"/>
          <c:tx>
            <c:strRef>
              <c:f>Sugarcane_BaselineVsEndline!$F$17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4470-82D7-9F54410AA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872-827A-46E53D420CB9}"/>
            </c:ext>
          </c:extLst>
        </c:ser>
        <c:ser>
          <c:idx val="1"/>
          <c:order val="1"/>
          <c:tx>
            <c:strRef>
              <c:f>Sugarcane_BaselineVsEndline!$D$27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9-4872-827A-46E53D420CB9}"/>
            </c:ext>
          </c:extLst>
        </c:ser>
        <c:ser>
          <c:idx val="2"/>
          <c:order val="2"/>
          <c:tx>
            <c:strRef>
              <c:f>Sugarcane_BaselineVsEndline!$E$27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9-4872-827A-46E53D420CB9}"/>
            </c:ext>
          </c:extLst>
        </c:ser>
        <c:ser>
          <c:idx val="3"/>
          <c:order val="3"/>
          <c:tx>
            <c:strRef>
              <c:f>Sugarcane_BaselineVsEndline!$F$27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9-4872-827A-46E53D420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7-4667-8648-7069D09EF63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7-4667-8648-7069D09EF6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87-4667-8648-7069D09EF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7-4667-8648-7069D09EF6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RupaliBahire_AnnualData!$K$11:$K$13</c:f>
              <c:numCache>
                <c:formatCode>General</c:formatCode>
                <c:ptCount val="3"/>
                <c:pt idx="0">
                  <c:v>259</c:v>
                </c:pt>
                <c:pt idx="1">
                  <c:v>57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7EF-8917-D5A8BD61C187}"/>
            </c:ext>
          </c:extLst>
        </c:ser>
        <c:ser>
          <c:idx val="1"/>
          <c:order val="1"/>
          <c:tx>
            <c:strRef>
              <c:f>RupaliBahire_AnnualData!$L$10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RupaliBahire_AnnualData!$L$11:$L$13</c:f>
              <c:numCache>
                <c:formatCode>General</c:formatCode>
                <c:ptCount val="3"/>
                <c:pt idx="0">
                  <c:v>242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0-47EF-8917-D5A8BD61C187}"/>
            </c:ext>
          </c:extLst>
        </c:ser>
        <c:ser>
          <c:idx val="2"/>
          <c:order val="2"/>
          <c:tx>
            <c:strRef>
              <c:f>RupaliBahire_AnnualData!$M$10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RupaliBahire_AnnualData!$M$11:$M$13</c:f>
              <c:numCache>
                <c:formatCode>General</c:formatCode>
                <c:ptCount val="3"/>
                <c:pt idx="0">
                  <c:v>13</c:v>
                </c:pt>
                <c:pt idx="1">
                  <c:v>37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0-47EF-8917-D5A8BD61C187}"/>
            </c:ext>
          </c:extLst>
        </c:ser>
        <c:ser>
          <c:idx val="3"/>
          <c:order val="3"/>
          <c:tx>
            <c:strRef>
              <c:f>RupaliBahire_AnnualData!$N$10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0-47EF-8917-D5A8BD61C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1BCBE-F4AB-4E13-1213-031246F9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331470</xdr:colOff>
      <xdr:row>22</xdr:row>
      <xdr:rowOff>64770</xdr:rowOff>
    </xdr:from>
    <xdr:to>
      <xdr:col>13</xdr:col>
      <xdr:colOff>601980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AED0A-7233-8249-F984-B2706F05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468630</xdr:colOff>
      <xdr:row>38</xdr:row>
      <xdr:rowOff>87630</xdr:rowOff>
    </xdr:from>
    <xdr:to>
      <xdr:col>6</xdr:col>
      <xdr:colOff>830580</xdr:colOff>
      <xdr:row>52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A2B8CB-E377-A8DB-B734-87AFE970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631EB1-5DB7-7A19-F5EA-73BB53A1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731520</xdr:colOff>
      <xdr:row>54</xdr:row>
      <xdr:rowOff>148590</xdr:rowOff>
    </xdr:from>
    <xdr:to>
      <xdr:col>11</xdr:col>
      <xdr:colOff>1150620</xdr:colOff>
      <xdr:row>69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7251E9-A2DD-1A3E-B2E6-CB0B54F2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396240</xdr:colOff>
      <xdr:row>70</xdr:row>
      <xdr:rowOff>95250</xdr:rowOff>
    </xdr:from>
    <xdr:to>
      <xdr:col>6</xdr:col>
      <xdr:colOff>510540</xdr:colOff>
      <xdr:row>86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3DC551-72CD-3B1F-7641-90A12E58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708660</xdr:colOff>
      <xdr:row>70</xdr:row>
      <xdr:rowOff>167640</xdr:rowOff>
    </xdr:from>
    <xdr:to>
      <xdr:col>11</xdr:col>
      <xdr:colOff>1158240</xdr:colOff>
      <xdr:row>86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70AE36-7BC5-4FC0-B34C-83EC1D0C7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215584</xdr:colOff>
      <xdr:row>14</xdr:row>
      <xdr:rowOff>47467</xdr:rowOff>
    </xdr:from>
    <xdr:to>
      <xdr:col>14</xdr:col>
      <xdr:colOff>169334</xdr:colOff>
      <xdr:row>27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8E23E-F73F-4C8B-9E7B-BD3D2A5B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231140</xdr:colOff>
      <xdr:row>0</xdr:row>
      <xdr:rowOff>142239</xdr:rowOff>
    </xdr:from>
    <xdr:to>
      <xdr:col>14</xdr:col>
      <xdr:colOff>127000</xdr:colOff>
      <xdr:row>13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CB168-FDF0-4775-B275-AFF62EA92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354437</xdr:colOff>
      <xdr:row>0</xdr:row>
      <xdr:rowOff>114617</xdr:rowOff>
    </xdr:from>
    <xdr:to>
      <xdr:col>21</xdr:col>
      <xdr:colOff>304800</xdr:colOff>
      <xdr:row>14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C08E4-700F-417D-882C-F33B64A83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347452</xdr:colOff>
      <xdr:row>14</xdr:row>
      <xdr:rowOff>109484</xdr:rowOff>
    </xdr:from>
    <xdr:to>
      <xdr:col>21</xdr:col>
      <xdr:colOff>296333</xdr:colOff>
      <xdr:row>27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8B067-B236-4DAC-89CF-0D6523B1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186266</xdr:colOff>
      <xdr:row>42</xdr:row>
      <xdr:rowOff>146896</xdr:rowOff>
    </xdr:from>
    <xdr:to>
      <xdr:col>14</xdr:col>
      <xdr:colOff>279400</xdr:colOff>
      <xdr:row>57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12ED4-F497-4C30-8707-0169B02F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475721</xdr:colOff>
      <xdr:row>42</xdr:row>
      <xdr:rowOff>127661</xdr:rowOff>
    </xdr:from>
    <xdr:to>
      <xdr:col>21</xdr:col>
      <xdr:colOff>575733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D7BE53-B468-41F3-8E13-4F9619E2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204786</xdr:colOff>
      <xdr:row>58</xdr:row>
      <xdr:rowOff>68133</xdr:rowOff>
    </xdr:from>
    <xdr:to>
      <xdr:col>14</xdr:col>
      <xdr:colOff>355600</xdr:colOff>
      <xdr:row>73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CD741B-BBDB-4539-A1B5-F6E046C5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423334</xdr:colOff>
      <xdr:row>28</xdr:row>
      <xdr:rowOff>50800</xdr:rowOff>
    </xdr:from>
    <xdr:to>
      <xdr:col>21</xdr:col>
      <xdr:colOff>474134</xdr:colOff>
      <xdr:row>42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78128A-F767-43EE-B943-086704842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177801</xdr:colOff>
      <xdr:row>28</xdr:row>
      <xdr:rowOff>67732</xdr:rowOff>
    </xdr:from>
    <xdr:to>
      <xdr:col>14</xdr:col>
      <xdr:colOff>211666</xdr:colOff>
      <xdr:row>42</xdr:row>
      <xdr:rowOff>42333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5AB944-276E-4CA7-BAFD-CB512B2E3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B764-6DEC-48B5-BFCE-91E2FA51C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22</xdr:row>
      <xdr:rowOff>57150</xdr:rowOff>
    </xdr:from>
    <xdr:to>
      <xdr:col>13</xdr:col>
      <xdr:colOff>320040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41A00-39F0-407C-A8B1-660CD1B8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D4F5B-CF08-451A-9E84-642735625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754380</xdr:colOff>
      <xdr:row>54</xdr:row>
      <xdr:rowOff>125730</xdr:rowOff>
    </xdr:from>
    <xdr:to>
      <xdr:col>11</xdr:col>
      <xdr:colOff>1135380</xdr:colOff>
      <xdr:row>69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6EF4-791C-4F5E-AAE8-0B631BA8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426720</xdr:colOff>
      <xdr:row>70</xdr:row>
      <xdr:rowOff>118110</xdr:rowOff>
    </xdr:from>
    <xdr:to>
      <xdr:col>6</xdr:col>
      <xdr:colOff>502920</xdr:colOff>
      <xdr:row>85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D6CFC-47EC-4A7A-B8C7-140CEB7CE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762000</xdr:colOff>
      <xdr:row>70</xdr:row>
      <xdr:rowOff>114300</xdr:rowOff>
    </xdr:from>
    <xdr:to>
      <xdr:col>11</xdr:col>
      <xdr:colOff>1127760</xdr:colOff>
      <xdr:row>86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CA7AD7-4280-4938-BE15-1573C8A4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403860</xdr:colOff>
      <xdr:row>86</xdr:row>
      <xdr:rowOff>76200</xdr:rowOff>
    </xdr:from>
    <xdr:to>
      <xdr:col>6</xdr:col>
      <xdr:colOff>617220</xdr:colOff>
      <xdr:row>104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D91003-0FDE-472F-B205-2FE90E1C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12384</xdr:colOff>
      <xdr:row>14</xdr:row>
      <xdr:rowOff>149068</xdr:rowOff>
    </xdr:from>
    <xdr:to>
      <xdr:col>14</xdr:col>
      <xdr:colOff>279400</xdr:colOff>
      <xdr:row>27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D7861-089C-0A6C-F316-FFFFC7761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489215</xdr:colOff>
      <xdr:row>28</xdr:row>
      <xdr:rowOff>110439</xdr:rowOff>
    </xdr:from>
    <xdr:to>
      <xdr:col>14</xdr:col>
      <xdr:colOff>298714</xdr:colOff>
      <xdr:row>43</xdr:row>
      <xdr:rowOff>1853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CB19E-87B0-740C-80CB-00373B3A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595206</xdr:colOff>
      <xdr:row>0</xdr:row>
      <xdr:rowOff>108374</xdr:rowOff>
    </xdr:from>
    <xdr:to>
      <xdr:col>14</xdr:col>
      <xdr:colOff>254000</xdr:colOff>
      <xdr:row>14</xdr:row>
      <xdr:rowOff>16935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29392-E6A0-4DFF-BF3C-B34DD0D5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515303</xdr:colOff>
      <xdr:row>0</xdr:row>
      <xdr:rowOff>110067</xdr:rowOff>
    </xdr:from>
    <xdr:to>
      <xdr:col>21</xdr:col>
      <xdr:colOff>482600</xdr:colOff>
      <xdr:row>13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32667-DD8F-C99E-9326-D00EE7133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491385</xdr:colOff>
      <xdr:row>15</xdr:row>
      <xdr:rowOff>16351</xdr:rowOff>
    </xdr:from>
    <xdr:to>
      <xdr:col>21</xdr:col>
      <xdr:colOff>584200</xdr:colOff>
      <xdr:row>27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E3346-44FB-5B65-59CB-292D2BDA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508846</xdr:colOff>
      <xdr:row>28</xdr:row>
      <xdr:rowOff>113028</xdr:rowOff>
    </xdr:from>
    <xdr:to>
      <xdr:col>21</xdr:col>
      <xdr:colOff>533400</xdr:colOff>
      <xdr:row>43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EF4C9B-ED32-FD54-83DD-BBD621E4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492653</xdr:colOff>
      <xdr:row>44</xdr:row>
      <xdr:rowOff>661</xdr:rowOff>
    </xdr:from>
    <xdr:to>
      <xdr:col>22</xdr:col>
      <xdr:colOff>16933</xdr:colOff>
      <xdr:row>58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87798-1D4F-C805-EBBC-B7977006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467254</xdr:colOff>
      <xdr:row>59</xdr:row>
      <xdr:rowOff>152799</xdr:rowOff>
    </xdr:from>
    <xdr:to>
      <xdr:col>14</xdr:col>
      <xdr:colOff>330200</xdr:colOff>
      <xdr:row>75</xdr:row>
      <xdr:rowOff>84665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F74339-09D6-0597-6D7C-0E35C073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474133</xdr:colOff>
      <xdr:row>44</xdr:row>
      <xdr:rowOff>16933</xdr:rowOff>
    </xdr:from>
    <xdr:to>
      <xdr:col>14</xdr:col>
      <xdr:colOff>270933</xdr:colOff>
      <xdr:row>59</xdr:row>
      <xdr:rowOff>8466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245A06-9614-2F5F-CC7F-61D06458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88585</xdr:colOff>
      <xdr:row>14</xdr:row>
      <xdr:rowOff>106735</xdr:rowOff>
    </xdr:from>
    <xdr:to>
      <xdr:col>14</xdr:col>
      <xdr:colOff>16934</xdr:colOff>
      <xdr:row>26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46C2-F654-499D-A5D3-13B64959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112605</xdr:colOff>
      <xdr:row>0</xdr:row>
      <xdr:rowOff>108373</xdr:rowOff>
    </xdr:from>
    <xdr:to>
      <xdr:col>13</xdr:col>
      <xdr:colOff>575732</xdr:colOff>
      <xdr:row>13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4202B-CC13-49C4-9D7C-35C595004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210504</xdr:colOff>
      <xdr:row>0</xdr:row>
      <xdr:rowOff>76200</xdr:rowOff>
    </xdr:from>
    <xdr:to>
      <xdr:col>21</xdr:col>
      <xdr:colOff>135467</xdr:colOff>
      <xdr:row>13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3F183-F7A1-4473-94CB-082A9C00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220452</xdr:colOff>
      <xdr:row>14</xdr:row>
      <xdr:rowOff>84084</xdr:rowOff>
    </xdr:from>
    <xdr:to>
      <xdr:col>21</xdr:col>
      <xdr:colOff>186266</xdr:colOff>
      <xdr:row>26</xdr:row>
      <xdr:rowOff>143933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4E944-6608-4C3D-8BF6-2F823CF95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102445</xdr:colOff>
      <xdr:row>42</xdr:row>
      <xdr:rowOff>87627</xdr:rowOff>
    </xdr:from>
    <xdr:to>
      <xdr:col>14</xdr:col>
      <xdr:colOff>143932</xdr:colOff>
      <xdr:row>57</xdr:row>
      <xdr:rowOff>93132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0EBF21-1B11-44D6-9A7E-36AD67B2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330200</xdr:colOff>
      <xdr:row>42</xdr:row>
      <xdr:rowOff>93793</xdr:rowOff>
    </xdr:from>
    <xdr:to>
      <xdr:col>21</xdr:col>
      <xdr:colOff>482600</xdr:colOff>
      <xdr:row>57</xdr:row>
      <xdr:rowOff>93133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3E3E1A-9F12-4791-B7FA-3DAAFE51A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86254</xdr:colOff>
      <xdr:row>58</xdr:row>
      <xdr:rowOff>102001</xdr:rowOff>
    </xdr:from>
    <xdr:to>
      <xdr:col>14</xdr:col>
      <xdr:colOff>321733</xdr:colOff>
      <xdr:row>73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262AF-62C3-4927-BB4E-03828891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313267</xdr:colOff>
      <xdr:row>27</xdr:row>
      <xdr:rowOff>127000</xdr:rowOff>
    </xdr:from>
    <xdr:to>
      <xdr:col>21</xdr:col>
      <xdr:colOff>372533</xdr:colOff>
      <xdr:row>41</xdr:row>
      <xdr:rowOff>67734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B014F8-DF78-4638-A896-1EAFF21E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84669</xdr:colOff>
      <xdr:row>27</xdr:row>
      <xdr:rowOff>127000</xdr:rowOff>
    </xdr:from>
    <xdr:to>
      <xdr:col>14</xdr:col>
      <xdr:colOff>101601</xdr:colOff>
      <xdr:row>41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5DB61-DB4B-4C32-AA6A-42B0EA92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97048</xdr:colOff>
      <xdr:row>15</xdr:row>
      <xdr:rowOff>64399</xdr:rowOff>
    </xdr:from>
    <xdr:to>
      <xdr:col>14</xdr:col>
      <xdr:colOff>304799</xdr:colOff>
      <xdr:row>29</xdr:row>
      <xdr:rowOff>186265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FA25-6F0B-48C0-91CD-2EB6A6845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0</xdr:row>
      <xdr:rowOff>133773</xdr:rowOff>
    </xdr:from>
    <xdr:to>
      <xdr:col>14</xdr:col>
      <xdr:colOff>194733</xdr:colOff>
      <xdr:row>14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32DB8-B4CF-462D-BAED-1182BA68C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42332</xdr:colOff>
      <xdr:row>0</xdr:row>
      <xdr:rowOff>182351</xdr:rowOff>
    </xdr:from>
    <xdr:to>
      <xdr:col>22</xdr:col>
      <xdr:colOff>25399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62F5E-2501-4F81-82AF-5C440171F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76519</xdr:colOff>
      <xdr:row>15</xdr:row>
      <xdr:rowOff>50218</xdr:rowOff>
    </xdr:from>
    <xdr:to>
      <xdr:col>22</xdr:col>
      <xdr:colOff>33867</xdr:colOff>
      <xdr:row>30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BD7C2-DBF0-440C-A725-F1B4DD69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551180</xdr:colOff>
      <xdr:row>47</xdr:row>
      <xdr:rowOff>138428</xdr:rowOff>
    </xdr:from>
    <xdr:to>
      <xdr:col>14</xdr:col>
      <xdr:colOff>270933</xdr:colOff>
      <xdr:row>62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06CA1-7EFD-4426-AB3E-42CF94CD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602721</xdr:colOff>
      <xdr:row>47</xdr:row>
      <xdr:rowOff>119195</xdr:rowOff>
    </xdr:from>
    <xdr:to>
      <xdr:col>22</xdr:col>
      <xdr:colOff>228601</xdr:colOff>
      <xdr:row>62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7F4D7F-8864-495F-9B85-8C76DAA0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518053</xdr:colOff>
      <xdr:row>63</xdr:row>
      <xdr:rowOff>118931</xdr:rowOff>
    </xdr:from>
    <xdr:to>
      <xdr:col>14</xdr:col>
      <xdr:colOff>270933</xdr:colOff>
      <xdr:row>79</xdr:row>
      <xdr:rowOff>110065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6C357-5852-4FDA-AD38-542C233BD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93133</xdr:colOff>
      <xdr:row>31</xdr:row>
      <xdr:rowOff>25397</xdr:rowOff>
    </xdr:from>
    <xdr:to>
      <xdr:col>22</xdr:col>
      <xdr:colOff>127001</xdr:colOff>
      <xdr:row>45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3AF01C-4EB8-4D5A-81BC-2BE071E8A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101600</xdr:colOff>
      <xdr:row>31</xdr:row>
      <xdr:rowOff>42333</xdr:rowOff>
    </xdr:from>
    <xdr:to>
      <xdr:col>14</xdr:col>
      <xdr:colOff>406399</xdr:colOff>
      <xdr:row>45</xdr:row>
      <xdr:rowOff>143933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559F51-5485-4800-9B6D-B26F90C5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203200</xdr:colOff>
      <xdr:row>40</xdr:row>
      <xdr:rowOff>25400</xdr:rowOff>
    </xdr:from>
    <xdr:to>
      <xdr:col>5</xdr:col>
      <xdr:colOff>220133</xdr:colOff>
      <xdr:row>54</xdr:row>
      <xdr:rowOff>160867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71BCFD-42B8-3371-B117-C27EF5B66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D1FBA-4CD5-4AD2-A0D7-C4911AF5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308610</xdr:colOff>
      <xdr:row>22</xdr:row>
      <xdr:rowOff>80010</xdr:rowOff>
    </xdr:from>
    <xdr:to>
      <xdr:col>13</xdr:col>
      <xdr:colOff>533400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226A2-05A9-4EDD-80B0-FB8BCE1E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110490</xdr:colOff>
      <xdr:row>38</xdr:row>
      <xdr:rowOff>95250</xdr:rowOff>
    </xdr:from>
    <xdr:to>
      <xdr:col>6</xdr:col>
      <xdr:colOff>796290</xdr:colOff>
      <xdr:row>53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541F-A8AB-4C86-AC18-7E502DFA9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95F0E9-7589-4B78-9DEB-FFB42497E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723900</xdr:colOff>
      <xdr:row>54</xdr:row>
      <xdr:rowOff>148590</xdr:rowOff>
    </xdr:from>
    <xdr:to>
      <xdr:col>11</xdr:col>
      <xdr:colOff>1158240</xdr:colOff>
      <xdr:row>69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38FAE-2E65-48D8-BEBB-E673588C4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426720</xdr:colOff>
      <xdr:row>70</xdr:row>
      <xdr:rowOff>156210</xdr:rowOff>
    </xdr:from>
    <xdr:to>
      <xdr:col>6</xdr:col>
      <xdr:colOff>502920</xdr:colOff>
      <xdr:row>85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2E756-727C-4ECB-9B3D-48F2AAD3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800100</xdr:colOff>
      <xdr:row>70</xdr:row>
      <xdr:rowOff>152400</xdr:rowOff>
    </xdr:from>
    <xdr:to>
      <xdr:col>11</xdr:col>
      <xdr:colOff>1211580</xdr:colOff>
      <xdr:row>85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555979-CCA1-4EBF-A1A7-033EC50D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51FD7-18AA-49BD-BCF8-D24AA3F3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22</xdr:row>
      <xdr:rowOff>57150</xdr:rowOff>
    </xdr:from>
    <xdr:to>
      <xdr:col>13</xdr:col>
      <xdr:colOff>335280</xdr:colOff>
      <xdr:row>37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AA53-20D0-4944-9710-8D48546B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38</xdr:row>
      <xdr:rowOff>34290</xdr:rowOff>
    </xdr:from>
    <xdr:to>
      <xdr:col>7</xdr:col>
      <xdr:colOff>156210</xdr:colOff>
      <xdr:row>53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61261-9588-47B2-A689-6B61D221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EEB9B9-4008-4F59-9596-82F5CEDD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731520</xdr:colOff>
      <xdr:row>54</xdr:row>
      <xdr:rowOff>148590</xdr:rowOff>
    </xdr:from>
    <xdr:to>
      <xdr:col>11</xdr:col>
      <xdr:colOff>1104900</xdr:colOff>
      <xdr:row>69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770FE2-8579-401E-87FC-648EDDBB9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403860</xdr:colOff>
      <xdr:row>71</xdr:row>
      <xdr:rowOff>26670</xdr:rowOff>
    </xdr:from>
    <xdr:to>
      <xdr:col>6</xdr:col>
      <xdr:colOff>480060</xdr:colOff>
      <xdr:row>86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4CC82-DB86-47DD-965D-1AED280F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746760</xdr:colOff>
      <xdr:row>71</xdr:row>
      <xdr:rowOff>0</xdr:rowOff>
    </xdr:from>
    <xdr:to>
      <xdr:col>11</xdr:col>
      <xdr:colOff>1089660</xdr:colOff>
      <xdr:row>86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B864E-0356-4178-AFA5-ABA13A6C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503449</xdr:colOff>
      <xdr:row>14</xdr:row>
      <xdr:rowOff>140600</xdr:rowOff>
    </xdr:from>
    <xdr:to>
      <xdr:col>14</xdr:col>
      <xdr:colOff>48154</xdr:colOff>
      <xdr:row>28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770ED-06CE-4B7B-B846-67F5AE3B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519006</xdr:colOff>
      <xdr:row>0</xdr:row>
      <xdr:rowOff>125306</xdr:rowOff>
    </xdr:from>
    <xdr:to>
      <xdr:col>14</xdr:col>
      <xdr:colOff>59266</xdr:colOff>
      <xdr:row>14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0F607-60ED-46F8-82B5-9EF8DE87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362904</xdr:colOff>
      <xdr:row>0</xdr:row>
      <xdr:rowOff>152400</xdr:rowOff>
    </xdr:from>
    <xdr:to>
      <xdr:col>21</xdr:col>
      <xdr:colOff>601134</xdr:colOff>
      <xdr:row>14</xdr:row>
      <xdr:rowOff>93134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86BF4-7C14-478F-8B5F-BBE5B00E5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338984</xdr:colOff>
      <xdr:row>15</xdr:row>
      <xdr:rowOff>7883</xdr:rowOff>
    </xdr:from>
    <xdr:to>
      <xdr:col>22</xdr:col>
      <xdr:colOff>67733</xdr:colOff>
      <xdr:row>28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FD1179-E85E-4F5F-8D72-F0A2D186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458044</xdr:colOff>
      <xdr:row>44</xdr:row>
      <xdr:rowOff>28362</xdr:rowOff>
    </xdr:from>
    <xdr:to>
      <xdr:col>14</xdr:col>
      <xdr:colOff>169333</xdr:colOff>
      <xdr:row>59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65AFF0-2938-4E93-845A-CAF4EAE2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297920</xdr:colOff>
      <xdr:row>44</xdr:row>
      <xdr:rowOff>51462</xdr:rowOff>
    </xdr:from>
    <xdr:to>
      <xdr:col>22</xdr:col>
      <xdr:colOff>16934</xdr:colOff>
      <xdr:row>59</xdr:row>
      <xdr:rowOff>110068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E468B-0D98-4F36-B635-DEFCFAD7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475719</xdr:colOff>
      <xdr:row>60</xdr:row>
      <xdr:rowOff>51198</xdr:rowOff>
    </xdr:from>
    <xdr:to>
      <xdr:col>14</xdr:col>
      <xdr:colOff>177800</xdr:colOff>
      <xdr:row>75</xdr:row>
      <xdr:rowOff>135465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C4FEBD-F9DE-4095-A6FF-AFE7FECD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304800</xdr:colOff>
      <xdr:row>29</xdr:row>
      <xdr:rowOff>50791</xdr:rowOff>
    </xdr:from>
    <xdr:to>
      <xdr:col>22</xdr:col>
      <xdr:colOff>0</xdr:colOff>
      <xdr:row>43</xdr:row>
      <xdr:rowOff>186258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435789-6CC6-4325-ABAA-B00A5470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67734</xdr:colOff>
      <xdr:row>29</xdr:row>
      <xdr:rowOff>67732</xdr:rowOff>
    </xdr:from>
    <xdr:to>
      <xdr:col>14</xdr:col>
      <xdr:colOff>93133</xdr:colOff>
      <xdr:row>42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8FF059-CA87-45C8-9124-22FE9411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143933</xdr:colOff>
      <xdr:row>39</xdr:row>
      <xdr:rowOff>101599</xdr:rowOff>
    </xdr:from>
    <xdr:to>
      <xdr:col>5</xdr:col>
      <xdr:colOff>524933</xdr:colOff>
      <xdr:row>56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2B096-AC6A-C8B7-1EEB-846C6656B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21</xdr:row>
      <xdr:rowOff>171450</xdr:rowOff>
    </xdr:from>
    <xdr:to>
      <xdr:col>7</xdr:col>
      <xdr:colOff>236220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EA51-243A-4D68-89AA-1CD0A33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22</xdr:row>
      <xdr:rowOff>3810</xdr:rowOff>
    </xdr:from>
    <xdr:to>
      <xdr:col>13</xdr:col>
      <xdr:colOff>902970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31739-8F06-4DA1-82EC-933D9C68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</xdr:colOff>
      <xdr:row>38</xdr:row>
      <xdr:rowOff>87630</xdr:rowOff>
    </xdr:from>
    <xdr:to>
      <xdr:col>7</xdr:col>
      <xdr:colOff>251460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1B448-F3CF-4C59-95AF-F1AF9185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26670</xdr:rowOff>
    </xdr:from>
    <xdr:to>
      <xdr:col>7</xdr:col>
      <xdr:colOff>160020</xdr:colOff>
      <xdr:row>66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42B14-C483-4EA1-BB10-618EB978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26670</xdr:rowOff>
    </xdr:from>
    <xdr:to>
      <xdr:col>13</xdr:col>
      <xdr:colOff>899160</xdr:colOff>
      <xdr:row>66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70B6E6-3B72-4169-9A54-1CE6A9C12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67</xdr:row>
      <xdr:rowOff>41910</xdr:rowOff>
    </xdr:from>
    <xdr:to>
      <xdr:col>7</xdr:col>
      <xdr:colOff>167640</xdr:colOff>
      <xdr:row>82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D55370-2146-4DB1-B5EF-F87AEC98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67</xdr:row>
      <xdr:rowOff>22860</xdr:rowOff>
    </xdr:from>
    <xdr:to>
      <xdr:col>13</xdr:col>
      <xdr:colOff>906780</xdr:colOff>
      <xdr:row>82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D8C597-9FD3-4633-92A3-B89BF912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EE7C0-5837-489A-B4D9-194FF540C599}" name="Table1" displayName="Table1" ref="F17:K21" totalsRowShown="0" headerRowDxfId="220" dataDxfId="219" tableBorderDxfId="218">
  <tableColumns count="6">
    <tableColumn id="1" xr3:uid="{1858BDA7-92F4-41A4-B7C0-6759512E7DD9}" name="Nutrition Status" dataDxfId="217"/>
    <tableColumn id="2" xr3:uid="{AE9253AD-5C45-49C9-AE4A-97E76F826774}" name="Baseline" dataDxfId="216">
      <calculatedColumnFormula>D11+K11</calculatedColumnFormula>
    </tableColumn>
    <tableColumn id="3" xr3:uid="{ED261F79-1614-443B-B38E-5E60B8F7DD00}" name="Normal" dataDxfId="215"/>
    <tableColumn id="4" xr3:uid="{3E7E2769-6B51-44FF-913E-B49C74CB7B51}" name="Malnourished" dataDxfId="214"/>
    <tableColumn id="5" xr3:uid="{300D66B5-6716-4D36-806B-1C8CB4166A71}" name="Severely Malnourished" dataDxfId="213"/>
    <tableColumn id="6" xr3:uid="{A7686CD7-8C31-4C72-871C-891DD351B76F}" name="Total" dataDxfId="212">
      <calculatedColumnFormula>SUM(H18:J18)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C3107D7-E673-45CA-9148-15DA8B14F511}" name="Table1520" displayName="Table1520" ref="I40:L43" totalsRowShown="0">
  <tableColumns count="4">
    <tableColumn id="1" xr3:uid="{E8A4F208-239E-4C46-950E-E5D7C40EED7D}" name="Study Group"/>
    <tableColumn id="2" xr3:uid="{3EE2EA66-9445-4379-B9CF-C34495C84A49}" name="Balwadi"/>
    <tableColumn id="3" xr3:uid="{C752176B-0B74-46B8-B409-6029D84EA064}" name="Creche"/>
    <tableColumn id="4" xr3:uid="{8F42BD10-8B1B-4049-BD3F-B1CCBA102F9D}" name="Total">
      <calculatedColumnFormula>SUM(Table1520[[#This Row],[Balwadi]],Table1520[[#This Row],[Creche]])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68E525-9D0B-4486-842B-030976AFC250}" name="Table9" displayName="Table9" ref="B3:F7" totalsRowShown="0" dataDxfId="169">
  <tableColumns count="5">
    <tableColumn id="1" xr3:uid="{65B3F0A9-C1F2-4FFC-9A50-56361F69FBF9}" name="Final Status" dataDxfId="168"/>
    <tableColumn id="2" xr3:uid="{908E4344-A3B6-4C32-BE9F-439FBAED9980}" name="1 to 50" dataDxfId="167"/>
    <tableColumn id="3" xr3:uid="{D226660C-EEDB-4653-8217-B778877B17FA}" name="51 to 100" dataDxfId="166"/>
    <tableColumn id="4" xr3:uid="{188FD1C2-748C-426A-8372-4000CC53B9B0}" name="&gt;100" dataDxfId="165"/>
    <tableColumn id="5" xr3:uid="{19A9BA27-85FD-4284-BA82-43B58A41CCE7}" name="Total" dataDxfId="164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65A836-A46E-4F7D-AE2C-8A9437976D2B}" name="Table12" displayName="Table12" ref="B10:F14" totalsRowShown="0" dataDxfId="163">
  <tableColumns count="5">
    <tableColumn id="1" xr3:uid="{D37CD709-948D-409E-B064-ACA07B281EB5}" name="Final Status" dataDxfId="162"/>
    <tableColumn id="2" xr3:uid="{83AD77FB-7453-4191-B9C7-72B7031EC8DA}" name="1 to 50" dataDxfId="161"/>
    <tableColumn id="3" xr3:uid="{D03BB278-F523-4BC3-A366-91EFBF6F82B7}" name="51-100" dataDxfId="160"/>
    <tableColumn id="4" xr3:uid="{B79B5A11-EEEA-4ED8-A5A6-EAB1D8B51F56}" name="&gt;100" dataDxfId="159"/>
    <tableColumn id="5" xr3:uid="{6C52C49F-AB03-40DB-BAA7-5BF54C70C81D}" name="Total" dataDxfId="158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4C3DCD-8C47-4B4C-A91B-849B893243D2}" name="Table13" displayName="Table13" ref="B17:F21" totalsRowShown="0" dataDxfId="157">
  <tableColumns count="5">
    <tableColumn id="1" xr3:uid="{28EAA8A1-9C96-47FC-AFF7-1D4663E48E11}" name="Final Status" dataDxfId="156"/>
    <tableColumn id="2" xr3:uid="{C4C808A6-2A23-4683-B9F3-166C678471DD}" name="1 to 50" dataDxfId="155"/>
    <tableColumn id="3" xr3:uid="{C3EF826D-C44B-41C2-90BA-1C3E47C48E62}" name="51-100" dataDxfId="154"/>
    <tableColumn id="4" xr3:uid="{492DC3B9-7979-478C-8483-4E0976B4690B}" name="&gt;100" dataDxfId="153"/>
    <tableColumn id="5" xr3:uid="{F56B3727-9F5B-4A90-98C3-5E39AA40111F}" name="Total" dataDxfId="152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975134-8FDD-4FB7-A34E-DA99864F018E}" name="Table7" displayName="Table7" ref="B23:F25" totalsRowShown="0">
  <tableColumns count="5">
    <tableColumn id="1" xr3:uid="{F8256623-92EF-4356-B0F6-F64EB4FD4CC0}" name="Nutrition Status"/>
    <tableColumn id="2" xr3:uid="{C0215170-A30B-47A9-A9B3-5542BED5BD05}" name="Normal">
      <calculatedColumnFormula>SUM(F3+F10+F17)</calculatedColumnFormula>
    </tableColumn>
    <tableColumn id="3" xr3:uid="{4B6B59BF-3AF8-481B-A321-EB40CDFD4FEB}" name="Malnourished">
      <calculatedColumnFormula>SUM(F4,F11,F18)</calculatedColumnFormula>
    </tableColumn>
    <tableColumn id="4" xr3:uid="{C3F0060A-B452-424B-B944-FF0CBBF77BC0}" name="Severely Malnourished">
      <calculatedColumnFormula>SUM(F5,F12,F19)</calculatedColumnFormula>
    </tableColumn>
    <tableColumn id="5" xr3:uid="{12B70B47-31F4-4619-A2F2-AB48FA64AEA6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0C7FE-13CD-447D-AD83-BBA424023F39}" name="Table8" displayName="Table8" ref="B27:F30" totalsRowShown="0">
  <tableColumns count="5">
    <tableColumn id="1" xr3:uid="{2CBAAE26-E544-48DC-82A8-182DDFE13569}" name="Attendance "/>
    <tableColumn id="2" xr3:uid="{AC6B1A31-546B-41FC-896C-FFDD4406FB5D}" name="1 to 50">
      <calculatedColumnFormula>SUM(C4,C11,C18)</calculatedColumnFormula>
    </tableColumn>
    <tableColumn id="3" xr3:uid="{DB02DC4C-D69E-4840-B75B-0E4E73C4C837}" name="51-100">
      <calculatedColumnFormula>SUM(D4,D11,D18)</calculatedColumnFormula>
    </tableColumn>
    <tableColumn id="4" xr3:uid="{2A971BAE-772F-4984-BA66-193FBAC64D27}" name="&gt;100">
      <calculatedColumnFormula>SUM(E4,E11,E18)</calculatedColumnFormula>
    </tableColumn>
    <tableColumn id="5" xr3:uid="{AC877290-AEC2-48B2-AD34-B98AEBE1CD3A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18DE3F8-5A9A-4E3A-AA65-EBC44CFE8638}" name="Table921" displayName="Table921" ref="B3:F7" totalsRowShown="0" dataDxfId="151">
  <tableColumns count="5">
    <tableColumn id="1" xr3:uid="{C95343D6-F781-4B60-B467-18AADBA8943D}" name="Final Status" dataDxfId="150"/>
    <tableColumn id="2" xr3:uid="{B5C56EAC-5C15-40F0-AFBA-16DFB44F334D}" name="1 to 50" dataDxfId="149"/>
    <tableColumn id="3" xr3:uid="{07334871-A2BB-4634-837A-C87860C3E255}" name="51 to 100" dataDxfId="148"/>
    <tableColumn id="4" xr3:uid="{2EF1B2D8-31F2-439E-AFB6-71364360F109}" name="&gt;100" dataDxfId="147"/>
    <tableColumn id="5" xr3:uid="{680192C3-D08A-44DB-A54D-F8ABCEA6E49D}" name="Total" dataDxfId="146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291891-EA4B-4BBA-B288-7871E4E67675}" name="Table1222" displayName="Table1222" ref="B10:F14" totalsRowShown="0" dataDxfId="145">
  <tableColumns count="5">
    <tableColumn id="1" xr3:uid="{E0B120FC-7BAF-4803-9CF2-247BDA05EEC8}" name="Final Status" dataDxfId="144"/>
    <tableColumn id="2" xr3:uid="{7510BEAF-4A05-43C6-80FE-77773868DE4B}" name="1 to 50" dataDxfId="143"/>
    <tableColumn id="3" xr3:uid="{79330F23-C403-4002-9F05-E540969B43B6}" name="51-100" dataDxfId="142"/>
    <tableColumn id="4" xr3:uid="{DBB0F83B-44C0-4DCD-99D7-ABB7E05A0474}" name="&gt;100" dataDxfId="141"/>
    <tableColumn id="5" xr3:uid="{8B8B30BE-662B-4CEC-8026-BE7001F30BDE}" name="Total" dataDxfId="140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03ED93-98B5-4F79-A6F1-C6DCF2073EDF}" name="Table1323" displayName="Table1323" ref="B17:F21" totalsRowShown="0" dataDxfId="139">
  <tableColumns count="5">
    <tableColumn id="1" xr3:uid="{8756148C-AFC8-4336-B04D-AAAAE024CB4C}" name="Final Status" dataDxfId="138"/>
    <tableColumn id="2" xr3:uid="{875D8638-DC89-4EDE-82A8-CBB4F0244A3D}" name="1 to 50" dataDxfId="137"/>
    <tableColumn id="3" xr3:uid="{F4627AA5-026C-47BA-9D6C-005CD989A4A3}" name="51-100" dataDxfId="136"/>
    <tableColumn id="4" xr3:uid="{2710DC35-E157-4BA1-A8E7-9F170C70CA01}" name="&gt;100" dataDxfId="135"/>
    <tableColumn id="5" xr3:uid="{E3F88ADC-35F5-4414-984F-5DDA1DC9368D}" name="Total" dataDxfId="134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6FF5A89-5E73-4390-B11F-6C15C12FFFF0}" name="Table724" displayName="Table724" ref="B23:F25" totalsRowShown="0">
  <tableColumns count="5">
    <tableColumn id="1" xr3:uid="{85EC0D96-D40F-4D16-9CF2-50DF84E9A970}" name="Nutrition Status"/>
    <tableColumn id="2" xr3:uid="{1EB7A8A2-D571-449D-97E5-5A4BDB594C72}" name="Normal">
      <calculatedColumnFormula>SUM(F3+F10+F17)</calculatedColumnFormula>
    </tableColumn>
    <tableColumn id="3" xr3:uid="{E23B5E83-A440-4DC2-A37B-9C1037184917}" name="Malnourished">
      <calculatedColumnFormula>SUM(F4,F11,F18)</calculatedColumnFormula>
    </tableColumn>
    <tableColumn id="4" xr3:uid="{CB8F4D36-58F7-4723-A788-93C59F964721}" name="Severely Malnourished">
      <calculatedColumnFormula>SUM(F5,F12,F19)</calculatedColumnFormula>
    </tableColumn>
    <tableColumn id="5" xr3:uid="{BF49A4A3-EFA4-4157-B14B-7BA75298057B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45A18E-EAAE-4A14-A97E-7B4938918DD7}" name="Table2" displayName="Table2" ref="C10:H14" totalsRowShown="0" headerRowDxfId="211" dataDxfId="210">
  <tableColumns count="6">
    <tableColumn id="1" xr3:uid="{2B347FE1-F5B5-486A-B4B3-A606F632A0E3}" name="Nutrition Status" dataDxfId="209"/>
    <tableColumn id="2" xr3:uid="{8CD6353C-1486-48B3-97D8-03EDAB2311D3}" name="Baseline" dataDxfId="208"/>
    <tableColumn id="3" xr3:uid="{06C218EE-02F8-4E13-B68E-02065B0D12A8}" name="Normal" dataDxfId="207"/>
    <tableColumn id="4" xr3:uid="{FB75384B-BBEA-4984-B910-791F8A42AF13}" name="Malnourished" dataDxfId="206"/>
    <tableColumn id="5" xr3:uid="{F1253712-C174-4542-BE85-C1C997C42B02}" name="Severely Malnourished" dataDxfId="205"/>
    <tableColumn id="6" xr3:uid="{875D4226-F501-4A8F-936F-F5C749225A9A}" name="Total" dataDxfId="204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1352C9C-8C8A-4D4F-A5CD-97902EE48A2B}" name="Table825" displayName="Table825" ref="B27:F30" totalsRowShown="0">
  <tableColumns count="5">
    <tableColumn id="1" xr3:uid="{16F18E26-76F8-4126-91E1-08C0D2AD3522}" name="Attendance "/>
    <tableColumn id="2" xr3:uid="{86211FEC-663D-4306-986C-176BAD8AF69A}" name="1 to 50">
      <calculatedColumnFormula>SUM(C4,C11,C18)</calculatedColumnFormula>
    </tableColumn>
    <tableColumn id="3" xr3:uid="{604948BE-95D6-4381-B5F3-89B6AC7674EE}" name="51-100">
      <calculatedColumnFormula>SUM(D4,D11,D18)</calculatedColumnFormula>
    </tableColumn>
    <tableColumn id="4" xr3:uid="{8E29160F-CEA2-41C1-991E-A488EF33C3B9}" name="&gt;100">
      <calculatedColumnFormula>SUM(E4,E11,E18)</calculatedColumnFormula>
    </tableColumn>
    <tableColumn id="5" xr3:uid="{D20E146E-5E68-446C-BEFD-D306D76543FC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4A94ACC-D9E5-4F99-9EFC-9B3C23162BB1}" name="Table92126" displayName="Table92126" ref="B3:F7" totalsRowShown="0" dataDxfId="133">
  <tableColumns count="5">
    <tableColumn id="1" xr3:uid="{D2BA47C4-EAD6-4317-8519-5AC1628DAE0E}" name="Final Status" dataDxfId="132"/>
    <tableColumn id="2" xr3:uid="{BF9927A7-1DC9-41D9-B2C3-AAB9E76A2DB5}" name="1 to 50" dataDxfId="131"/>
    <tableColumn id="3" xr3:uid="{2E51FB2A-AAAA-4CB6-85AE-FA6CE297699C}" name="51 to 100" dataDxfId="130"/>
    <tableColumn id="4" xr3:uid="{70B0E61F-B75C-415C-AA84-E9C2E9188B25}" name="&gt;100" dataDxfId="129"/>
    <tableColumn id="5" xr3:uid="{A3436595-3CC5-49D8-9496-F269DB7F5112}" name="Total" dataDxfId="128">
      <calculatedColumnFormula>SUM(Table92126[[#This Row],[1 to 50]:[&gt;100]])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EEC4C6D-2EEB-4DF4-8CBE-74E2E351C76E}" name="Table122227" displayName="Table122227" ref="B10:F14" totalsRowShown="0" dataDxfId="127">
  <tableColumns count="5">
    <tableColumn id="1" xr3:uid="{F08D6AF7-D79E-4E30-89DC-61B15993AA68}" name="Final Status" dataDxfId="126"/>
    <tableColumn id="2" xr3:uid="{8D7B28E7-2971-4E70-AA0C-07A7DA89B493}" name="1 to 50" dataDxfId="125"/>
    <tableColumn id="3" xr3:uid="{CD2DB2F9-8B61-44E9-AF7A-E04CCDDF2ECA}" name="51-100" dataDxfId="124"/>
    <tableColumn id="4" xr3:uid="{E8E38703-E6A2-4BF4-9A53-14AEAFB7A7F8}" name="&gt;100" dataDxfId="123"/>
    <tableColumn id="5" xr3:uid="{8D48D383-9186-4E73-9D9B-D7BC48A54E38}" name="Total" dataDxfId="122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6F2710D-F8B0-42EB-9FD8-999FEA58296C}" name="Table132328" displayName="Table132328" ref="B17:F21" totalsRowShown="0" dataDxfId="121">
  <tableColumns count="5">
    <tableColumn id="1" xr3:uid="{A9712706-B82D-4BEF-8B79-9DC9C69D836E}" name="Final Status" dataDxfId="120"/>
    <tableColumn id="2" xr3:uid="{1E760742-ACD9-4C73-8475-E3ADF651AA7D}" name="1 to 50" dataDxfId="119"/>
    <tableColumn id="3" xr3:uid="{5635B2F1-A38B-45D8-8F53-8414CFB470FE}" name="51-100" dataDxfId="118"/>
    <tableColumn id="4" xr3:uid="{E23BF433-6809-41E2-A5FD-F67183052276}" name="&gt;100" dataDxfId="117"/>
    <tableColumn id="5" xr3:uid="{4427F8BB-3BA3-42D7-9E89-A290BF49D074}" name="Total" dataDxfId="116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12EB185-2445-4EC6-8C96-59FCEA940847}" name="Table72429" displayName="Table72429" ref="B23:F25" totalsRowShown="0">
  <tableColumns count="5">
    <tableColumn id="1" xr3:uid="{51E2D988-8E87-469A-ADDA-80E4E29C8153}" name="Nutrition Status"/>
    <tableColumn id="2" xr3:uid="{B02691AB-1AD7-434F-9F43-D631951E7DD9}" name="Normal" dataDxfId="115">
      <calculatedColumnFormula>SUM(F3,F10,F17)</calculatedColumnFormula>
    </tableColumn>
    <tableColumn id="3" xr3:uid="{9B10892B-2BBB-4ED9-AAF1-6364A5DDFCDD}" name="Malnourished" dataDxfId="114">
      <calculatedColumnFormula>SUM(F4,F11,F18)</calculatedColumnFormula>
    </tableColumn>
    <tableColumn id="4" xr3:uid="{ED9F4D66-9CD5-4AFE-BC6D-B5E619091E42}" name="Severely Malnourished" dataDxfId="113">
      <calculatedColumnFormula>SUM(F5,F12,F19)</calculatedColumnFormula>
    </tableColumn>
    <tableColumn id="5" xr3:uid="{1862A920-1D02-49E1-B7A7-2B56467F43EF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915DD40-2FBD-42A1-A388-335CB5AFA31C}" name="Table82530" displayName="Table82530" ref="B27:F30" totalsRowShown="0">
  <tableColumns count="5">
    <tableColumn id="1" xr3:uid="{364AB80D-DF3F-46F6-94DC-410F10672CC2}" name="Attendance "/>
    <tableColumn id="2" xr3:uid="{AF451DA8-1D1A-4663-BD62-791866F79DBA}" name="1 to 50">
      <calculatedColumnFormula>SUM(C4,C11,C18)</calculatedColumnFormula>
    </tableColumn>
    <tableColumn id="3" xr3:uid="{FE4594C3-0FD9-4AEC-BDC1-C71656B38419}" name="51-100">
      <calculatedColumnFormula>SUM(D4,D11,D18)</calculatedColumnFormula>
    </tableColumn>
    <tableColumn id="4" xr3:uid="{653F1AA5-BA81-48A6-B456-310B92110AAB}" name="&gt;100">
      <calculatedColumnFormula>SUM(E4,E11,E18)</calculatedColumnFormula>
    </tableColumn>
    <tableColumn id="5" xr3:uid="{12CA1E5A-6BE8-45E1-A4EF-F692ABA0AE15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29DAE5-FA04-4737-9073-5C7563854A44}" name="Table3" displayName="Table3" ref="B33:G37" totalsRowShown="0">
  <autoFilter ref="B33:G37" xr:uid="{BF29DAE5-FA04-4737-9073-5C7563854A44}"/>
  <tableColumns count="6">
    <tableColumn id="1" xr3:uid="{2775395F-E36C-4A2D-B53F-6C5950D448C9}" name="Attendance"/>
    <tableColumn id="2" xr3:uid="{16DE7459-D5D1-46ED-8E2F-02933E2D0983}" name="1 to 50"/>
    <tableColumn id="3" xr3:uid="{A732FCB7-4A6A-4350-ADC8-3975F237E552}" name="51 to 100"/>
    <tableColumn id="4" xr3:uid="{B6254BC0-A3C9-482F-A9F9-63E9B6966B90}" name="101 to 150"/>
    <tableColumn id="5" xr3:uid="{3766F028-5F83-40F6-BBA8-A18B4A8C951E}" name="&gt;150"/>
    <tableColumn id="6" xr3:uid="{C1635997-A75B-414B-B785-D31597F7BAF0}" name="Total">
      <calculatedColumnFormula>SUM(C34:F34)</calculatedColumnFormula>
    </tableColumn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0D7EFDF-9259-401A-93C9-1A383DA62174}" name="Table11631" displayName="Table11631" ref="F17:K21" totalsRowShown="0" headerRowDxfId="112" dataDxfId="111" tableBorderDxfId="110">
  <tableColumns count="6">
    <tableColumn id="1" xr3:uid="{FDEFAEFD-0E56-419B-AF80-7E0D6FD9BD6B}" name="Nutrition Status" dataDxfId="109"/>
    <tableColumn id="2" xr3:uid="{252D08D9-B857-4D6A-8D37-BAE5CE1AEA43}" name="Baseline" dataDxfId="108">
      <calculatedColumnFormula>D11+K11</calculatedColumnFormula>
    </tableColumn>
    <tableColumn id="3" xr3:uid="{46794BC3-5314-488A-9D06-1041C1D39A1C}" name="Normal" dataDxfId="107">
      <calculatedColumnFormula>E11+L11</calculatedColumnFormula>
    </tableColumn>
    <tableColumn id="4" xr3:uid="{04BBB3F6-3675-4FB4-B8F7-E805162767B3}" name="Malnourished" dataDxfId="106">
      <calculatedColumnFormula>F11+M11</calculatedColumnFormula>
    </tableColumn>
    <tableColumn id="5" xr3:uid="{A1E4E567-892B-4BEE-80F4-905EFEE12245}" name="Severely Malnourished" dataDxfId="105">
      <calculatedColumnFormula>G11+N11</calculatedColumnFormula>
    </tableColumn>
    <tableColumn id="6" xr3:uid="{3DBC7D0C-3A2C-44C8-81F8-3165D12EE562}" name="Total" dataDxfId="104">
      <calculatedColumnFormula>SUM(H18:J18)</calculatedColumnFormula>
    </tableColumn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442D6A7-065D-4162-9D81-C49B79C0E4C7}" name="Table21732" displayName="Table21732" ref="C10:H14" totalsRowShown="0" headerRowDxfId="103" dataDxfId="102">
  <tableColumns count="6">
    <tableColumn id="1" xr3:uid="{F1BBCB3F-3ECB-43F3-BB0E-CC3CFB0952D4}" name="Nutrition Status" dataDxfId="101"/>
    <tableColumn id="2" xr3:uid="{6305CC7F-A350-45D2-9B54-D0868705865A}" name="Baseline" dataDxfId="100">
      <calculatedColumnFormula>Table2[[#This Row],[Baseline]]+Table217[[#This Row],[Baseline]]</calculatedColumnFormula>
    </tableColumn>
    <tableColumn id="3" xr3:uid="{B6780F4C-53C0-48A1-B7B2-B76E416F2181}" name="Normal" dataDxfId="99">
      <calculatedColumnFormula>Table2[[#This Row],[Normal]]+Table217[[#This Row],[Normal]]</calculatedColumnFormula>
    </tableColumn>
    <tableColumn id="4" xr3:uid="{06DE26C2-2245-4442-8302-076EC81BF66F}" name="Malnourished" dataDxfId="98">
      <calculatedColumnFormula>Table2[[#This Row],[Malnourished]]+Table217[[#This Row],[Malnourished]]</calculatedColumnFormula>
    </tableColumn>
    <tableColumn id="5" xr3:uid="{0632C1C9-B305-477E-B8FC-A54142E9715D}" name="Severely Malnourished" dataDxfId="97">
      <calculatedColumnFormula>Table2[[#This Row],[Severely Malnourished]]+Table217[[#This Row],[Severely Malnourished]]</calculatedColumnFormula>
    </tableColumn>
    <tableColumn id="6" xr3:uid="{FFEAB2C8-B37B-4610-873B-C879465070A1}" name="Total" dataDxfId="96">
      <calculatedColumnFormula>Table2[[#This Row],[Total]]+Table217[[#This Row],[Total]]</calculatedColumnFormula>
    </tableColumn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AE7ECB6-A50E-4EB5-A721-B512F046839F}" name="Table51833" displayName="Table51833" ref="J10:O14" totalsRowShown="0" headerRowDxfId="95" dataDxfId="94">
  <tableColumns count="6">
    <tableColumn id="1" xr3:uid="{740FB6BC-D5AC-40C3-ACCA-1685FA9A6C53}" name="Nutrition Status" dataDxfId="93"/>
    <tableColumn id="2" xr3:uid="{0559A0C6-130E-47F6-8C72-F6DDAA0C87A1}" name="Baseline" dataDxfId="92"/>
    <tableColumn id="3" xr3:uid="{A875F9C2-2F8A-43B1-B791-A94AF7B356DB}" name="Normal" dataDxfId="91"/>
    <tableColumn id="4" xr3:uid="{F96D580D-D8FC-4156-967C-F54834977308}" name="Malnourished" dataDxfId="90"/>
    <tableColumn id="5" xr3:uid="{0430A40B-29EF-4C22-9A96-5233248D2320}" name="Severely Malnourished" dataDxfId="89"/>
    <tableColumn id="6" xr3:uid="{42B50298-C62C-4A65-AE17-85EFABBF8366}" name="Total" dataDxfId="8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001B6-6E34-490C-BC37-E5191C65631E}" name="Table5" displayName="Table5" ref="J10:O14" totalsRowShown="0" headerRowDxfId="203" dataDxfId="202">
  <tableColumns count="6">
    <tableColumn id="1" xr3:uid="{76C82E45-0E9F-4CC4-A949-11E1DB5D6B40}" name="Nutrition Status" dataDxfId="201"/>
    <tableColumn id="2" xr3:uid="{499D49AC-84B9-47EC-B6FE-5658A09DEB4A}" name="Baseline" dataDxfId="200"/>
    <tableColumn id="3" xr3:uid="{EBAE4714-A65A-4AC4-BDF9-4CF385B5BD89}" name="Normal" dataDxfId="199"/>
    <tableColumn id="4" xr3:uid="{8BA15076-4D64-44F0-84D3-3CA89F5F1FCF}" name="Malnourished" dataDxfId="198"/>
    <tableColumn id="5" xr3:uid="{2B076E33-DE0D-43CA-97C1-F8326D96FE24}" name="Severely Malnourished" dataDxfId="197"/>
    <tableColumn id="6" xr3:uid="{03C7E2FC-7FBD-45A2-919E-5EA2A9049A81}" name="Total" dataDxfId="196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E9C841C-45F8-4E1F-AC54-26A315119F78}" name="Table101934" displayName="Table101934" ref="I45:L47" totalsRowShown="0">
  <tableColumns count="4">
    <tableColumn id="1" xr3:uid="{8F28DE7E-EA63-4AB6-B939-52B8F1D28441}" name="Study Group"/>
    <tableColumn id="2" xr3:uid="{EFEED108-1537-4620-A5B0-9F1BDE5037CC}" name="Normal">
      <calculatedColumnFormula>K40</calculatedColumnFormula>
    </tableColumn>
    <tableColumn id="3" xr3:uid="{5E36021A-76BB-4978-BF38-B3E680C966E7}" name="Malnourished">
      <calculatedColumnFormula>K41</calculatedColumnFormula>
    </tableColumn>
    <tableColumn id="4" xr3:uid="{8EFF24F1-D232-47A8-ACA2-543803467412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D2F189E-7902-4445-A343-457B5C0CF51C}" name="Table152035" displayName="Table152035" ref="I40:L43" totalsRowShown="0">
  <tableColumns count="4">
    <tableColumn id="1" xr3:uid="{50A75F23-46B4-4CA9-8EC6-59458EC140F8}" name="Study Group"/>
    <tableColumn id="2" xr3:uid="{DD465C6E-D338-4416-B7B7-0DDEE889DBE7}" name="Balwadi"/>
    <tableColumn id="3" xr3:uid="{B8964B93-965F-4264-AB85-7BE8E8BA39F7}" name="Creche"/>
    <tableColumn id="4" xr3:uid="{BAD510DC-DFD6-4E6B-900C-E048E52950FF}" name="Total">
      <calculatedColumnFormula>SUM(Table152035[[#This Row],[Balwadi]],Table152035[[#This Row],[Creche]])</calculatedColumnFormula>
    </tableColumn>
  </tableColumns>
  <tableStyleInfo name="TableStyleLight2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13524BE-4F69-4ADD-B091-986373E8FD1A}" name="Table141" displayName="Table141" ref="F17:K21" totalsRowShown="0" headerRowDxfId="87" dataDxfId="86" tableBorderDxfId="85">
  <tableColumns count="6">
    <tableColumn id="1" xr3:uid="{A2DEA9BF-0137-4258-B769-A6618EF094E9}" name="Nutrition Status" dataDxfId="84"/>
    <tableColumn id="2" xr3:uid="{7B240001-CFBE-4063-A48E-7288A238D5AE}" name="Baseline" dataDxfId="83">
      <calculatedColumnFormula>D11+K11</calculatedColumnFormula>
    </tableColumn>
    <tableColumn id="3" xr3:uid="{048E739E-0D73-4AEB-86E2-B7594A1CDB69}" name="Normal" dataDxfId="82">
      <calculatedColumnFormula>E11+L11</calculatedColumnFormula>
    </tableColumn>
    <tableColumn id="4" xr3:uid="{36B79855-95D7-4FEB-A897-9E547A1ECF7C}" name="Malnourished" dataDxfId="81">
      <calculatedColumnFormula>F11+M11</calculatedColumnFormula>
    </tableColumn>
    <tableColumn id="5" xr3:uid="{592A4F29-103A-4721-8D71-4CF7E3A6F573}" name="Severely Malnourished" dataDxfId="80">
      <calculatedColumnFormula>G11+N11</calculatedColumnFormula>
    </tableColumn>
    <tableColumn id="6" xr3:uid="{E5301164-BFC4-4F49-9290-3F601F6334F6}" name="Total" dataDxfId="79">
      <calculatedColumnFormula>SUM(H18:J18)</calculatedColumnFormula>
    </tableColumn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58A3184-DEE1-4C08-A7EF-87B984EE4B88}" name="Table242" displayName="Table242" ref="C10:H14" totalsRowShown="0" headerRowDxfId="78" dataDxfId="77">
  <tableColumns count="6">
    <tableColumn id="1" xr3:uid="{C989F21B-82ED-4EFB-901D-4787E9748AAC}" name="Nutrition Status" dataDxfId="76"/>
    <tableColumn id="2" xr3:uid="{A8DEA549-5579-4B56-B91E-B2865409CF0B}" name="Baseline" dataDxfId="75"/>
    <tableColumn id="3" xr3:uid="{01D2A9F6-7582-41C8-AB06-442D27C5293C}" name="Normal" dataDxfId="74"/>
    <tableColumn id="4" xr3:uid="{AF276238-0566-493B-81E3-1E39D81E70A6}" name="Malnourished" dataDxfId="73"/>
    <tableColumn id="5" xr3:uid="{921F6149-43DC-4E55-A608-5FB3C7A3DE12}" name="Severely Malnourished" dataDxfId="72"/>
    <tableColumn id="6" xr3:uid="{F652561E-916E-4C8F-8322-13E41E7238D4}" name="Total" dataDxfId="71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E0FE0F1-3053-4671-80D0-488172A7AF81}" name="Table543" displayName="Table543" ref="J10:O14" totalsRowShown="0" headerRowDxfId="70" dataDxfId="69">
  <tableColumns count="6">
    <tableColumn id="1" xr3:uid="{0717F980-1F75-40A4-886D-CBFF2F4D75B2}" name="Nutrition Status" dataDxfId="68"/>
    <tableColumn id="2" xr3:uid="{B860B39D-C22C-4465-BD28-FAA4B7460C97}" name="Baseline" dataDxfId="67"/>
    <tableColumn id="3" xr3:uid="{8DCA1BC4-8E02-442B-B8C4-11EB2096B923}" name="Normal" dataDxfId="66"/>
    <tableColumn id="4" xr3:uid="{EC7E36E8-7847-4DA9-A354-C1612A0B59BC}" name="Malnourished" dataDxfId="65"/>
    <tableColumn id="5" xr3:uid="{4FAFAA53-6D84-403B-8AF5-132F8158CA0D}" name="Severely Malnourished" dataDxfId="64"/>
    <tableColumn id="6" xr3:uid="{1771489E-0BA8-405A-B4FB-F2DC79C77021}" name="Total" dataDxfId="63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C45EBC-3C81-44DB-B562-3A98FCA3C121}" name="Table1044" displayName="Table1044" ref="I45:L47" totalsRowShown="0">
  <tableColumns count="4">
    <tableColumn id="1" xr3:uid="{64593E0C-89F5-4E77-BB86-8C3C21509184}" name="Study Group"/>
    <tableColumn id="2" xr3:uid="{1E02B23C-0919-4FA2-92D8-5F8AF6587457}" name="Normal" dataDxfId="62">
      <calculatedColumnFormula>J41</calculatedColumnFormula>
    </tableColumn>
    <tableColumn id="3" xr3:uid="{FC260E4D-7085-4929-B49F-91CEC2526A8E}" name="Malnourished">
      <calculatedColumnFormula>K41</calculatedColumnFormula>
    </tableColumn>
    <tableColumn id="4" xr3:uid="{F5A848DB-4EB9-4C3B-8C8F-90CF9C60271B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8846241-6FB0-4A56-BC24-5C3DB92FE5AB}" name="Table1545" displayName="Table1545" ref="I40:L43" totalsRowShown="0">
  <tableColumns count="4">
    <tableColumn id="1" xr3:uid="{FEDF0926-61C8-4E68-AF0D-5BBF5A43FCC0}" name="Study Group"/>
    <tableColumn id="2" xr3:uid="{D38897E0-C3F8-4D05-B29E-3D8A5D55A920}" name="Balwadi"/>
    <tableColumn id="3" xr3:uid="{73155DA3-8D36-4C93-BAA4-6298E878215C}" name="Creche"/>
    <tableColumn id="4" xr3:uid="{891B1729-1979-4D62-BD5B-74C257E4FC46}" name="Total">
      <calculatedColumnFormula>SUM(Table1545[[#This Row],[Balwadi]],Table1545[[#This Row],[Creche]])</calculatedColumnFormula>
    </tableColumn>
  </tableColumns>
  <tableStyleInfo name="TableStyleLight2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9340E1-A483-4568-8A54-94B661644CAE}" name="Table92151" displayName="Table92151" ref="B3:F7" totalsRowShown="0" dataDxfId="61">
  <tableColumns count="5">
    <tableColumn id="1" xr3:uid="{D1561CF6-5750-4AA4-8E04-35342D2B20BF}" name="Final Status" dataDxfId="60"/>
    <tableColumn id="2" xr3:uid="{0AC04189-BCA7-4D5E-A2E5-08D660938FDF}" name="1 to 50" dataDxfId="59"/>
    <tableColumn id="3" xr3:uid="{A663B3BD-5313-4603-986B-5688EEB66E9B}" name="51 to 100" dataDxfId="58"/>
    <tableColumn id="4" xr3:uid="{2C4371A3-AD26-4AD6-84C4-9EB46A27C65D}" name="&gt;100" dataDxfId="57"/>
    <tableColumn id="5" xr3:uid="{EBD5A615-3FCF-4C61-92B8-AE9A38A3BF1D}" name="Total" dataDxfId="56"/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C125AE-AA51-485C-9C70-49988ABAAB93}" name="Table122252" displayName="Table122252" ref="B10:F14" totalsRowShown="0" dataDxfId="55">
  <tableColumns count="5">
    <tableColumn id="1" xr3:uid="{FD28ED20-0240-41DE-902C-79FA1678DB16}" name="Final Status" dataDxfId="54"/>
    <tableColumn id="2" xr3:uid="{89264A41-BD11-472D-939A-2D566076316A}" name="1 to 50" dataDxfId="53"/>
    <tableColumn id="3" xr3:uid="{3CB9FB26-614D-4F86-886A-19B86D3CE905}" name="51-100" dataDxfId="52"/>
    <tableColumn id="4" xr3:uid="{D24A5122-9320-49A4-B738-28A798C11E0A}" name="&gt;100" dataDxfId="51"/>
    <tableColumn id="5" xr3:uid="{BC64A5C9-64D1-4831-8146-666EC254E122}" name="Total" dataDxfId="50"/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D0BEDB4-7763-4A51-A772-5BAB89E73F17}" name="Table132353" displayName="Table132353" ref="B17:F21" totalsRowShown="0" dataDxfId="49">
  <tableColumns count="5">
    <tableColumn id="1" xr3:uid="{B3C5407F-33D3-411D-9476-F359BCB94FEE}" name="Final Status" dataDxfId="48"/>
    <tableColumn id="2" xr3:uid="{317BA024-FB06-4801-9FDD-BB0A2DD84661}" name="1 to 50" dataDxfId="47"/>
    <tableColumn id="3" xr3:uid="{3729DBD4-1274-41DE-8EF7-F7D22B77EED5}" name="51-100" dataDxfId="46"/>
    <tableColumn id="4" xr3:uid="{5BB69691-91D3-4E68-84D7-09A5DE10B2F1}" name="&gt;100" dataDxfId="45"/>
    <tableColumn id="5" xr3:uid="{A48FD4FD-B739-4D46-80F1-665F3EEA8598}" name="Total" dataDxfId="4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B55EBF-F305-4C03-B661-70B01B4DB365}" name="Table10" displayName="Table10" ref="I45:L47" totalsRowShown="0">
  <tableColumns count="4">
    <tableColumn id="1" xr3:uid="{1ACCA985-9B01-4C52-9102-6495653F2C05}" name="Study Group"/>
    <tableColumn id="2" xr3:uid="{9D38A2BA-C1FA-4ADA-B2CF-3E93E66A9902}" name="Normal" dataDxfId="195">
      <calculatedColumnFormula>J41</calculatedColumnFormula>
    </tableColumn>
    <tableColumn id="3" xr3:uid="{AAE680F9-1213-494E-BF25-D00E29163325}" name="Malnourished">
      <calculatedColumnFormula>K41</calculatedColumnFormula>
    </tableColumn>
    <tableColumn id="4" xr3:uid="{EDE4361F-6F95-4FEA-B415-120B1BBE8A5F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494BCFC-ECB6-4122-BAF9-EAB005490F21}" name="Table72454" displayName="Table72454" ref="B23:F25" totalsRowShown="0">
  <tableColumns count="5">
    <tableColumn id="1" xr3:uid="{3F70ED17-3606-4DE3-9CC0-83BF13AAEC6F}" name="Nutrition Status"/>
    <tableColumn id="2" xr3:uid="{68BC7330-6DB0-4AFB-A652-40F17EADABD1}" name="Normal">
      <calculatedColumnFormula>SUM(F3+F10+F17)</calculatedColumnFormula>
    </tableColumn>
    <tableColumn id="3" xr3:uid="{B695A84A-6FDD-41CF-9A89-0C45CF57B688}" name="Malnourished">
      <calculatedColumnFormula>SUM(F4,F11,F18)</calculatedColumnFormula>
    </tableColumn>
    <tableColumn id="4" xr3:uid="{D57A24B9-5627-45BA-AF59-0821EA3F5343}" name="Severely Malnourished">
      <calculatedColumnFormula>SUM(F5,F12,F19)</calculatedColumnFormula>
    </tableColumn>
    <tableColumn id="5" xr3:uid="{97262292-1016-49B0-8C61-6CD935FF97AD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4D2B6D1-E849-4DFD-881B-D82896840AB7}" name="Table82555" displayName="Table82555" ref="B27:F30" totalsRowShown="0">
  <tableColumns count="5">
    <tableColumn id="1" xr3:uid="{119404E3-EA35-4F51-A516-C8B0DEC5583F}" name="Attendance "/>
    <tableColumn id="2" xr3:uid="{44DB7F2A-EFAA-490B-9E10-789959167F2D}" name="1 to 50">
      <calculatedColumnFormula>SUM(C4,C11,C18)</calculatedColumnFormula>
    </tableColumn>
    <tableColumn id="3" xr3:uid="{17252E58-22EB-4502-A884-64095843B0AC}" name="51-100">
      <calculatedColumnFormula>SUM(D4,D11,D18)</calculatedColumnFormula>
    </tableColumn>
    <tableColumn id="4" xr3:uid="{66A6B48F-A124-4428-9029-752727E7F29C}" name="&gt;100">
      <calculatedColumnFormula>SUM(E4,E11,E18)</calculatedColumnFormula>
    </tableColumn>
    <tableColumn id="5" xr3:uid="{6229195A-36BC-42CF-8B15-8BCBC284AAF3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648DBD-DD67-4587-B138-E43AC0C025FD}" name="Table4" displayName="Table4" ref="B33:G37" totalsRowShown="0">
  <autoFilter ref="B33:G37" xr:uid="{FD648DBD-DD67-4587-B138-E43AC0C025FD}"/>
  <tableColumns count="6">
    <tableColumn id="1" xr3:uid="{DFBEDF6F-A750-40C0-A903-46CE07D23276}" name="Attendance"/>
    <tableColumn id="2" xr3:uid="{D13248CA-D7A6-4BB5-A65A-9BDAADB1ED39}" name="1 to 50"/>
    <tableColumn id="3" xr3:uid="{20A186F0-DB85-439E-A3FD-E8895A19FEBD}" name="51 to 100"/>
    <tableColumn id="4" xr3:uid="{D3017021-9E6C-48D5-BD75-4B151DC01203}" name="101 to 150"/>
    <tableColumn id="5" xr3:uid="{1F288315-7741-4C51-915D-5BA82DF56BA8}" name="&gt;150"/>
    <tableColumn id="6" xr3:uid="{EAC245B1-2397-4E59-8376-7FA76D4825E5}" name="Total">
      <calculatedColumnFormula>SUM(C34:F34)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C8FCB8C-7F5E-41A3-9CF4-42468552BFAF}" name="Table14146" displayName="Table14146" ref="F17:K21" totalsRowShown="0" headerRowDxfId="43" dataDxfId="42" tableBorderDxfId="41">
  <tableColumns count="6">
    <tableColumn id="1" xr3:uid="{47C51114-D10C-4FE3-8F87-192BC166621A}" name="Nutrition Status" dataDxfId="40"/>
    <tableColumn id="2" xr3:uid="{3693DAA8-7E37-485C-848C-E91A92E6965C}" name="Baseline" dataDxfId="39">
      <calculatedColumnFormula>D11+K11</calculatedColumnFormula>
    </tableColumn>
    <tableColumn id="3" xr3:uid="{F44BD75A-2CE9-463D-8849-5E559EE062C3}" name="Normal" dataDxfId="38">
      <calculatedColumnFormula>E11+L11</calculatedColumnFormula>
    </tableColumn>
    <tableColumn id="4" xr3:uid="{181392F6-4EF2-47EE-9C67-243179EB664A}" name="Malnourished" dataDxfId="37">
      <calculatedColumnFormula>F11+M11</calculatedColumnFormula>
    </tableColumn>
    <tableColumn id="5" xr3:uid="{28188816-43C1-4AE8-8490-903C9F5D5D3C}" name="Severely Malnourished" dataDxfId="36">
      <calculatedColumnFormula>G11+N11</calculatedColumnFormula>
    </tableColumn>
    <tableColumn id="6" xr3:uid="{87483967-4DF7-4E3E-84B0-78F92883A0CE}" name="Total" dataDxfId="35">
      <calculatedColumnFormula>SUM(H18:J18)</calculatedColumnFormula>
    </tableColumn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C3FA582-7830-47DA-B87A-900FD21FA974}" name="Table24247" displayName="Table24247" ref="C10:H14" totalsRowShown="0" headerRowDxfId="34" dataDxfId="33">
  <tableColumns count="6">
    <tableColumn id="1" xr3:uid="{44CE917E-78F6-4635-BF79-0F4D06542316}" name="Nutrition Status" dataDxfId="32"/>
    <tableColumn id="2" xr3:uid="{80B84BF1-ACC2-435C-ABF2-C5626B62973F}" name="Baseline" dataDxfId="31"/>
    <tableColumn id="3" xr3:uid="{BE33E5C3-A671-4E6F-995E-2A7CC0905286}" name="Normal" dataDxfId="30"/>
    <tableColumn id="4" xr3:uid="{249CFC39-187C-445E-B8CD-99E3AB652EB4}" name="Malnourished" dataDxfId="29"/>
    <tableColumn id="5" xr3:uid="{3977AC4B-071C-41B1-8421-15921E01D6B3}" name="Severely Malnourished" dataDxfId="28"/>
    <tableColumn id="6" xr3:uid="{12D21A0D-11B9-4704-AB3E-A75B9D6944BB}" name="Total" dataDxfId="27"/>
  </tableColumns>
  <tableStyleInfo name="TableStyleLight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EBB4733-288E-4899-9399-83F429966CF4}" name="Table54348" displayName="Table54348" ref="J10:O14" totalsRowShown="0" headerRowDxfId="26" dataDxfId="25">
  <tableColumns count="6">
    <tableColumn id="1" xr3:uid="{313828C4-86CF-4886-8FC5-0EF0A0322DA1}" name="Nutrition Status" dataDxfId="24"/>
    <tableColumn id="2" xr3:uid="{23EFA934-02F5-4FE4-A9E0-B43609FB3818}" name="Baseline" dataDxfId="23"/>
    <tableColumn id="3" xr3:uid="{02B61F32-0B8A-47CB-9A59-B295FA7FE255}" name="Normal" dataDxfId="22"/>
    <tableColumn id="4" xr3:uid="{1B9EC3D2-1B9D-45F0-B6C3-56517676D569}" name="Malnourished" dataDxfId="21"/>
    <tableColumn id="5" xr3:uid="{FB65C189-DF66-44FF-95D6-B9E8227BB095}" name="Severely Malnourished" dataDxfId="20"/>
    <tableColumn id="6" xr3:uid="{6C5EEC42-2C27-42BD-886C-47414A6DE98D}" name="Total" dataDxfId="19"/>
  </tableColumns>
  <tableStyleInfo name="TableStyleLight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BE0B6B4-2080-448D-B8F5-3BF6DE4A7C5C}" name="Table104449" displayName="Table104449" ref="I45:L47" totalsRowShown="0">
  <tableColumns count="4">
    <tableColumn id="1" xr3:uid="{194409B3-B507-4EB5-A6DB-21C9AAD18B59}" name="Study Group"/>
    <tableColumn id="2" xr3:uid="{58983565-8FD4-4D3A-A8FB-C1BB0617F86E}" name="Normal" dataDxfId="18">
      <calculatedColumnFormula>J41</calculatedColumnFormula>
    </tableColumn>
    <tableColumn id="3" xr3:uid="{AC291388-CCC5-4E04-8377-CC329A4D86EC}" name="Malnourished">
      <calculatedColumnFormula>K41</calculatedColumnFormula>
    </tableColumn>
    <tableColumn id="4" xr3:uid="{4B174AB9-60FE-43EE-8B1E-F824E09B85FD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2059FB5-0A22-4B83-8141-144E76A9AC27}" name="Table154550" displayName="Table154550" ref="I40:L43" totalsRowShown="0">
  <tableColumns count="4">
    <tableColumn id="1" xr3:uid="{CE835989-D8B6-495F-A827-A8C5B49163CF}" name="Study Group"/>
    <tableColumn id="2" xr3:uid="{A79534E8-D227-41A8-BFF5-05CE61D105EB}" name="Balwadi"/>
    <tableColumn id="3" xr3:uid="{C5126A47-9A40-419C-9918-A8F2EB241EC8}" name="Creche"/>
    <tableColumn id="4" xr3:uid="{F9D38F88-17B8-490D-BB28-E6A04CA741C8}" name="Total">
      <calculatedColumnFormula>SUM(Table154550[[#This Row],[Balwadi]],Table154550[[#This Row],[Creche]])</calculatedColumnFormula>
    </tableColumn>
  </tableColumns>
  <tableStyleInfo name="TableStyleLight2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D0583EC-13D8-4B78-B949-68306456D819}" name="Table9215156" displayName="Table9215156" ref="B3:F7" totalsRowShown="0" dataDxfId="17">
  <tableColumns count="5">
    <tableColumn id="1" xr3:uid="{1828FF47-6DF4-4117-A691-D08959D6DC40}" name="Final Status" dataDxfId="16"/>
    <tableColumn id="2" xr3:uid="{F782C3DE-882D-42F6-B049-2C5198BC6104}" name="1 to 50" dataDxfId="15"/>
    <tableColumn id="3" xr3:uid="{F3983C21-ACB9-41F0-B150-264D23876284}" name="51 to 100" dataDxfId="14"/>
    <tableColumn id="4" xr3:uid="{B26FAED2-5918-4FAC-9518-A3218A796822}" name="&gt;100" dataDxfId="13"/>
    <tableColumn id="5" xr3:uid="{3A8B610B-60AA-43C0-A866-B6F5F4247ADE}" name="Total" dataDxfId="12"/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AB79372-88F2-4481-B126-C3E98F579CD8}" name="Table12225257" displayName="Table12225257" ref="B10:F14" totalsRowShown="0" dataDxfId="11">
  <tableColumns count="5">
    <tableColumn id="1" xr3:uid="{DEEEEF36-02C0-4161-8E44-141B79355640}" name="Final Status" dataDxfId="10"/>
    <tableColumn id="2" xr3:uid="{5A5C4C9B-1CEF-47BD-B9AF-6BB4355BAC19}" name="1 to 50" dataDxfId="9"/>
    <tableColumn id="3" xr3:uid="{5BBD303C-BCAD-4BB7-99DF-F26414AB0518}" name="51-100" dataDxfId="8"/>
    <tableColumn id="4" xr3:uid="{2EF2A6D7-8B0D-425F-B351-217789CEFE37}" name="&gt;100" dataDxfId="7"/>
    <tableColumn id="5" xr3:uid="{97B2FB0F-DD14-4E9A-937B-00EB1D1674A8}" name="Total" dataDxfId="6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634F6A-395B-4E30-BDA6-37553B80AB74}" name="Table15" displayName="Table15" ref="I40:L43" totalsRowShown="0">
  <tableColumns count="4">
    <tableColumn id="1" xr3:uid="{6EBCED1D-9FF8-4BA7-9851-C37FE470AA9F}" name="Study Group"/>
    <tableColumn id="2" xr3:uid="{823DCFE3-44EE-45ED-A755-CCF3FBB6E41C}" name="Balwadi"/>
    <tableColumn id="3" xr3:uid="{16E14D82-8AF7-4445-B1C8-4D8A89599E29}" name="Creche"/>
    <tableColumn id="4" xr3:uid="{59D98D12-602D-47FA-80F1-C48AE34EC6A9}" name="Total">
      <calculatedColumnFormula>SUM(Table15[[#This Row],[Balwadi]],Table15[[#This Row],[Creche]])</calculatedColumnFormula>
    </tableColumn>
  </tableColumns>
  <tableStyleInfo name="TableStyleLight2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6CC9645-B0C1-48C6-B627-976A6CF1C228}" name="Table13235358" displayName="Table13235358" ref="B17:F21" totalsRowShown="0" dataDxfId="5">
  <tableColumns count="5">
    <tableColumn id="1" xr3:uid="{B7EED97D-9288-40C1-8B97-AE13AC90BF9A}" name="Final Status" dataDxfId="4"/>
    <tableColumn id="2" xr3:uid="{9678B63D-3344-469A-A28B-02221E83798A}" name="1 to 50" dataDxfId="3"/>
    <tableColumn id="3" xr3:uid="{9D09261F-E543-4BFB-B0F8-1119BB527898}" name="51-100" dataDxfId="2"/>
    <tableColumn id="4" xr3:uid="{4928A2E2-3B2E-42B1-929A-0E843C9E6786}" name="&gt;100" dataDxfId="1"/>
    <tableColumn id="5" xr3:uid="{B59EEF5A-43FF-4D01-8AFA-FDBEE311B90E}" name="Total" dataDxfId="0"/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F61712-6725-429E-BBA6-EE5D5FAB9E82}" name="Table7245459" displayName="Table7245459" ref="B23:F25" totalsRowShown="0">
  <tableColumns count="5">
    <tableColumn id="1" xr3:uid="{B6CE193F-874C-4CF0-9073-79A5AB80FE61}" name="Nutrition Status"/>
    <tableColumn id="2" xr3:uid="{F8672FB2-C8E1-4A67-AB35-4D64A192F1D3}" name="Normal">
      <calculatedColumnFormula>SUM(F3+F10+F17)</calculatedColumnFormula>
    </tableColumn>
    <tableColumn id="3" xr3:uid="{FEE6D8FC-51C4-4561-AC89-C9CD66E1811A}" name="Malnourished">
      <calculatedColumnFormula>SUM(F4,F11,F18)</calculatedColumnFormula>
    </tableColumn>
    <tableColumn id="4" xr3:uid="{2F673154-33CA-49FD-9917-D55686BAC08C}" name="Severely Malnourished">
      <calculatedColumnFormula>SUM(F5,F12,F19)</calculatedColumnFormula>
    </tableColumn>
    <tableColumn id="5" xr3:uid="{550DC7CC-BA35-42A9-9BE2-C0F20559B725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02A7EFC-42DF-4247-BF75-F3C07B69EB35}" name="Table8255560" displayName="Table8255560" ref="B27:F30" totalsRowShown="0">
  <tableColumns count="5">
    <tableColumn id="1" xr3:uid="{8AC0EE31-202E-48EC-9890-AA8D8C24FC3A}" name="Attendance "/>
    <tableColumn id="2" xr3:uid="{4ED6CA85-A59C-451C-8D33-E927B5CE6C26}" name="1 to 50">
      <calculatedColumnFormula>SUM(C4,C11,C18)</calculatedColumnFormula>
    </tableColumn>
    <tableColumn id="3" xr3:uid="{E16C2FCA-ED54-44F1-A44E-A8A567DCD00D}" name="51-100">
      <calculatedColumnFormula>SUM(D4,D11,D18)</calculatedColumnFormula>
    </tableColumn>
    <tableColumn id="4" xr3:uid="{65511DB2-C907-44E1-B299-F8732D4C62E8}" name="&gt;100">
      <calculatedColumnFormula>SUM(E4,E11,E18)</calculatedColumnFormula>
    </tableColumn>
    <tableColumn id="5" xr3:uid="{C0FAE43A-7F3F-4E1C-9BE7-575854982429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D679FE-382F-4A43-9D39-F14F166403F6}" name="Table116" displayName="Table116" ref="F17:K21" totalsRowShown="0" headerRowDxfId="194" dataDxfId="193" tableBorderDxfId="192">
  <tableColumns count="6">
    <tableColumn id="1" xr3:uid="{27E7A57A-96A2-42AC-A2A4-B1252E75216D}" name="Nutrition Status" dataDxfId="191"/>
    <tableColumn id="2" xr3:uid="{B750D37C-AB01-442F-A95B-EE45A2E4E861}" name="Baseline" dataDxfId="190">
      <calculatedColumnFormula>D11+K11</calculatedColumnFormula>
    </tableColumn>
    <tableColumn id="3" xr3:uid="{BAAEE39D-8C7A-44BD-935F-71E865EF8F19}" name="Normal" dataDxfId="189">
      <calculatedColumnFormula>E11+L11</calculatedColumnFormula>
    </tableColumn>
    <tableColumn id="4" xr3:uid="{15D3EEEA-CDA9-47AF-A83F-009D517755CF}" name="Malnourished" dataDxfId="188">
      <calculatedColumnFormula>F11+M11</calculatedColumnFormula>
    </tableColumn>
    <tableColumn id="5" xr3:uid="{AB5E2F71-4FAB-4D62-A1BD-D1E36B916D44}" name="Severely Malnourished" dataDxfId="187">
      <calculatedColumnFormula>G11+N11</calculatedColumnFormula>
    </tableColumn>
    <tableColumn id="6" xr3:uid="{EF07E397-1994-44BF-BB70-CB15EEAEDDE1}" name="Total" dataDxfId="186">
      <calculatedColumnFormula>SUM(H18:J18)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0DE6F19-5D5D-4C8F-ADAF-E0ED9EBB7B26}" name="Table217" displayName="Table217" ref="C10:H14" totalsRowShown="0" headerRowDxfId="185" dataDxfId="184">
  <tableColumns count="6">
    <tableColumn id="1" xr3:uid="{29C4F70A-53E4-4BB1-946B-78AEBB56F8F5}" name="Nutrition Status" dataDxfId="183"/>
    <tableColumn id="2" xr3:uid="{0A89AFEA-D606-477E-B2DA-1CDFC24980A0}" name="Baseline" dataDxfId="182"/>
    <tableColumn id="3" xr3:uid="{D2124FB5-0A9B-4EBF-A940-FBD04A09E94E}" name="Normal" dataDxfId="181"/>
    <tableColumn id="4" xr3:uid="{6AACC957-B2E9-49B2-8FB0-F94651A64D32}" name="Malnourished" dataDxfId="180"/>
    <tableColumn id="5" xr3:uid="{DD9C5D9F-4EA1-47C0-A9F5-441E41195471}" name="Severely Malnourished" dataDxfId="179"/>
    <tableColumn id="6" xr3:uid="{AA793F50-99C2-463F-AD9C-76A87DE1DA20}" name="Total" dataDxfId="178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9B0B40-207F-4F04-97BD-5281483B737B}" name="Table518" displayName="Table518" ref="J10:O14" totalsRowShown="0" headerRowDxfId="177" dataDxfId="176">
  <tableColumns count="6">
    <tableColumn id="1" xr3:uid="{24790204-99CA-4E11-992B-8EB0DE3562FB}" name="Nutrition Status" dataDxfId="175"/>
    <tableColumn id="2" xr3:uid="{6FB4D528-9DF4-4DE9-9902-63EE70E248E7}" name="Baseline" dataDxfId="174"/>
    <tableColumn id="3" xr3:uid="{EEFF78E3-7A14-4F54-BBB1-949CB1AC5FDB}" name="Normal" dataDxfId="173"/>
    <tableColumn id="4" xr3:uid="{9D398722-C184-4E88-A2A9-77F909581EE1}" name="Malnourished" dataDxfId="172"/>
    <tableColumn id="5" xr3:uid="{2E2089CE-28B1-4D64-9A7E-13DDBA1B458A}" name="Severely Malnourished" dataDxfId="171"/>
    <tableColumn id="6" xr3:uid="{5E05EB4C-EB0F-407C-8D9F-F1BC2E71435E}" name="Total" dataDxfId="17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270C2B-1AF4-4188-AA0F-55015EB9E76B}" name="Table1019" displayName="Table1019" ref="I45:L47" totalsRowShown="0">
  <tableColumns count="4">
    <tableColumn id="1" xr3:uid="{CDDAE2CA-23F8-4394-B43F-F65FA31F9890}" name="Study Group"/>
    <tableColumn id="2" xr3:uid="{7AB94E44-B2EC-4D7E-9B82-EDF41ADD47C2}" name="Normal">
      <calculatedColumnFormula>K40</calculatedColumnFormula>
    </tableColumn>
    <tableColumn id="3" xr3:uid="{7D4C674F-D539-4951-91B5-EB891EF57F08}" name="Malnourished">
      <calculatedColumnFormula>K41</calculatedColumnFormula>
    </tableColumn>
    <tableColumn id="4" xr3:uid="{45CD06C8-ADD7-4735-849E-43DABA89F8E8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drawing" Target="../drawings/drawing10.xml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drawing" Target="../drawings/drawing7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2" Type="http://schemas.openxmlformats.org/officeDocument/2006/relationships/table" Target="../tables/table37.xml"/><Relationship Id="rId1" Type="http://schemas.openxmlformats.org/officeDocument/2006/relationships/drawing" Target="../drawings/drawing8.xml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9.xml"/><Relationship Id="rId6" Type="http://schemas.openxmlformats.org/officeDocument/2006/relationships/table" Target="../tables/table47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3879-E4D9-4131-8D8A-C62D346DE6E2}">
  <sheetPr>
    <tabColor rgb="FF92D050"/>
  </sheetPr>
  <dimension ref="C1:O47"/>
  <sheetViews>
    <sheetView topLeftCell="B1" workbookViewId="0">
      <selection activeCell="P38" sqref="P38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D1" s="3" t="s">
        <v>19</v>
      </c>
      <c r="E1" s="3"/>
      <c r="F1" s="3"/>
      <c r="G1" s="3"/>
      <c r="H1" s="3"/>
      <c r="I1" s="3"/>
      <c r="J1" s="3"/>
      <c r="K1" s="3"/>
      <c r="L1" s="3"/>
    </row>
    <row r="2" spans="3:15" x14ac:dyDescent="0.3">
      <c r="D2" s="3"/>
      <c r="E2" s="3"/>
      <c r="F2" s="3"/>
      <c r="G2" s="3"/>
      <c r="H2" s="3"/>
      <c r="I2" s="3"/>
      <c r="J2" s="3"/>
      <c r="K2" s="3"/>
      <c r="L2" s="3"/>
    </row>
    <row r="3" spans="3:15" x14ac:dyDescent="0.3">
      <c r="D3" s="3"/>
      <c r="E3" s="3"/>
      <c r="F3" s="3"/>
      <c r="G3" s="3"/>
      <c r="H3" s="3"/>
      <c r="I3" s="3"/>
      <c r="J3" s="3"/>
      <c r="K3" s="3"/>
      <c r="L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179</v>
      </c>
      <c r="E11">
        <v>174</v>
      </c>
      <c r="F11">
        <v>5</v>
      </c>
      <c r="G11">
        <v>0</v>
      </c>
      <c r="H11">
        <f>SUM(E11:G11)</f>
        <v>179</v>
      </c>
      <c r="J11" t="s">
        <v>0</v>
      </c>
      <c r="K11">
        <v>186</v>
      </c>
      <c r="L11">
        <v>172</v>
      </c>
      <c r="M11">
        <v>14</v>
      </c>
      <c r="N11">
        <v>0</v>
      </c>
      <c r="O11">
        <f>SUM(L11:N11)</f>
        <v>186</v>
      </c>
    </row>
    <row r="12" spans="3:15" x14ac:dyDescent="0.3">
      <c r="C12" t="s">
        <v>1</v>
      </c>
      <c r="D12">
        <v>69</v>
      </c>
      <c r="E12">
        <v>32</v>
      </c>
      <c r="F12">
        <v>36</v>
      </c>
      <c r="G12">
        <v>1</v>
      </c>
      <c r="H12">
        <f>SUM(E12:G12)</f>
        <v>69</v>
      </c>
      <c r="J12" t="s">
        <v>1</v>
      </c>
      <c r="K12">
        <v>49</v>
      </c>
      <c r="L12">
        <v>23</v>
      </c>
      <c r="M12">
        <v>25</v>
      </c>
      <c r="N12">
        <v>1</v>
      </c>
      <c r="O12">
        <f>SUM(L12:N12)</f>
        <v>49</v>
      </c>
    </row>
    <row r="13" spans="3:15" ht="43.2" x14ac:dyDescent="0.3">
      <c r="C13" s="1" t="s">
        <v>2</v>
      </c>
      <c r="D13">
        <v>19</v>
      </c>
      <c r="E13">
        <v>5</v>
      </c>
      <c r="F13">
        <v>5</v>
      </c>
      <c r="G13">
        <v>9</v>
      </c>
      <c r="H13">
        <f>SUM(E13:G13)</f>
        <v>19</v>
      </c>
      <c r="J13" s="1" t="s">
        <v>2</v>
      </c>
      <c r="K13">
        <v>21</v>
      </c>
      <c r="L13">
        <v>8</v>
      </c>
      <c r="M13">
        <v>5</v>
      </c>
      <c r="N13">
        <v>8</v>
      </c>
      <c r="O13">
        <f>SUM(L13:N13)</f>
        <v>21</v>
      </c>
    </row>
    <row r="14" spans="3:15" x14ac:dyDescent="0.3">
      <c r="C14" t="s">
        <v>4</v>
      </c>
      <c r="D14">
        <f>SUM(D11:D13)</f>
        <v>267</v>
      </c>
      <c r="E14">
        <f>SUM(E11:E13)</f>
        <v>211</v>
      </c>
      <c r="F14">
        <f>SUM(F11:F13)</f>
        <v>46</v>
      </c>
      <c r="G14">
        <f>SUM(G11:G13)</f>
        <v>10</v>
      </c>
      <c r="H14">
        <f>SUM(H11:H13)</f>
        <v>267</v>
      </c>
      <c r="J14" t="s">
        <v>4</v>
      </c>
      <c r="K14">
        <f>SUM(K11:K13)</f>
        <v>256</v>
      </c>
      <c r="L14">
        <f>SUM(L11:L13)</f>
        <v>203</v>
      </c>
      <c r="M14">
        <f>SUM(M11:M13)</f>
        <v>44</v>
      </c>
      <c r="N14">
        <f>SUM(N11:N13)</f>
        <v>9</v>
      </c>
      <c r="O14">
        <f>SUM(O11:O13)</f>
        <v>256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365</v>
      </c>
      <c r="H18">
        <f>E11+L11</f>
        <v>346</v>
      </c>
      <c r="I18">
        <f t="shared" ref="I18:J20" si="0">F11+M11</f>
        <v>19</v>
      </c>
      <c r="J18">
        <f t="shared" si="0"/>
        <v>0</v>
      </c>
      <c r="K18">
        <f>SUM(H18:J18)</f>
        <v>365</v>
      </c>
    </row>
    <row r="19" spans="6:11" x14ac:dyDescent="0.3">
      <c r="F19" t="s">
        <v>1</v>
      </c>
      <c r="G19">
        <f t="shared" ref="G19:G20" si="1">D12+K12</f>
        <v>118</v>
      </c>
      <c r="H19">
        <f t="shared" ref="H19:H21" si="2">E12+L12</f>
        <v>55</v>
      </c>
      <c r="I19">
        <f t="shared" si="0"/>
        <v>61</v>
      </c>
      <c r="J19">
        <f t="shared" si="0"/>
        <v>2</v>
      </c>
      <c r="K19">
        <f t="shared" ref="K19:K21" si="3">SUM(H19:J19)</f>
        <v>118</v>
      </c>
    </row>
    <row r="20" spans="6:11" ht="28.8" x14ac:dyDescent="0.3">
      <c r="F20" s="1" t="s">
        <v>2</v>
      </c>
      <c r="G20">
        <f t="shared" si="1"/>
        <v>40</v>
      </c>
      <c r="H20">
        <f t="shared" si="2"/>
        <v>13</v>
      </c>
      <c r="I20">
        <f t="shared" si="0"/>
        <v>10</v>
      </c>
      <c r="J20">
        <f t="shared" si="0"/>
        <v>17</v>
      </c>
      <c r="K20">
        <f t="shared" si="3"/>
        <v>40</v>
      </c>
    </row>
    <row r="21" spans="6:11" x14ac:dyDescent="0.3">
      <c r="F21" t="s">
        <v>4</v>
      </c>
      <c r="G21">
        <f>D14+K14</f>
        <v>523</v>
      </c>
      <c r="H21">
        <f t="shared" si="2"/>
        <v>414</v>
      </c>
      <c r="I21">
        <f t="shared" ref="I21:J21" si="4">F14+M14</f>
        <v>90</v>
      </c>
      <c r="J21">
        <f t="shared" si="4"/>
        <v>19</v>
      </c>
      <c r="K21">
        <f t="shared" si="3"/>
        <v>523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211</v>
      </c>
      <c r="K41">
        <f>L14</f>
        <v>203</v>
      </c>
      <c r="L41">
        <f>SUM(Table15[[#This Row],[Balwadi]],Table15[[#This Row],[Creche]])</f>
        <v>414</v>
      </c>
    </row>
    <row r="42" spans="9:12" x14ac:dyDescent="0.3">
      <c r="I42" t="s">
        <v>1</v>
      </c>
      <c r="J42">
        <f>F14</f>
        <v>46</v>
      </c>
      <c r="K42">
        <f>M14</f>
        <v>44</v>
      </c>
      <c r="L42">
        <f>SUM(Table15[[#This Row],[Balwadi]],Table15[[#This Row],[Creche]])</f>
        <v>90</v>
      </c>
    </row>
    <row r="43" spans="9:12" ht="28.8" x14ac:dyDescent="0.3">
      <c r="I43" s="1" t="s">
        <v>2</v>
      </c>
      <c r="J43">
        <f>G14</f>
        <v>10</v>
      </c>
      <c r="K43">
        <f>N14</f>
        <v>9</v>
      </c>
      <c r="L43">
        <f>SUM(Table15[[#This Row],[Balwadi]],Table15[[#This Row],[Creche]])</f>
        <v>19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5">J41</f>
        <v>211</v>
      </c>
      <c r="K46">
        <f>J42</f>
        <v>46</v>
      </c>
      <c r="L46">
        <f>J43</f>
        <v>10</v>
      </c>
    </row>
    <row r="47" spans="9:12" x14ac:dyDescent="0.3">
      <c r="I47" t="s">
        <v>6</v>
      </c>
      <c r="J47">
        <f t="shared" si="5"/>
        <v>46</v>
      </c>
      <c r="K47">
        <f>K42</f>
        <v>44</v>
      </c>
      <c r="L47">
        <f>K43</f>
        <v>9</v>
      </c>
    </row>
  </sheetData>
  <mergeCells count="4">
    <mergeCell ref="F16:K16"/>
    <mergeCell ref="D1:L3"/>
    <mergeCell ref="C9:H9"/>
    <mergeCell ref="J9:O9"/>
  </mergeCells>
  <pageMargins left="0.7" right="0.7" top="0.75" bottom="0.75" header="0.3" footer="0.3"/>
  <ignoredErrors>
    <ignoredError sqref="K18:K20 O11:O13 H11:H13" formulaRange="1"/>
    <ignoredError sqref="K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E229-5577-41C0-AAA8-25516CA6E22F}">
  <dimension ref="B2:F31"/>
  <sheetViews>
    <sheetView topLeftCell="C1" zoomScale="90" zoomScaleNormal="90" workbookViewId="0">
      <selection activeCell="S73" sqref="S73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:F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F71-69CD-4656-B7F9-A1650F56B48E}">
  <sheetPr>
    <tabColor rgb="FF92D050"/>
  </sheetPr>
  <dimension ref="C1:O47"/>
  <sheetViews>
    <sheetView workbookViewId="0">
      <selection activeCell="H21" sqref="H21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E1" s="3" t="s">
        <v>21</v>
      </c>
      <c r="F1" s="3"/>
      <c r="G1" s="3"/>
      <c r="H1" s="3"/>
      <c r="I1" s="3"/>
      <c r="J1" s="3"/>
      <c r="K1" s="3"/>
      <c r="L1" s="3"/>
      <c r="M1" s="3"/>
    </row>
    <row r="2" spans="3:15" x14ac:dyDescent="0.3">
      <c r="E2" s="3"/>
      <c r="F2" s="3"/>
      <c r="G2" s="3"/>
      <c r="H2" s="3"/>
      <c r="I2" s="3"/>
      <c r="J2" s="3"/>
      <c r="K2" s="3"/>
      <c r="L2" s="3"/>
      <c r="M2" s="3"/>
    </row>
    <row r="3" spans="3:15" x14ac:dyDescent="0.3">
      <c r="E3" s="3"/>
      <c r="F3" s="3"/>
      <c r="G3" s="3"/>
      <c r="H3" s="3"/>
      <c r="I3" s="3"/>
      <c r="J3" s="3"/>
      <c r="K3" s="3"/>
      <c r="L3" s="3"/>
      <c r="M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235</v>
      </c>
      <c r="E11">
        <v>217</v>
      </c>
      <c r="F11">
        <v>17</v>
      </c>
      <c r="G11">
        <v>1</v>
      </c>
      <c r="H11">
        <f>SUM(E11:G11)</f>
        <v>235</v>
      </c>
      <c r="J11" t="s">
        <v>0</v>
      </c>
      <c r="K11">
        <v>259</v>
      </c>
      <c r="L11">
        <v>242</v>
      </c>
      <c r="M11">
        <v>13</v>
      </c>
      <c r="N11">
        <v>4</v>
      </c>
      <c r="O11">
        <f>SUM(L11:N11)</f>
        <v>259</v>
      </c>
    </row>
    <row r="12" spans="3:15" x14ac:dyDescent="0.3">
      <c r="C12" t="s">
        <v>1</v>
      </c>
      <c r="D12">
        <v>66</v>
      </c>
      <c r="E12">
        <v>26</v>
      </c>
      <c r="F12">
        <v>38</v>
      </c>
      <c r="G12">
        <v>2</v>
      </c>
      <c r="H12">
        <f>SUM(E12:G12)</f>
        <v>66</v>
      </c>
      <c r="J12" t="s">
        <v>1</v>
      </c>
      <c r="K12">
        <v>57</v>
      </c>
      <c r="L12">
        <v>17</v>
      </c>
      <c r="M12">
        <v>37</v>
      </c>
      <c r="N12">
        <v>3</v>
      </c>
      <c r="O12">
        <f>SUM(L12:N12)</f>
        <v>57</v>
      </c>
    </row>
    <row r="13" spans="3:15" ht="43.2" x14ac:dyDescent="0.3">
      <c r="C13" s="1" t="s">
        <v>2</v>
      </c>
      <c r="D13">
        <v>18</v>
      </c>
      <c r="E13">
        <v>0</v>
      </c>
      <c r="F13">
        <v>5</v>
      </c>
      <c r="G13">
        <v>13</v>
      </c>
      <c r="H13">
        <f>SUM(E13:G13)</f>
        <v>18</v>
      </c>
      <c r="J13" s="1" t="s">
        <v>2</v>
      </c>
      <c r="K13">
        <v>23</v>
      </c>
      <c r="L13">
        <v>5</v>
      </c>
      <c r="M13">
        <v>7</v>
      </c>
      <c r="N13">
        <v>11</v>
      </c>
      <c r="O13">
        <f>SUM(L13:N13)</f>
        <v>23</v>
      </c>
    </row>
    <row r="14" spans="3:15" x14ac:dyDescent="0.3">
      <c r="C14" t="s">
        <v>4</v>
      </c>
      <c r="D14">
        <f>SUM(D11:D13)</f>
        <v>319</v>
      </c>
      <c r="E14">
        <f>SUM(E11:E13)</f>
        <v>243</v>
      </c>
      <c r="F14">
        <f>SUM(F11:F13)</f>
        <v>60</v>
      </c>
      <c r="G14">
        <f>SUM(G11:G13)</f>
        <v>16</v>
      </c>
      <c r="H14">
        <f>SUM(H11:H13)</f>
        <v>319</v>
      </c>
      <c r="J14" t="s">
        <v>4</v>
      </c>
      <c r="K14">
        <f>SUM(K11:K13)</f>
        <v>339</v>
      </c>
      <c r="L14">
        <f>SUM(L11:L13)</f>
        <v>264</v>
      </c>
      <c r="M14">
        <f>SUM(M11:M13)</f>
        <v>57</v>
      </c>
      <c r="N14">
        <f>SUM(N11:N13)</f>
        <v>18</v>
      </c>
      <c r="O14">
        <f>SUM(O11:O13)</f>
        <v>339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494</v>
      </c>
      <c r="H18">
        <f>E11+L11</f>
        <v>459</v>
      </c>
      <c r="I18">
        <f t="shared" ref="I18:J21" si="0">F11+M11</f>
        <v>30</v>
      </c>
      <c r="J18">
        <f t="shared" si="0"/>
        <v>5</v>
      </c>
      <c r="K18">
        <f>SUM(H18:J18)</f>
        <v>494</v>
      </c>
    </row>
    <row r="19" spans="6:11" x14ac:dyDescent="0.3">
      <c r="F19" t="s">
        <v>1</v>
      </c>
      <c r="G19">
        <f t="shared" ref="G19:H21" si="1">D12+K12</f>
        <v>123</v>
      </c>
      <c r="H19">
        <f t="shared" si="1"/>
        <v>43</v>
      </c>
      <c r="I19">
        <f t="shared" si="0"/>
        <v>75</v>
      </c>
      <c r="J19">
        <f t="shared" si="0"/>
        <v>5</v>
      </c>
      <c r="K19">
        <f t="shared" ref="K19:K21" si="2">SUM(H19:J19)</f>
        <v>123</v>
      </c>
    </row>
    <row r="20" spans="6:11" ht="28.8" x14ac:dyDescent="0.3">
      <c r="F20" s="1" t="s">
        <v>2</v>
      </c>
      <c r="G20">
        <f t="shared" si="1"/>
        <v>41</v>
      </c>
      <c r="H20">
        <f t="shared" si="1"/>
        <v>5</v>
      </c>
      <c r="I20">
        <f t="shared" si="0"/>
        <v>12</v>
      </c>
      <c r="J20">
        <f t="shared" si="0"/>
        <v>24</v>
      </c>
      <c r="K20">
        <f t="shared" si="2"/>
        <v>41</v>
      </c>
    </row>
    <row r="21" spans="6:11" x14ac:dyDescent="0.3">
      <c r="F21" t="s">
        <v>4</v>
      </c>
      <c r="G21">
        <f>D14+K14</f>
        <v>658</v>
      </c>
      <c r="H21">
        <f t="shared" si="1"/>
        <v>507</v>
      </c>
      <c r="I21">
        <f t="shared" si="0"/>
        <v>117</v>
      </c>
      <c r="J21">
        <f t="shared" si="0"/>
        <v>34</v>
      </c>
      <c r="K21">
        <f t="shared" si="2"/>
        <v>658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243</v>
      </c>
      <c r="K41">
        <f>L14</f>
        <v>264</v>
      </c>
      <c r="L41">
        <f>SUM(Table1520[[#This Row],[Balwadi]],Table1520[[#This Row],[Creche]])</f>
        <v>507</v>
      </c>
    </row>
    <row r="42" spans="9:12" x14ac:dyDescent="0.3">
      <c r="I42" t="s">
        <v>1</v>
      </c>
      <c r="J42">
        <f>F14</f>
        <v>60</v>
      </c>
      <c r="K42">
        <f>M14</f>
        <v>57</v>
      </c>
      <c r="L42">
        <f>SUM(Table1520[[#This Row],[Balwadi]],Table1520[[#This Row],[Creche]])</f>
        <v>117</v>
      </c>
    </row>
    <row r="43" spans="9:12" ht="28.8" x14ac:dyDescent="0.3">
      <c r="I43" s="1" t="s">
        <v>2</v>
      </c>
      <c r="J43">
        <f>G14</f>
        <v>16</v>
      </c>
      <c r="K43">
        <f>N14</f>
        <v>18</v>
      </c>
      <c r="L43">
        <f>SUM(Table1520[[#This Row],[Balwadi]],Table1520[[#This Row],[Creche]])</f>
        <v>34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>J41</f>
        <v>243</v>
      </c>
      <c r="K46">
        <f>J42</f>
        <v>60</v>
      </c>
      <c r="L46">
        <f>J43</f>
        <v>16</v>
      </c>
    </row>
    <row r="47" spans="9:12" x14ac:dyDescent="0.3">
      <c r="I47" t="s">
        <v>6</v>
      </c>
      <c r="J47">
        <f>K41</f>
        <v>264</v>
      </c>
      <c r="K47">
        <f>K42</f>
        <v>57</v>
      </c>
      <c r="L47">
        <f>K43</f>
        <v>18</v>
      </c>
    </row>
  </sheetData>
  <mergeCells count="4">
    <mergeCell ref="C9:H9"/>
    <mergeCell ref="J9:O9"/>
    <mergeCell ref="F16:K16"/>
    <mergeCell ref="E1:M3"/>
  </mergeCells>
  <pageMargins left="0.7" right="0.7" top="0.75" bottom="0.75" header="0.3" footer="0.3"/>
  <ignoredErrors>
    <ignoredError sqref="J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4451-02A1-451A-A70A-5D92C5BA8199}">
  <sheetPr>
    <tabColor rgb="FFFFC000"/>
  </sheetPr>
  <dimension ref="B2:F31"/>
  <sheetViews>
    <sheetView topLeftCell="B15" zoomScale="90" zoomScaleNormal="90" workbookViewId="0">
      <selection activeCell="G25" sqref="G25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f>SUM(F11:F13)</f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v>494</v>
      </c>
      <c r="D24">
        <v>123</v>
      </c>
      <c r="E24">
        <v>41</v>
      </c>
      <c r="F24">
        <f>SUM(C24:E24)</f>
        <v>658</v>
      </c>
    </row>
    <row r="25" spans="2:6" x14ac:dyDescent="0.3">
      <c r="B25" t="s">
        <v>13</v>
      </c>
      <c r="C25">
        <v>507</v>
      </c>
      <c r="D25">
        <v>117</v>
      </c>
      <c r="E25">
        <v>34</v>
      </c>
      <c r="F25">
        <f>SUM(C25,D25,E25)</f>
        <v>658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9:F9"/>
    <mergeCell ref="B16:F16"/>
    <mergeCell ref="B2:F2"/>
  </mergeCells>
  <pageMargins left="0.7" right="0.7" top="0.75" bottom="0.75" header="0.3" footer="0.3"/>
  <ignoredErrors>
    <ignoredError sqref="F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3B98-2DBC-4567-8DFE-DEB108B04404}">
  <sheetPr>
    <tabColor rgb="FFFFC000"/>
  </sheetPr>
  <dimension ref="B2:F31"/>
  <sheetViews>
    <sheetView topLeftCell="C5" zoomScale="90" zoomScaleNormal="90" workbookViewId="0">
      <selection activeCell="G26" sqref="G26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v>494</v>
      </c>
      <c r="D24">
        <v>123</v>
      </c>
      <c r="E24">
        <v>41</v>
      </c>
      <c r="F24">
        <f>SUM(C24:E24)</f>
        <v>658</v>
      </c>
    </row>
    <row r="25" spans="2:6" x14ac:dyDescent="0.3">
      <c r="B25" t="s">
        <v>13</v>
      </c>
      <c r="C25">
        <v>507</v>
      </c>
      <c r="D25">
        <v>117</v>
      </c>
      <c r="E25">
        <v>34</v>
      </c>
      <c r="F25">
        <f>SUM(C25,D25,E25)</f>
        <v>658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2:F2"/>
    <mergeCell ref="B9:F9"/>
    <mergeCell ref="B16:F16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FE60-98BE-495D-A551-D97365FBB58A}">
  <sheetPr>
    <tabColor rgb="FF92D050"/>
  </sheetPr>
  <dimension ref="B2:G37"/>
  <sheetViews>
    <sheetView topLeftCell="A28" zoomScale="90" zoomScaleNormal="90" workbookViewId="0">
      <selection activeCell="F57" sqref="F57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f>Table9[[#This Row],[1 to 50]]+Table921[[#This Row],[1 to 50]]</f>
        <v>228</v>
      </c>
      <c r="D4">
        <f>Table9[[#This Row],[51 to 100]]+Table921[[#This Row],[51 to 100]]</f>
        <v>68</v>
      </c>
      <c r="E4">
        <f>Table9[[#This Row],[&gt;100]]+Table921[[#This Row],[&gt;100]]</f>
        <v>54</v>
      </c>
      <c r="F4">
        <f>SUM(Table92126[[#This Row],[1 to 50]:[&gt;100]])</f>
        <v>350</v>
      </c>
    </row>
    <row r="5" spans="2:6" x14ac:dyDescent="0.3">
      <c r="B5" t="s">
        <v>1</v>
      </c>
      <c r="C5">
        <f>Table9[[#This Row],[1 to 50]]+Table921[[#This Row],[1 to 50]]</f>
        <v>12</v>
      </c>
      <c r="D5">
        <f>Table9[[#This Row],[51 to 100]]+Table921[[#This Row],[51 to 100]]</f>
        <v>12</v>
      </c>
      <c r="E5">
        <f>Table9[[#This Row],[&gt;100]]+Table921[[#This Row],[&gt;100]]</f>
        <v>18</v>
      </c>
      <c r="F5">
        <f>SUM(Table92126[[#This Row],[1 to 50]:[&gt;100]])</f>
        <v>42</v>
      </c>
    </row>
    <row r="6" spans="2:6" x14ac:dyDescent="0.3">
      <c r="B6" t="s">
        <v>2</v>
      </c>
      <c r="C6">
        <f>Table9[[#This Row],[1 to 50]]+Table921[[#This Row],[1 to 50]]</f>
        <v>0</v>
      </c>
      <c r="D6">
        <f>Table9[[#This Row],[51 to 100]]+Table921[[#This Row],[51 to 100]]</f>
        <v>2</v>
      </c>
      <c r="E6">
        <f>Table9[[#This Row],[&gt;100]]+Table921[[#This Row],[&gt;100]]</f>
        <v>6</v>
      </c>
      <c r="F6">
        <f>SUM(Table92126[[#This Row],[1 to 50]:[&gt;100]])</f>
        <v>8</v>
      </c>
    </row>
    <row r="7" spans="2:6" x14ac:dyDescent="0.3">
      <c r="B7" t="s">
        <v>4</v>
      </c>
      <c r="C7">
        <f>SUM(C4:C6)</f>
        <v>240</v>
      </c>
      <c r="D7">
        <f>SUM(D4:D6)</f>
        <v>82</v>
      </c>
      <c r="E7">
        <f>SUM(E4:E6)</f>
        <v>78</v>
      </c>
      <c r="F7">
        <f>SUM(Table92126[[#This Row],[1 to 50]:[&gt;100]])</f>
        <v>400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f>Table12[[#This Row],[1 to 50]]+Table1222[[#This Row],[1 to 50]]</f>
        <v>10</v>
      </c>
      <c r="D11">
        <f>Table12[[#This Row],[51-100]]+Table1222[[#This Row],[51-100]]</f>
        <v>20</v>
      </c>
      <c r="E11">
        <f>Table12[[#This Row],[&gt;100]]+Table1222[[#This Row],[&gt;100]]</f>
        <v>12</v>
      </c>
      <c r="F11">
        <f>SUM(Table122227[[#This Row],[1 to 50]:[&gt;100]])</f>
        <v>42</v>
      </c>
    </row>
    <row r="12" spans="2:6" x14ac:dyDescent="0.3">
      <c r="B12" t="s">
        <v>1</v>
      </c>
      <c r="C12">
        <f>Table12[[#This Row],[1 to 50]]+Table1222[[#This Row],[1 to 50]]</f>
        <v>54</v>
      </c>
      <c r="D12">
        <f>Table12[[#This Row],[51-100]]+Table1222[[#This Row],[51-100]]</f>
        <v>14</v>
      </c>
      <c r="E12">
        <f>Table12[[#This Row],[&gt;100]]+Table1222[[#This Row],[&gt;100]]</f>
        <v>8</v>
      </c>
      <c r="F12">
        <f>SUM(Table122227[[#This Row],[1 to 50]:[&gt;100]])</f>
        <v>76</v>
      </c>
    </row>
    <row r="13" spans="2:6" x14ac:dyDescent="0.3">
      <c r="B13" t="s">
        <v>2</v>
      </c>
      <c r="C13">
        <f>Table12[[#This Row],[1 to 50]]+Table1222[[#This Row],[1 to 50]]</f>
        <v>2</v>
      </c>
      <c r="D13">
        <f>Table12[[#This Row],[51-100]]+Table1222[[#This Row],[51-100]]</f>
        <v>6</v>
      </c>
      <c r="E13">
        <f>Table12[[#This Row],[&gt;100]]+Table1222[[#This Row],[&gt;100]]</f>
        <v>6</v>
      </c>
      <c r="F13">
        <f>SUM(Table122227[[#This Row],[1 to 50]:[&gt;100]])</f>
        <v>14</v>
      </c>
    </row>
    <row r="14" spans="2:6" x14ac:dyDescent="0.3">
      <c r="B14" t="s">
        <v>4</v>
      </c>
      <c r="C14">
        <f>SUM(C11:C13)</f>
        <v>66</v>
      </c>
      <c r="D14">
        <f>SUM(D11:D13)</f>
        <v>40</v>
      </c>
      <c r="E14">
        <f>SUM(E11:E13)</f>
        <v>26</v>
      </c>
      <c r="F14">
        <f>SUM(F11:F13)</f>
        <v>132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f>Table13[[#This Row],[1 to 50]]+Table1323[[#This Row],[1 to 50]]</f>
        <v>0</v>
      </c>
      <c r="D18">
        <f>Table13[[#This Row],[51-100]]+Table1323[[#This Row],[51-100]]</f>
        <v>8</v>
      </c>
      <c r="E18">
        <f>Table13[[#This Row],[&gt;100]]+Table1323[[#This Row],[&gt;100]]</f>
        <v>2</v>
      </c>
      <c r="F18">
        <f>SUM(Table132328[[#This Row],[1 to 50]:[&gt;100]])</f>
        <v>10</v>
      </c>
    </row>
    <row r="19" spans="2:6" x14ac:dyDescent="0.3">
      <c r="B19" t="s">
        <v>1</v>
      </c>
      <c r="C19">
        <f>Table13[[#This Row],[1 to 50]]+Table1323[[#This Row],[1 to 50]]</f>
        <v>6</v>
      </c>
      <c r="D19">
        <f>Table13[[#This Row],[51-100]]+Table1323[[#This Row],[51-100]]</f>
        <v>2</v>
      </c>
      <c r="E19">
        <f>Table13[[#This Row],[&gt;100]]+Table1323[[#This Row],[&gt;100]]</f>
        <v>2</v>
      </c>
      <c r="F19">
        <f>SUM(Table132328[[#This Row],[1 to 50]:[&gt;100]])</f>
        <v>10</v>
      </c>
    </row>
    <row r="20" spans="2:6" x14ac:dyDescent="0.3">
      <c r="B20" t="s">
        <v>2</v>
      </c>
      <c r="C20">
        <f>Table13[[#This Row],[1 to 50]]+Table1323[[#This Row],[1 to 50]]</f>
        <v>14</v>
      </c>
      <c r="D20">
        <f>Table13[[#This Row],[51-100]]+Table1323[[#This Row],[51-100]]</f>
        <v>4</v>
      </c>
      <c r="E20">
        <f>Table13[[#This Row],[&gt;100]]+Table1323[[#This Row],[&gt;100]]</f>
        <v>0</v>
      </c>
      <c r="F20">
        <f>SUM(Table132328[[#This Row],[1 to 50]:[&gt;100]])</f>
        <v>18</v>
      </c>
    </row>
    <row r="21" spans="2:6" x14ac:dyDescent="0.3">
      <c r="B21" t="s">
        <v>4</v>
      </c>
      <c r="C21">
        <f>SUM(C18:C20)</f>
        <v>20</v>
      </c>
      <c r="D21">
        <f>SUM(D18:D20)</f>
        <v>14</v>
      </c>
      <c r="E21">
        <f>SUM(E18:E20)</f>
        <v>4</v>
      </c>
      <c r="F21">
        <f>SUM(F18:F20)</f>
        <v>38</v>
      </c>
    </row>
    <row r="23" spans="2:6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v>859</v>
      </c>
      <c r="D24">
        <v>241</v>
      </c>
      <c r="E24">
        <v>81</v>
      </c>
      <c r="F24">
        <f>SUM(C24:E24)</f>
        <v>1181</v>
      </c>
    </row>
    <row r="25" spans="2:6" x14ac:dyDescent="0.3">
      <c r="B25" t="s">
        <v>13</v>
      </c>
      <c r="C25">
        <v>921</v>
      </c>
      <c r="D25">
        <v>207</v>
      </c>
      <c r="E25">
        <v>53</v>
      </c>
      <c r="F25">
        <f>SUM(C25,D25,E25)</f>
        <v>1181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238</v>
      </c>
      <c r="D28">
        <f>SUM(D4,D11,D18)</f>
        <v>96</v>
      </c>
      <c r="E28">
        <f>SUM(E4,E11,E18)</f>
        <v>68</v>
      </c>
      <c r="F28">
        <f>SUM(F4,F11,F18)</f>
        <v>402</v>
      </c>
    </row>
    <row r="29" spans="2:6" x14ac:dyDescent="0.3">
      <c r="B29" t="s">
        <v>1</v>
      </c>
      <c r="C29">
        <f>SUM(C5,C12,C19)</f>
        <v>72</v>
      </c>
      <c r="D29">
        <f t="shared" ref="D29:F29" si="0">SUM(D5,D12,D19)</f>
        <v>28</v>
      </c>
      <c r="E29">
        <f t="shared" si="0"/>
        <v>28</v>
      </c>
      <c r="F29">
        <f t="shared" si="0"/>
        <v>128</v>
      </c>
    </row>
    <row r="30" spans="2:6" x14ac:dyDescent="0.3">
      <c r="B30" t="s">
        <v>2</v>
      </c>
      <c r="C30">
        <f t="shared" ref="C30:F30" si="1">SUM(C6,C13,C20)</f>
        <v>16</v>
      </c>
      <c r="D30">
        <f t="shared" si="1"/>
        <v>12</v>
      </c>
      <c r="E30">
        <f t="shared" si="1"/>
        <v>12</v>
      </c>
      <c r="F30">
        <f t="shared" si="1"/>
        <v>40</v>
      </c>
    </row>
    <row r="31" spans="2:6" x14ac:dyDescent="0.3">
      <c r="F31">
        <f>SUM(F28,F29,F30)</f>
        <v>570</v>
      </c>
    </row>
    <row r="33" spans="2:7" x14ac:dyDescent="0.3">
      <c r="B33" t="s">
        <v>26</v>
      </c>
      <c r="C33" t="s">
        <v>7</v>
      </c>
      <c r="D33" t="s">
        <v>8</v>
      </c>
      <c r="E33" t="s">
        <v>24</v>
      </c>
      <c r="F33" t="s">
        <v>25</v>
      </c>
      <c r="G33" t="s">
        <v>4</v>
      </c>
    </row>
    <row r="34" spans="2:7" x14ac:dyDescent="0.3">
      <c r="B34" t="s">
        <v>0</v>
      </c>
      <c r="C34">
        <v>562</v>
      </c>
      <c r="D34">
        <v>228</v>
      </c>
      <c r="E34">
        <v>89</v>
      </c>
      <c r="F34">
        <v>42</v>
      </c>
      <c r="G34">
        <f>SUM(C34:F34)</f>
        <v>921</v>
      </c>
    </row>
    <row r="35" spans="2:7" x14ac:dyDescent="0.3">
      <c r="B35" t="s">
        <v>1</v>
      </c>
      <c r="C35">
        <v>148</v>
      </c>
      <c r="D35">
        <v>38</v>
      </c>
      <c r="E35">
        <v>13</v>
      </c>
      <c r="F35">
        <v>8</v>
      </c>
      <c r="G35">
        <f t="shared" ref="G35:G37" si="2">SUM(C35:F35)</f>
        <v>207</v>
      </c>
    </row>
    <row r="36" spans="2:7" x14ac:dyDescent="0.3">
      <c r="B36" t="s">
        <v>23</v>
      </c>
      <c r="C36">
        <v>44</v>
      </c>
      <c r="D36">
        <v>3</v>
      </c>
      <c r="E36">
        <v>2</v>
      </c>
      <c r="F36">
        <v>4</v>
      </c>
      <c r="G36">
        <f t="shared" si="2"/>
        <v>53</v>
      </c>
    </row>
    <row r="37" spans="2:7" x14ac:dyDescent="0.3">
      <c r="B37" t="s">
        <v>4</v>
      </c>
      <c r="C37">
        <f>SUM(C34:C36)</f>
        <v>754</v>
      </c>
      <c r="D37">
        <f t="shared" ref="D37:F37" si="3">SUM(D34:D36)</f>
        <v>269</v>
      </c>
      <c r="E37">
        <f t="shared" si="3"/>
        <v>104</v>
      </c>
      <c r="F37">
        <f t="shared" si="3"/>
        <v>54</v>
      </c>
      <c r="G37">
        <f t="shared" si="2"/>
        <v>1181</v>
      </c>
    </row>
  </sheetData>
  <mergeCells count="3">
    <mergeCell ref="B2:F2"/>
    <mergeCell ref="B9:F9"/>
    <mergeCell ref="B16:F16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625F-12BF-4A25-A317-C706F6DF9848}">
  <sheetPr>
    <tabColor rgb="FF92D050"/>
  </sheetPr>
  <dimension ref="C9:O47"/>
  <sheetViews>
    <sheetView topLeftCell="A8" workbookViewId="0">
      <selection activeCell="I89" sqref="I89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f>Table2[[#This Row],[Baseline]]+Table217[[#This Row],[Baseline]]</f>
        <v>414</v>
      </c>
      <c r="E11">
        <f>Table2[[#This Row],[Normal]]+Table217[[#This Row],[Normal]]</f>
        <v>391</v>
      </c>
      <c r="F11">
        <f>Table2[[#This Row],[Malnourished]]+Table217[[#This Row],[Malnourished]]</f>
        <v>22</v>
      </c>
      <c r="G11">
        <f>Table2[[#This Row],[Severely Malnourished]]+Table217[[#This Row],[Severely Malnourished]]</f>
        <v>1</v>
      </c>
      <c r="H11">
        <f>Table2[[#This Row],[Total]]+Table217[[#This Row],[Total]]</f>
        <v>414</v>
      </c>
      <c r="J11" t="s">
        <v>0</v>
      </c>
      <c r="K11">
        <f>Table5[[#This Row],[Baseline]]+Table518[[#This Row],[Baseline]]</f>
        <v>445</v>
      </c>
      <c r="L11">
        <f>Table5[[#This Row],[Normal]]+Table518[[#This Row],[Normal]]</f>
        <v>414</v>
      </c>
      <c r="M11">
        <f>Table5[[#This Row],[Malnourished]]+Table518[[#This Row],[Malnourished]]</f>
        <v>27</v>
      </c>
      <c r="N11">
        <f>Table5[[#This Row],[Severely Malnourished]]+Table518[[#This Row],[Severely Malnourished]]</f>
        <v>4</v>
      </c>
      <c r="O11">
        <f>Table5[[#This Row],[Total]]+Table518[[#This Row],[Total]]</f>
        <v>445</v>
      </c>
    </row>
    <row r="12" spans="3:15" x14ac:dyDescent="0.3">
      <c r="C12" t="s">
        <v>1</v>
      </c>
      <c r="D12">
        <f>Table2[[#This Row],[Baseline]]+Table217[[#This Row],[Baseline]]</f>
        <v>135</v>
      </c>
      <c r="E12">
        <f>Table2[[#This Row],[Normal]]+Table217[[#This Row],[Normal]]</f>
        <v>58</v>
      </c>
      <c r="F12">
        <f>Table2[[#This Row],[Malnourished]]+Table217[[#This Row],[Malnourished]]</f>
        <v>74</v>
      </c>
      <c r="G12">
        <f>Table2[[#This Row],[Severely Malnourished]]+Table217[[#This Row],[Severely Malnourished]]</f>
        <v>3</v>
      </c>
      <c r="H12">
        <f>Table2[[#This Row],[Total]]+Table217[[#This Row],[Total]]</f>
        <v>135</v>
      </c>
      <c r="J12" t="s">
        <v>1</v>
      </c>
      <c r="K12">
        <f>Table5[[#This Row],[Baseline]]+Table518[[#This Row],[Baseline]]</f>
        <v>106</v>
      </c>
      <c r="L12">
        <f>Table5[[#This Row],[Normal]]+Table518[[#This Row],[Normal]]</f>
        <v>40</v>
      </c>
      <c r="M12">
        <f>Table5[[#This Row],[Malnourished]]+Table518[[#This Row],[Malnourished]]</f>
        <v>62</v>
      </c>
      <c r="N12">
        <f>Table5[[#This Row],[Severely Malnourished]]+Table518[[#This Row],[Severely Malnourished]]</f>
        <v>4</v>
      </c>
      <c r="O12">
        <f>Table5[[#This Row],[Total]]+Table518[[#This Row],[Total]]</f>
        <v>106</v>
      </c>
    </row>
    <row r="13" spans="3:15" ht="43.2" x14ac:dyDescent="0.3">
      <c r="C13" s="1" t="s">
        <v>2</v>
      </c>
      <c r="D13">
        <f>Table2[[#This Row],[Baseline]]+Table217[[#This Row],[Baseline]]</f>
        <v>37</v>
      </c>
      <c r="E13">
        <f>Table2[[#This Row],[Normal]]+Table217[[#This Row],[Normal]]</f>
        <v>5</v>
      </c>
      <c r="F13">
        <f>Table2[[#This Row],[Malnourished]]+Table217[[#This Row],[Malnourished]]</f>
        <v>10</v>
      </c>
      <c r="G13">
        <f>Table2[[#This Row],[Severely Malnourished]]+Table217[[#This Row],[Severely Malnourished]]</f>
        <v>22</v>
      </c>
      <c r="H13">
        <f>Table2[[#This Row],[Total]]+Table217[[#This Row],[Total]]</f>
        <v>37</v>
      </c>
      <c r="J13" s="1" t="s">
        <v>2</v>
      </c>
      <c r="K13">
        <f>Table5[[#This Row],[Baseline]]+Table518[[#This Row],[Baseline]]</f>
        <v>44</v>
      </c>
      <c r="L13">
        <f>Table5[[#This Row],[Normal]]+Table518[[#This Row],[Normal]]</f>
        <v>13</v>
      </c>
      <c r="M13">
        <f>Table5[[#This Row],[Malnourished]]+Table518[[#This Row],[Malnourished]]</f>
        <v>12</v>
      </c>
      <c r="N13">
        <f>Table5[[#This Row],[Severely Malnourished]]+Table518[[#This Row],[Severely Malnourished]]</f>
        <v>19</v>
      </c>
      <c r="O13">
        <f>Table5[[#This Row],[Total]]+Table518[[#This Row],[Total]]</f>
        <v>44</v>
      </c>
    </row>
    <row r="14" spans="3:15" x14ac:dyDescent="0.3">
      <c r="C14" t="s">
        <v>4</v>
      </c>
      <c r="D14">
        <f>Table2[[#This Row],[Baseline]]+Table217[[#This Row],[Baseline]]</f>
        <v>586</v>
      </c>
      <c r="E14">
        <f>Table2[[#This Row],[Normal]]+Table217[[#This Row],[Normal]]</f>
        <v>454</v>
      </c>
      <c r="F14">
        <f>Table2[[#This Row],[Malnourished]]+Table217[[#This Row],[Malnourished]]</f>
        <v>106</v>
      </c>
      <c r="G14">
        <f>Table2[[#This Row],[Severely Malnourished]]+Table217[[#This Row],[Severely Malnourished]]</f>
        <v>26</v>
      </c>
      <c r="H14">
        <f>Table2[[#This Row],[Total]]+Table217[[#This Row],[Total]]</f>
        <v>586</v>
      </c>
      <c r="J14" t="s">
        <v>4</v>
      </c>
      <c r="K14">
        <f>SUM(K11:K13)</f>
        <v>595</v>
      </c>
      <c r="L14">
        <f>SUM(L11:L13)</f>
        <v>467</v>
      </c>
      <c r="M14">
        <f>SUM(M11:M13)</f>
        <v>101</v>
      </c>
      <c r="N14">
        <f>SUM(N11:N13)</f>
        <v>27</v>
      </c>
      <c r="O14">
        <f>SUM(O11:O13)</f>
        <v>595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859</v>
      </c>
      <c r="H18">
        <f>E11+L11</f>
        <v>805</v>
      </c>
      <c r="I18">
        <f t="shared" ref="I18:J21" si="0">F11+M11</f>
        <v>49</v>
      </c>
      <c r="J18">
        <f t="shared" si="0"/>
        <v>5</v>
      </c>
      <c r="K18">
        <f>SUM(H18:J18)</f>
        <v>859</v>
      </c>
    </row>
    <row r="19" spans="6:11" x14ac:dyDescent="0.3">
      <c r="F19" t="s">
        <v>1</v>
      </c>
      <c r="G19">
        <f t="shared" ref="G19:H21" si="1">D12+K12</f>
        <v>241</v>
      </c>
      <c r="H19">
        <f t="shared" si="1"/>
        <v>98</v>
      </c>
      <c r="I19">
        <f t="shared" si="0"/>
        <v>136</v>
      </c>
      <c r="J19">
        <f t="shared" si="0"/>
        <v>7</v>
      </c>
      <c r="K19">
        <f t="shared" ref="K19:K21" si="2">SUM(H19:J19)</f>
        <v>241</v>
      </c>
    </row>
    <row r="20" spans="6:11" ht="28.8" x14ac:dyDescent="0.3">
      <c r="F20" s="1" t="s">
        <v>2</v>
      </c>
      <c r="G20">
        <f t="shared" si="1"/>
        <v>81</v>
      </c>
      <c r="H20">
        <f t="shared" si="1"/>
        <v>18</v>
      </c>
      <c r="I20">
        <f t="shared" si="0"/>
        <v>22</v>
      </c>
      <c r="J20">
        <f t="shared" si="0"/>
        <v>41</v>
      </c>
      <c r="K20">
        <f t="shared" si="2"/>
        <v>81</v>
      </c>
    </row>
    <row r="21" spans="6:11" x14ac:dyDescent="0.3">
      <c r="F21" t="s">
        <v>4</v>
      </c>
      <c r="G21">
        <f>D14+K14</f>
        <v>1181</v>
      </c>
      <c r="H21">
        <f t="shared" si="1"/>
        <v>921</v>
      </c>
      <c r="I21">
        <f t="shared" si="0"/>
        <v>207</v>
      </c>
      <c r="J21">
        <f t="shared" si="0"/>
        <v>53</v>
      </c>
      <c r="K21">
        <f t="shared" si="2"/>
        <v>1181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454</v>
      </c>
      <c r="K41">
        <f>L14</f>
        <v>467</v>
      </c>
      <c r="L41">
        <f>SUM(Table152035[[#This Row],[Balwadi]],Table152035[[#This Row],[Creche]])</f>
        <v>921</v>
      </c>
    </row>
    <row r="42" spans="9:12" x14ac:dyDescent="0.3">
      <c r="I42" t="s">
        <v>1</v>
      </c>
      <c r="J42">
        <f>F14</f>
        <v>106</v>
      </c>
      <c r="K42">
        <f>M14</f>
        <v>101</v>
      </c>
      <c r="L42">
        <f>SUM(Table152035[[#This Row],[Balwadi]],Table152035[[#This Row],[Creche]])</f>
        <v>207</v>
      </c>
    </row>
    <row r="43" spans="9:12" ht="28.8" x14ac:dyDescent="0.3">
      <c r="I43" s="1" t="s">
        <v>2</v>
      </c>
      <c r="J43">
        <f>G14</f>
        <v>26</v>
      </c>
      <c r="K43">
        <f>N14</f>
        <v>27</v>
      </c>
      <c r="L43">
        <f>SUM(Table152035[[#This Row],[Balwadi]],Table152035[[#This Row],[Creche]])</f>
        <v>53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>J41</f>
        <v>454</v>
      </c>
      <c r="K46">
        <f>J42</f>
        <v>106</v>
      </c>
      <c r="L46">
        <f>J43</f>
        <v>26</v>
      </c>
    </row>
    <row r="47" spans="9:12" x14ac:dyDescent="0.3">
      <c r="I47" t="s">
        <v>6</v>
      </c>
      <c r="J47">
        <f>K41</f>
        <v>467</v>
      </c>
      <c r="K47">
        <f>K42</f>
        <v>101</v>
      </c>
      <c r="L47">
        <f>K43</f>
        <v>27</v>
      </c>
    </row>
  </sheetData>
  <mergeCells count="3">
    <mergeCell ref="C9:H9"/>
    <mergeCell ref="J9:O9"/>
    <mergeCell ref="F16:K16"/>
  </mergeCells>
  <pageMargins left="0.7" right="0.7" top="0.75" bottom="0.75" header="0.3" footer="0.3"/>
  <ignoredErrors>
    <ignoredError sqref="J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76B4-D18B-4132-AA88-0A051784A1C9}">
  <sheetPr>
    <tabColor rgb="FF92D050"/>
  </sheetPr>
  <dimension ref="C1:O47"/>
  <sheetViews>
    <sheetView topLeftCell="A20" workbookViewId="0">
      <selection activeCell="Q13" sqref="Q13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E1" s="3" t="s">
        <v>22</v>
      </c>
      <c r="F1" s="3"/>
      <c r="G1" s="3"/>
      <c r="H1" s="3"/>
      <c r="I1" s="3"/>
      <c r="J1" s="3"/>
      <c r="K1" s="3"/>
      <c r="L1" s="3"/>
      <c r="M1" s="3"/>
    </row>
    <row r="2" spans="3:15" x14ac:dyDescent="0.3">
      <c r="E2" s="3"/>
      <c r="F2" s="3"/>
      <c r="G2" s="3"/>
      <c r="H2" s="3"/>
      <c r="I2" s="3"/>
      <c r="J2" s="3"/>
      <c r="K2" s="3"/>
      <c r="L2" s="3"/>
      <c r="M2" s="3"/>
    </row>
    <row r="3" spans="3:15" x14ac:dyDescent="0.3">
      <c r="E3" s="3"/>
      <c r="F3" s="3"/>
      <c r="G3" s="3"/>
      <c r="H3" s="3"/>
      <c r="I3" s="3"/>
      <c r="J3" s="3"/>
      <c r="K3" s="3"/>
      <c r="L3" s="3"/>
      <c r="M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101</v>
      </c>
      <c r="E11">
        <v>95</v>
      </c>
      <c r="F11">
        <v>6</v>
      </c>
      <c r="G11">
        <v>0</v>
      </c>
      <c r="H11">
        <f>SUM(E11:G11)</f>
        <v>101</v>
      </c>
      <c r="J11" t="s">
        <v>0</v>
      </c>
      <c r="K11">
        <v>97</v>
      </c>
      <c r="L11">
        <v>90</v>
      </c>
      <c r="M11">
        <v>7</v>
      </c>
      <c r="N11">
        <v>0</v>
      </c>
      <c r="O11">
        <f>SUM(L11:N11)</f>
        <v>97</v>
      </c>
    </row>
    <row r="12" spans="3:15" x14ac:dyDescent="0.3">
      <c r="C12" t="s">
        <v>1</v>
      </c>
      <c r="D12">
        <v>60</v>
      </c>
      <c r="E12">
        <v>30</v>
      </c>
      <c r="F12">
        <v>29</v>
      </c>
      <c r="G12">
        <v>1</v>
      </c>
      <c r="H12">
        <f>SUM(E12:G12)</f>
        <v>60</v>
      </c>
      <c r="J12" t="s">
        <v>1</v>
      </c>
      <c r="K12">
        <v>42</v>
      </c>
      <c r="L12">
        <v>18</v>
      </c>
      <c r="M12">
        <v>23</v>
      </c>
      <c r="N12">
        <v>1</v>
      </c>
      <c r="O12">
        <f>SUM(L12:N12)</f>
        <v>42</v>
      </c>
    </row>
    <row r="13" spans="3:15" ht="43.2" x14ac:dyDescent="0.3">
      <c r="C13" s="1" t="s">
        <v>2</v>
      </c>
      <c r="D13">
        <v>30</v>
      </c>
      <c r="E13">
        <v>6</v>
      </c>
      <c r="F13">
        <v>7</v>
      </c>
      <c r="G13">
        <v>17</v>
      </c>
      <c r="H13">
        <f>SUM(E13:G13)</f>
        <v>30</v>
      </c>
      <c r="J13" s="1" t="s">
        <v>2</v>
      </c>
      <c r="K13">
        <v>22</v>
      </c>
      <c r="L13">
        <v>4</v>
      </c>
      <c r="M13">
        <v>10</v>
      </c>
      <c r="N13">
        <v>8</v>
      </c>
      <c r="O13">
        <f>SUM(L13:N13)</f>
        <v>22</v>
      </c>
    </row>
    <row r="14" spans="3:15" x14ac:dyDescent="0.3">
      <c r="C14" t="s">
        <v>4</v>
      </c>
      <c r="D14">
        <f>SUM(D11:D13)</f>
        <v>191</v>
      </c>
      <c r="E14">
        <f>SUM(E11:E13)</f>
        <v>131</v>
      </c>
      <c r="F14">
        <f>SUM(F11:F13)</f>
        <v>42</v>
      </c>
      <c r="G14">
        <f>SUM(G11:G13)</f>
        <v>18</v>
      </c>
      <c r="H14">
        <f>SUM(H11:H13)</f>
        <v>191</v>
      </c>
      <c r="J14" t="s">
        <v>4</v>
      </c>
      <c r="K14">
        <f>SUM(K11:K13)</f>
        <v>161</v>
      </c>
      <c r="L14">
        <f>SUM(L11:L13)</f>
        <v>112</v>
      </c>
      <c r="M14">
        <f>SUM(M11:M13)</f>
        <v>40</v>
      </c>
      <c r="N14">
        <f>SUM(N11:N13)</f>
        <v>9</v>
      </c>
      <c r="O14">
        <f>SUM(O11:O13)</f>
        <v>161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198</v>
      </c>
      <c r="H18">
        <f>E11+L11</f>
        <v>185</v>
      </c>
      <c r="I18">
        <f t="shared" ref="I18:J21" si="0">F11+M11</f>
        <v>13</v>
      </c>
      <c r="J18">
        <f t="shared" si="0"/>
        <v>0</v>
      </c>
      <c r="K18">
        <f>SUM(H18:J18)</f>
        <v>198</v>
      </c>
    </row>
    <row r="19" spans="6:11" x14ac:dyDescent="0.3">
      <c r="F19" t="s">
        <v>1</v>
      </c>
      <c r="G19">
        <f t="shared" ref="G19:H21" si="1">D12+K12</f>
        <v>102</v>
      </c>
      <c r="H19">
        <f t="shared" si="1"/>
        <v>48</v>
      </c>
      <c r="I19">
        <f t="shared" si="0"/>
        <v>52</v>
      </c>
      <c r="J19">
        <f t="shared" si="0"/>
        <v>2</v>
      </c>
      <c r="K19">
        <f t="shared" ref="K19:K21" si="2">SUM(H19:J19)</f>
        <v>102</v>
      </c>
    </row>
    <row r="20" spans="6:11" ht="28.8" x14ac:dyDescent="0.3">
      <c r="F20" s="1" t="s">
        <v>2</v>
      </c>
      <c r="G20">
        <f t="shared" si="1"/>
        <v>52</v>
      </c>
      <c r="H20">
        <f t="shared" si="1"/>
        <v>10</v>
      </c>
      <c r="I20">
        <f t="shared" si="0"/>
        <v>17</v>
      </c>
      <c r="J20">
        <f t="shared" si="0"/>
        <v>25</v>
      </c>
      <c r="K20">
        <f t="shared" si="2"/>
        <v>52</v>
      </c>
    </row>
    <row r="21" spans="6:11" x14ac:dyDescent="0.3">
      <c r="F21" t="s">
        <v>4</v>
      </c>
      <c r="G21">
        <f>D14+K14</f>
        <v>352</v>
      </c>
      <c r="H21">
        <f t="shared" si="1"/>
        <v>243</v>
      </c>
      <c r="I21">
        <f t="shared" si="0"/>
        <v>82</v>
      </c>
      <c r="J21">
        <f t="shared" si="0"/>
        <v>27</v>
      </c>
      <c r="K21">
        <f t="shared" si="2"/>
        <v>352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131</v>
      </c>
      <c r="K41">
        <f>L14</f>
        <v>112</v>
      </c>
      <c r="L41">
        <f>SUM(Table1545[[#This Row],[Balwadi]],Table1545[[#This Row],[Creche]])</f>
        <v>243</v>
      </c>
    </row>
    <row r="42" spans="9:12" x14ac:dyDescent="0.3">
      <c r="I42" t="s">
        <v>1</v>
      </c>
      <c r="J42">
        <f>F14</f>
        <v>42</v>
      </c>
      <c r="K42">
        <f>M14</f>
        <v>40</v>
      </c>
      <c r="L42">
        <f>SUM(Table1545[[#This Row],[Balwadi]],Table1545[[#This Row],[Creche]])</f>
        <v>82</v>
      </c>
    </row>
    <row r="43" spans="9:12" ht="28.8" x14ac:dyDescent="0.3">
      <c r="I43" s="1" t="s">
        <v>2</v>
      </c>
      <c r="J43">
        <f>G14</f>
        <v>18</v>
      </c>
      <c r="K43">
        <f>N14</f>
        <v>9</v>
      </c>
      <c r="L43">
        <f>SUM(Table1545[[#This Row],[Balwadi]],Table1545[[#This Row],[Creche]])</f>
        <v>27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3">J41</f>
        <v>131</v>
      </c>
      <c r="K46">
        <f>J42</f>
        <v>42</v>
      </c>
      <c r="L46">
        <f>J43</f>
        <v>18</v>
      </c>
    </row>
    <row r="47" spans="9:12" x14ac:dyDescent="0.3">
      <c r="I47" t="s">
        <v>6</v>
      </c>
      <c r="J47">
        <f t="shared" si="3"/>
        <v>42</v>
      </c>
      <c r="K47">
        <f>K42</f>
        <v>40</v>
      </c>
      <c r="L47">
        <f>K43</f>
        <v>9</v>
      </c>
    </row>
  </sheetData>
  <mergeCells count="4">
    <mergeCell ref="C9:H9"/>
    <mergeCell ref="J9:O9"/>
    <mergeCell ref="F16:K16"/>
    <mergeCell ref="E1:M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45B9-10FB-4862-B097-069671A7F419}">
  <sheetPr>
    <tabColor rgb="FF92D050"/>
  </sheetPr>
  <dimension ref="B2:G37"/>
  <sheetViews>
    <sheetView topLeftCell="A13" zoomScale="45" zoomScaleNormal="90" workbookViewId="0">
      <selection activeCell="AF44" sqref="AF44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  <row r="33" spans="2:7" x14ac:dyDescent="0.3">
      <c r="B33" t="s">
        <v>26</v>
      </c>
      <c r="C33" t="s">
        <v>7</v>
      </c>
      <c r="D33" t="s">
        <v>8</v>
      </c>
      <c r="E33" t="s">
        <v>24</v>
      </c>
      <c r="F33" t="s">
        <v>25</v>
      </c>
      <c r="G33" t="s">
        <v>4</v>
      </c>
    </row>
    <row r="34" spans="2:7" x14ac:dyDescent="0.3">
      <c r="B34" t="s">
        <v>0</v>
      </c>
      <c r="C34">
        <v>39</v>
      </c>
      <c r="D34">
        <v>33</v>
      </c>
      <c r="E34">
        <v>80</v>
      </c>
      <c r="F34">
        <v>7</v>
      </c>
      <c r="G34">
        <f>SUM(C34:F34)</f>
        <v>159</v>
      </c>
    </row>
    <row r="35" spans="2:7" x14ac:dyDescent="0.3">
      <c r="B35" t="s">
        <v>1</v>
      </c>
      <c r="C35">
        <v>13</v>
      </c>
      <c r="D35">
        <v>8</v>
      </c>
      <c r="E35">
        <v>25</v>
      </c>
      <c r="F35">
        <v>4</v>
      </c>
      <c r="G35">
        <f t="shared" ref="G35:G37" si="2">SUM(C35:F35)</f>
        <v>50</v>
      </c>
    </row>
    <row r="36" spans="2:7" x14ac:dyDescent="0.3">
      <c r="B36" t="s">
        <v>2</v>
      </c>
      <c r="C36">
        <v>5</v>
      </c>
      <c r="D36">
        <v>4</v>
      </c>
      <c r="E36">
        <v>8</v>
      </c>
      <c r="F36">
        <v>1</v>
      </c>
      <c r="G36">
        <f t="shared" si="2"/>
        <v>18</v>
      </c>
    </row>
    <row r="37" spans="2:7" x14ac:dyDescent="0.3">
      <c r="B37" t="s">
        <v>4</v>
      </c>
      <c r="C37">
        <f>SUM(C34:C36)</f>
        <v>57</v>
      </c>
      <c r="D37">
        <f t="shared" ref="D37:F37" si="3">SUM(D34:D36)</f>
        <v>45</v>
      </c>
      <c r="E37">
        <f t="shared" si="3"/>
        <v>113</v>
      </c>
      <c r="F37">
        <f t="shared" si="3"/>
        <v>12</v>
      </c>
      <c r="G37">
        <f t="shared" si="2"/>
        <v>227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:E24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F2C-017C-4EDE-A401-F5E44C38B193}">
  <sheetPr>
    <tabColor rgb="FF92D050"/>
  </sheetPr>
  <dimension ref="C1:O47"/>
  <sheetViews>
    <sheetView showGridLines="0" tabSelected="1" workbookViewId="0">
      <selection activeCell="Q16" sqref="Q16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3" customWidth="1"/>
    <col min="9" max="9" width="13.77734375" customWidth="1"/>
    <col min="10" max="10" width="12.109375" customWidth="1"/>
    <col min="11" max="11" width="14" customWidth="1"/>
    <col min="12" max="12" width="13" customWidth="1"/>
    <col min="13" max="13" width="12.44140625" customWidth="1"/>
    <col min="14" max="14" width="13.77734375" customWidth="1"/>
  </cols>
  <sheetData>
    <row r="1" spans="3:15" x14ac:dyDescent="0.3">
      <c r="D1" s="3" t="s">
        <v>20</v>
      </c>
      <c r="E1" s="3"/>
      <c r="F1" s="3"/>
      <c r="G1" s="3"/>
      <c r="H1" s="3"/>
      <c r="I1" s="3"/>
      <c r="J1" s="3"/>
      <c r="K1" s="3"/>
      <c r="L1" s="3"/>
    </row>
    <row r="2" spans="3:15" x14ac:dyDescent="0.3">
      <c r="D2" s="3"/>
      <c r="E2" s="3"/>
      <c r="F2" s="3"/>
      <c r="G2" s="3"/>
      <c r="H2" s="3"/>
      <c r="I2" s="3"/>
      <c r="J2" s="3"/>
      <c r="K2" s="3"/>
      <c r="L2" s="3"/>
    </row>
    <row r="3" spans="3:15" x14ac:dyDescent="0.3">
      <c r="D3" s="3"/>
      <c r="E3" s="3"/>
      <c r="F3" s="3"/>
      <c r="G3" s="3"/>
      <c r="H3" s="3"/>
      <c r="I3" s="3"/>
      <c r="J3" s="3"/>
      <c r="K3" s="3"/>
      <c r="L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86</v>
      </c>
      <c r="E11">
        <v>83</v>
      </c>
      <c r="F11">
        <v>1</v>
      </c>
      <c r="G11">
        <v>2</v>
      </c>
      <c r="H11">
        <f>SUM(E11:G11)</f>
        <v>86</v>
      </c>
      <c r="J11" t="s">
        <v>0</v>
      </c>
      <c r="K11">
        <v>116</v>
      </c>
      <c r="L11">
        <v>103</v>
      </c>
      <c r="M11">
        <v>11</v>
      </c>
      <c r="N11">
        <v>2</v>
      </c>
      <c r="O11">
        <f>SUM(L11:N11)</f>
        <v>116</v>
      </c>
    </row>
    <row r="12" spans="3:15" x14ac:dyDescent="0.3">
      <c r="C12" t="s">
        <v>1</v>
      </c>
      <c r="D12">
        <v>26</v>
      </c>
      <c r="E12">
        <v>15</v>
      </c>
      <c r="F12">
        <v>10</v>
      </c>
      <c r="G12">
        <v>1</v>
      </c>
      <c r="H12">
        <f>SUM(E12:G12)</f>
        <v>26</v>
      </c>
      <c r="J12" t="s">
        <v>1</v>
      </c>
      <c r="K12">
        <v>33</v>
      </c>
      <c r="L12">
        <v>15</v>
      </c>
      <c r="M12">
        <v>17</v>
      </c>
      <c r="N12">
        <v>1</v>
      </c>
      <c r="O12">
        <f>SUM(L12:N12)</f>
        <v>33</v>
      </c>
    </row>
    <row r="13" spans="3:15" ht="43.2" x14ac:dyDescent="0.3">
      <c r="C13" s="1" t="s">
        <v>2</v>
      </c>
      <c r="D13">
        <v>6</v>
      </c>
      <c r="E13">
        <v>4</v>
      </c>
      <c r="F13">
        <v>2</v>
      </c>
      <c r="G13">
        <v>0</v>
      </c>
      <c r="H13">
        <f>SUM(E13:G13)</f>
        <v>6</v>
      </c>
      <c r="J13" s="1" t="s">
        <v>2</v>
      </c>
      <c r="K13">
        <v>21</v>
      </c>
      <c r="L13">
        <v>12</v>
      </c>
      <c r="M13">
        <v>7</v>
      </c>
      <c r="N13">
        <v>2</v>
      </c>
      <c r="O13">
        <f>SUM(L13:N13)</f>
        <v>21</v>
      </c>
    </row>
    <row r="14" spans="3:15" x14ac:dyDescent="0.3">
      <c r="C14" t="s">
        <v>4</v>
      </c>
      <c r="D14">
        <f>SUM(D11:D13)</f>
        <v>118</v>
      </c>
      <c r="E14">
        <f>SUM(E11:E13)</f>
        <v>102</v>
      </c>
      <c r="F14">
        <f>SUM(F11:F13)</f>
        <v>13</v>
      </c>
      <c r="G14">
        <f>SUM(G11:G13)</f>
        <v>3</v>
      </c>
      <c r="H14">
        <f>SUM(H11:H13)</f>
        <v>118</v>
      </c>
      <c r="J14" t="s">
        <v>4</v>
      </c>
      <c r="K14">
        <f>SUM(K11:K13)</f>
        <v>170</v>
      </c>
      <c r="L14">
        <f>SUM(L11:L13)</f>
        <v>130</v>
      </c>
      <c r="M14">
        <f>SUM(M11:M13)</f>
        <v>35</v>
      </c>
      <c r="N14">
        <f>SUM(N11:N13)</f>
        <v>5</v>
      </c>
      <c r="O14">
        <f>SUM(O11:O13)</f>
        <v>170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202</v>
      </c>
      <c r="H18">
        <f>E11+L11</f>
        <v>186</v>
      </c>
      <c r="I18">
        <f t="shared" ref="I18:J21" si="0">F11+M11</f>
        <v>12</v>
      </c>
      <c r="J18">
        <f t="shared" si="0"/>
        <v>4</v>
      </c>
      <c r="K18">
        <f>SUM(H18:J18)</f>
        <v>202</v>
      </c>
    </row>
    <row r="19" spans="6:11" x14ac:dyDescent="0.3">
      <c r="F19" t="s">
        <v>1</v>
      </c>
      <c r="G19">
        <f t="shared" ref="G19:H21" si="1">D12+K12</f>
        <v>59</v>
      </c>
      <c r="H19">
        <f t="shared" si="1"/>
        <v>30</v>
      </c>
      <c r="I19">
        <f t="shared" si="0"/>
        <v>27</v>
      </c>
      <c r="J19">
        <f t="shared" si="0"/>
        <v>2</v>
      </c>
      <c r="K19">
        <f t="shared" ref="K19:K21" si="2">SUM(H19:J19)</f>
        <v>59</v>
      </c>
    </row>
    <row r="20" spans="6:11" ht="28.8" x14ac:dyDescent="0.3">
      <c r="F20" s="1" t="s">
        <v>2</v>
      </c>
      <c r="G20">
        <f t="shared" si="1"/>
        <v>27</v>
      </c>
      <c r="H20">
        <f t="shared" si="1"/>
        <v>16</v>
      </c>
      <c r="I20">
        <f t="shared" si="0"/>
        <v>9</v>
      </c>
      <c r="J20">
        <f t="shared" si="0"/>
        <v>2</v>
      </c>
      <c r="K20">
        <f t="shared" si="2"/>
        <v>27</v>
      </c>
    </row>
    <row r="21" spans="6:11" x14ac:dyDescent="0.3">
      <c r="F21" t="s">
        <v>4</v>
      </c>
      <c r="G21">
        <f>D14+K14</f>
        <v>288</v>
      </c>
      <c r="H21">
        <f t="shared" si="1"/>
        <v>232</v>
      </c>
      <c r="I21">
        <f t="shared" si="0"/>
        <v>48</v>
      </c>
      <c r="J21">
        <f t="shared" si="0"/>
        <v>8</v>
      </c>
      <c r="K21">
        <f t="shared" si="2"/>
        <v>288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102</v>
      </c>
      <c r="K41">
        <f>L14</f>
        <v>130</v>
      </c>
      <c r="L41">
        <f>SUM(Table154550[[#This Row],[Balwadi]],Table154550[[#This Row],[Creche]])</f>
        <v>232</v>
      </c>
    </row>
    <row r="42" spans="9:12" x14ac:dyDescent="0.3">
      <c r="I42" t="s">
        <v>1</v>
      </c>
      <c r="J42">
        <f>F14</f>
        <v>13</v>
      </c>
      <c r="K42">
        <f>M14</f>
        <v>35</v>
      </c>
      <c r="L42">
        <f>SUM(Table154550[[#This Row],[Balwadi]],Table154550[[#This Row],[Creche]])</f>
        <v>48</v>
      </c>
    </row>
    <row r="43" spans="9:12" ht="28.8" x14ac:dyDescent="0.3">
      <c r="I43" s="1" t="s">
        <v>2</v>
      </c>
      <c r="J43">
        <f>G14</f>
        <v>3</v>
      </c>
      <c r="K43">
        <f>N14</f>
        <v>5</v>
      </c>
      <c r="L43">
        <f>SUM(Table154550[[#This Row],[Balwadi]],Table154550[[#This Row],[Creche]])</f>
        <v>8</v>
      </c>
    </row>
    <row r="45" spans="9:12" ht="28.8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3">J41</f>
        <v>102</v>
      </c>
      <c r="K46">
        <f>J42</f>
        <v>13</v>
      </c>
      <c r="L46">
        <f>J43</f>
        <v>3</v>
      </c>
    </row>
    <row r="47" spans="9:12" x14ac:dyDescent="0.3">
      <c r="I47" t="s">
        <v>6</v>
      </c>
      <c r="J47">
        <f t="shared" si="3"/>
        <v>13</v>
      </c>
      <c r="K47">
        <f>K42</f>
        <v>35</v>
      </c>
      <c r="L47">
        <f>K43</f>
        <v>5</v>
      </c>
    </row>
  </sheetData>
  <mergeCells count="4">
    <mergeCell ref="C9:H9"/>
    <mergeCell ref="J9:O9"/>
    <mergeCell ref="F16:K16"/>
    <mergeCell ref="D1:L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PoornimaMule_AnnualData</vt:lpstr>
      <vt:lpstr>RupaliBahire_AnnualData</vt:lpstr>
      <vt:lpstr>RupaliBahire_BaselineVsEndline</vt:lpstr>
      <vt:lpstr>PoornimaMule_BaselineVsEndline</vt:lpstr>
      <vt:lpstr>ConstructionSites_BaselineVsEnd</vt:lpstr>
      <vt:lpstr>ConstructionSites_AnnualData</vt:lpstr>
      <vt:lpstr>BrickKiln_AnnualData</vt:lpstr>
      <vt:lpstr>BrickKiln_BaselineVsEndline</vt:lpstr>
      <vt:lpstr>SugarcaneFactory_AnnualData</vt:lpstr>
      <vt:lpstr>Sugarcane_BaselineVsEndline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Iyer</dc:creator>
  <cp:lastModifiedBy>Aparna Iyer</cp:lastModifiedBy>
  <dcterms:created xsi:type="dcterms:W3CDTF">2024-08-27T16:06:27Z</dcterms:created>
  <dcterms:modified xsi:type="dcterms:W3CDTF">2024-10-14T16:11:53Z</dcterms:modified>
</cp:coreProperties>
</file>